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共有フォルダ32\12105900-030水道班\調査関係\水道統計\★現況調書\現況調書（R5）\4最終確認\"/>
    </mc:Choice>
  </mc:AlternateContent>
  <xr:revisionPtr revIDLastSave="0" documentId="13_ncr:1_{8B1AE299-7BAB-4305-857B-0BCF0AA40507}" xr6:coauthVersionLast="47" xr6:coauthVersionMax="47" xr10:uidLastSave="{00000000-0000-0000-0000-000000000000}"/>
  <bookViews>
    <workbookView xWindow="-120" yWindow="-120" windowWidth="29040" windowHeight="15720" tabRatio="777" xr2:uid="{00000000-000D-0000-FFFF-FFFF00000000}"/>
  </bookViews>
  <sheets>
    <sheet name="目次" sheetId="40" r:id="rId1"/>
    <sheet name="1-2" sheetId="14" r:id="rId2"/>
    <sheet name="3" sheetId="13" r:id="rId3"/>
    <sheet name="4" sheetId="12" r:id="rId4"/>
    <sheet name="5" sheetId="18" r:id="rId5"/>
    <sheet name="6" sheetId="19" r:id="rId6"/>
    <sheet name="7" sheetId="20" r:id="rId7"/>
    <sheet name="8" sheetId="39" r:id="rId8"/>
    <sheet name="9-10" sheetId="37" r:id="rId9"/>
    <sheet name="11-12" sheetId="38" r:id="rId10"/>
    <sheet name="13-14" sheetId="21" r:id="rId11"/>
    <sheet name="15" sheetId="55" r:id="rId12"/>
    <sheet name="16" sheetId="23" r:id="rId13"/>
    <sheet name="17" sheetId="35" r:id="rId14"/>
    <sheet name="18" sheetId="36" r:id="rId15"/>
    <sheet name="19" sheetId="26" r:id="rId16"/>
    <sheet name="20-25" sheetId="27" r:id="rId17"/>
    <sheet name="26" sheetId="28" r:id="rId18"/>
    <sheet name="27-29" sheetId="30" r:id="rId19"/>
    <sheet name="30-31" sheetId="56" r:id="rId20"/>
    <sheet name="32" sheetId="58" r:id="rId21"/>
    <sheet name="率(印刷不要）" sheetId="57" state="hidden" r:id="rId22"/>
  </sheets>
  <externalReferences>
    <externalReference r:id="rId23"/>
  </externalReferences>
  <definedNames>
    <definedName name="_xlnm._FilterDatabase" localSheetId="14" hidden="1">'18'!$A$6:$AJ$21</definedName>
    <definedName name="_xlnm._FilterDatabase" localSheetId="16" hidden="1">'20-25'!$A$4:$W$175</definedName>
    <definedName name="_xlnm._FilterDatabase" localSheetId="18" hidden="1">'27-29'!$A$1:$J$71</definedName>
    <definedName name="_xlnm._FilterDatabase" localSheetId="19" hidden="1">'30-31'!$AG$3:$AI$52</definedName>
    <definedName name="_xlnm._FilterDatabase" localSheetId="5" hidden="1">'6'!$A$5:$R$47</definedName>
    <definedName name="_xlnm._FilterDatabase" localSheetId="8" hidden="1">'9-10'!$B$6:$AH$48</definedName>
    <definedName name="_xlnm.Print_Area" localSheetId="9">'11-12'!$A$1:$W$50</definedName>
    <definedName name="_xlnm.Print_Area" localSheetId="1">'1-2'!$A$1:$AD$66</definedName>
    <definedName name="_xlnm.Print_Area" localSheetId="10">'13-14'!$A$1:$G$76</definedName>
    <definedName name="_xlnm.Print_Area" localSheetId="11">'15'!$A$1:$J$56</definedName>
    <definedName name="_xlnm.Print_Area" localSheetId="12">'16'!$A$1:$Q$9</definedName>
    <definedName name="_xlnm.Print_Area" localSheetId="13">'17'!$A$1:$AC$25</definedName>
    <definedName name="_xlnm.Print_Area" localSheetId="14">'18'!$C$1:$AG$21</definedName>
    <definedName name="_xlnm.Print_Area" localSheetId="16">'20-25'!$A$1:$S$175</definedName>
    <definedName name="_xlnm.Print_Area" localSheetId="17">'26'!$A$1:$G$22</definedName>
    <definedName name="_xlnm.Print_Area" localSheetId="18">'27-29'!$A$1:$K$71</definedName>
    <definedName name="_xlnm.Print_Area" localSheetId="2">'3'!$A$1:$J$54</definedName>
    <definedName name="_xlnm.Print_Area" localSheetId="19">'30-31'!$A$1:$AI$57</definedName>
    <definedName name="_xlnm.Print_Area" localSheetId="20">'32'!$A$1:$R$54</definedName>
    <definedName name="_xlnm.Print_Area" localSheetId="3">'4'!$A$1:$J$47</definedName>
    <definedName name="_xlnm.Print_Area" localSheetId="4">'5'!$A$1:$R$26</definedName>
    <definedName name="_xlnm.Print_Area" localSheetId="5">'6'!$A$1:$R$48</definedName>
    <definedName name="_xlnm.Print_Area" localSheetId="6">'7'!$B$1:$AE$50</definedName>
    <definedName name="_xlnm.Print_Area" localSheetId="7">'8'!$A$1:$S$25</definedName>
    <definedName name="_xlnm.Print_Area" localSheetId="8">'9-10'!$B$1:$AE$48</definedName>
    <definedName name="_xlnm.Print_Titles" localSheetId="9">'11-12'!$1:$5</definedName>
    <definedName name="_xlnm.Print_Titles" localSheetId="1">'1-2'!$2:$6</definedName>
    <definedName name="_xlnm.Print_Titles" localSheetId="10">'13-14'!$1:$3</definedName>
    <definedName name="_xlnm.Print_Titles" localSheetId="14">'18'!$1:$6</definedName>
    <definedName name="_xlnm.Print_Titles" localSheetId="16">'20-25'!$1:$4</definedName>
    <definedName name="_xlnm.Print_Titles" localSheetId="18">'27-29'!$1:$2</definedName>
    <definedName name="_xlnm.Print_Titles" localSheetId="19">'30-31'!$1:$3</definedName>
    <definedName name="_xlnm.Print_Titles" localSheetId="5">'6'!$1:$5</definedName>
    <definedName name="_xlnm.Print_Titles" localSheetId="8">'9-10'!$1:$6</definedName>
    <definedName name="Print_Titles_MI" localSheetId="18">'27-29'!$1:$1</definedName>
    <definedName name="Z_F04A18A1_0768_11D7_A848_00000E98F47E_.wvu.PrintArea" localSheetId="1" hidden="1">'1-2'!$B$1:$AD$51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26" l="1"/>
  <c r="I47" i="38" l="1"/>
  <c r="C47" i="38"/>
  <c r="W12" i="38"/>
  <c r="AA48" i="37" l="1"/>
  <c r="F13" i="35"/>
  <c r="G65" i="14" l="1"/>
  <c r="G64" i="14"/>
  <c r="Z48" i="37"/>
  <c r="W48" i="37"/>
  <c r="G175" i="27"/>
  <c r="AA19" i="35" l="1"/>
  <c r="AB19" i="35"/>
  <c r="AC19" i="35" s="1"/>
  <c r="Z19" i="35"/>
  <c r="AC13" i="35"/>
  <c r="AA13" i="35"/>
  <c r="AB13" i="35"/>
  <c r="Z13" i="35"/>
  <c r="AC10" i="35"/>
  <c r="AB10" i="35"/>
  <c r="AA10" i="35"/>
  <c r="Z10" i="35"/>
  <c r="H13" i="35"/>
  <c r="G19" i="35"/>
  <c r="G13" i="35"/>
  <c r="G10" i="35"/>
  <c r="G24" i="35" s="1"/>
  <c r="F24" i="35"/>
  <c r="F19" i="35"/>
  <c r="F10" i="35"/>
  <c r="AG8" i="36"/>
  <c r="AG9" i="36"/>
  <c r="AG10" i="36"/>
  <c r="AG11" i="36"/>
  <c r="AG12" i="36"/>
  <c r="AG13" i="36"/>
  <c r="AG14" i="36"/>
  <c r="AG15" i="36"/>
  <c r="AG16" i="36"/>
  <c r="AG17" i="36"/>
  <c r="AG18" i="36"/>
  <c r="AG19" i="36"/>
  <c r="AG20" i="36"/>
  <c r="AG7" i="36"/>
  <c r="AI7" i="36"/>
  <c r="W13" i="38" l="1"/>
  <c r="W7" i="38"/>
  <c r="W6" i="38"/>
  <c r="D25" i="39" l="1"/>
  <c r="D48" i="37"/>
  <c r="AE48" i="37" l="1"/>
  <c r="W48" i="20" l="1"/>
  <c r="AC48" i="20"/>
  <c r="AE48" i="20"/>
  <c r="U48" i="20"/>
  <c r="R48" i="20"/>
  <c r="Q48" i="20"/>
  <c r="K47" i="19" l="1"/>
  <c r="K37" i="19"/>
  <c r="K20" i="19"/>
  <c r="K18" i="19"/>
  <c r="K17" i="19"/>
  <c r="K13" i="19"/>
  <c r="K12" i="19"/>
  <c r="K10" i="19"/>
  <c r="K8" i="19"/>
  <c r="N47" i="19"/>
  <c r="P47" i="19"/>
  <c r="N42" i="19"/>
  <c r="N43" i="19"/>
  <c r="N44" i="19"/>
  <c r="N45" i="19"/>
  <c r="Q45" i="19" s="1"/>
  <c r="N46" i="19"/>
  <c r="O47" i="19"/>
  <c r="M47" i="19"/>
  <c r="L47" i="19"/>
  <c r="J47" i="19"/>
  <c r="G47" i="19"/>
  <c r="M66" i="14"/>
  <c r="W66" i="14"/>
  <c r="W65" i="14"/>
  <c r="G66" i="14"/>
  <c r="Q47" i="19" l="1"/>
  <c r="Y66" i="14" l="1"/>
  <c r="Z66" i="14" s="1"/>
  <c r="X66" i="14"/>
  <c r="AD48" i="37" l="1"/>
  <c r="AD21" i="36" l="1"/>
  <c r="Q9" i="23" l="1"/>
  <c r="P9" i="23"/>
  <c r="O9" i="23"/>
  <c r="N9" i="23"/>
  <c r="M9" i="23"/>
  <c r="G22" i="28" l="1"/>
  <c r="S6" i="38" l="1"/>
  <c r="H47" i="38"/>
  <c r="G47" i="38"/>
  <c r="F47" i="38"/>
  <c r="D47" i="38"/>
  <c r="E47" i="38"/>
  <c r="AD48" i="20" l="1"/>
  <c r="Y65" i="14" l="1"/>
  <c r="X65" i="14"/>
  <c r="W64" i="14"/>
  <c r="M65" i="14" l="1"/>
  <c r="M64" i="14"/>
  <c r="Y64" i="14" l="1"/>
  <c r="X64" i="14"/>
  <c r="O64" i="14"/>
  <c r="Z64" i="14" l="1"/>
  <c r="E22" i="26"/>
  <c r="C70" i="30" l="1"/>
  <c r="H47" i="55" l="1"/>
  <c r="D47" i="55"/>
  <c r="G46" i="55"/>
  <c r="F46" i="55"/>
  <c r="E46" i="55"/>
  <c r="D46" i="55"/>
  <c r="H45" i="55"/>
  <c r="G45" i="55"/>
  <c r="F45" i="55"/>
  <c r="E45" i="55"/>
  <c r="D45" i="55"/>
  <c r="R25" i="39"/>
  <c r="E25" i="39"/>
  <c r="C8" i="39"/>
  <c r="C10" i="39"/>
  <c r="C19" i="39"/>
  <c r="C20" i="39"/>
  <c r="C21" i="39"/>
  <c r="C22" i="39"/>
  <c r="C23" i="39"/>
  <c r="C24" i="39"/>
  <c r="Z65" i="14"/>
  <c r="O65" i="14"/>
  <c r="D41" i="20"/>
  <c r="D40" i="20"/>
  <c r="T20" i="38"/>
  <c r="U20" i="38"/>
  <c r="H10" i="26"/>
  <c r="A47" i="56"/>
  <c r="E48" i="20"/>
  <c r="D11" i="57"/>
  <c r="F70" i="30"/>
  <c r="R175" i="27"/>
  <c r="H175" i="27"/>
  <c r="L175" i="27"/>
  <c r="D7" i="20"/>
  <c r="W7" i="20" s="1"/>
  <c r="D11" i="20"/>
  <c r="C9" i="39" s="1"/>
  <c r="D12" i="20"/>
  <c r="D8" i="20"/>
  <c r="D9" i="20"/>
  <c r="D10" i="20"/>
  <c r="D13" i="20"/>
  <c r="C11" i="39" s="1"/>
  <c r="D14" i="20"/>
  <c r="D15" i="20"/>
  <c r="W15" i="20" s="1"/>
  <c r="D16" i="20"/>
  <c r="D17" i="20"/>
  <c r="C12" i="39" s="1"/>
  <c r="D18" i="20"/>
  <c r="W18" i="20" s="1"/>
  <c r="D19" i="20"/>
  <c r="W19" i="20" s="1"/>
  <c r="D20" i="20"/>
  <c r="W20" i="20" s="1"/>
  <c r="D21" i="20"/>
  <c r="W21" i="20" s="1"/>
  <c r="D22" i="20"/>
  <c r="W22" i="20" s="1"/>
  <c r="D23" i="20"/>
  <c r="W23" i="20" s="1"/>
  <c r="D24" i="20"/>
  <c r="D25" i="20"/>
  <c r="D26" i="20"/>
  <c r="D27" i="20"/>
  <c r="C14" i="39" s="1"/>
  <c r="D28" i="20"/>
  <c r="D29" i="20"/>
  <c r="D30" i="20"/>
  <c r="C15" i="39" s="1"/>
  <c r="D31" i="20"/>
  <c r="D32" i="20"/>
  <c r="D33" i="20"/>
  <c r="C16" i="39" s="1"/>
  <c r="D34" i="20"/>
  <c r="W34" i="20" s="1"/>
  <c r="D35" i="20"/>
  <c r="W35" i="20" s="1"/>
  <c r="D36" i="20"/>
  <c r="W36" i="20" s="1"/>
  <c r="D37" i="20"/>
  <c r="W37" i="20" s="1"/>
  <c r="D38" i="20"/>
  <c r="W38" i="20" s="1"/>
  <c r="D39" i="20"/>
  <c r="W39" i="20" s="1"/>
  <c r="D42" i="20"/>
  <c r="D43" i="20"/>
  <c r="W43" i="20" s="1"/>
  <c r="D44" i="20"/>
  <c r="D45" i="20"/>
  <c r="D46" i="20"/>
  <c r="D47" i="20"/>
  <c r="B9" i="23"/>
  <c r="T6" i="38"/>
  <c r="U6" i="38"/>
  <c r="V6" i="38"/>
  <c r="W24" i="26"/>
  <c r="AD64" i="14" s="1"/>
  <c r="V24" i="26"/>
  <c r="AC64" i="14" s="1"/>
  <c r="H11" i="57"/>
  <c r="H8" i="57"/>
  <c r="H5" i="57"/>
  <c r="AI24" i="26"/>
  <c r="AH24" i="26"/>
  <c r="AG24" i="26"/>
  <c r="AF24" i="26"/>
  <c r="AE24" i="26"/>
  <c r="AD24" i="26"/>
  <c r="AC24" i="26"/>
  <c r="AB24" i="26"/>
  <c r="AA24" i="26"/>
  <c r="Z24" i="26"/>
  <c r="Y24" i="26"/>
  <c r="X24" i="26"/>
  <c r="U24" i="26"/>
  <c r="T24" i="26"/>
  <c r="S24" i="26"/>
  <c r="R24" i="26"/>
  <c r="Q24" i="26"/>
  <c r="P24" i="26"/>
  <c r="O24" i="26"/>
  <c r="N24" i="26"/>
  <c r="M24" i="26"/>
  <c r="L24" i="26"/>
  <c r="J24" i="26"/>
  <c r="I24" i="26"/>
  <c r="G24" i="26"/>
  <c r="F24" i="26"/>
  <c r="E7" i="26"/>
  <c r="E8" i="26"/>
  <c r="E9" i="26"/>
  <c r="E10" i="26"/>
  <c r="E11" i="26"/>
  <c r="E12" i="26"/>
  <c r="E13" i="26"/>
  <c r="E14" i="26"/>
  <c r="E15" i="26"/>
  <c r="E16" i="26"/>
  <c r="E17" i="26"/>
  <c r="E18" i="26"/>
  <c r="E19" i="26"/>
  <c r="E20" i="26"/>
  <c r="E21" i="26"/>
  <c r="E23" i="26"/>
  <c r="D24" i="26"/>
  <c r="C24" i="26"/>
  <c r="K23" i="26"/>
  <c r="K22" i="26"/>
  <c r="K21" i="26"/>
  <c r="K20" i="26"/>
  <c r="K19" i="26"/>
  <c r="K18" i="26"/>
  <c r="K17" i="26"/>
  <c r="K16" i="26"/>
  <c r="K15" i="26"/>
  <c r="K14" i="26"/>
  <c r="K13" i="26"/>
  <c r="K12" i="26"/>
  <c r="K11" i="26"/>
  <c r="K10" i="26"/>
  <c r="K9" i="26"/>
  <c r="K8" i="26"/>
  <c r="K7" i="26"/>
  <c r="H23" i="26"/>
  <c r="H22" i="26"/>
  <c r="H21" i="26"/>
  <c r="H20" i="26"/>
  <c r="H19" i="26"/>
  <c r="H18" i="26"/>
  <c r="H17" i="26"/>
  <c r="H16" i="26"/>
  <c r="H15" i="26"/>
  <c r="H14" i="26"/>
  <c r="H13" i="26"/>
  <c r="H12" i="26"/>
  <c r="H11" i="26"/>
  <c r="H9" i="26"/>
  <c r="H8" i="26"/>
  <c r="H7" i="26"/>
  <c r="S7" i="38"/>
  <c r="S8" i="38"/>
  <c r="S9" i="38"/>
  <c r="S10" i="38"/>
  <c r="S11" i="38"/>
  <c r="S12" i="38"/>
  <c r="S13" i="38"/>
  <c r="S14" i="38"/>
  <c r="S15" i="38"/>
  <c r="S16" i="38"/>
  <c r="S17" i="38"/>
  <c r="S18" i="38"/>
  <c r="S19" i="38"/>
  <c r="S20" i="38"/>
  <c r="S21" i="38"/>
  <c r="S22" i="38"/>
  <c r="S23" i="38"/>
  <c r="S24" i="38"/>
  <c r="S25" i="38"/>
  <c r="S26" i="38"/>
  <c r="S27" i="38"/>
  <c r="S28" i="38"/>
  <c r="S29" i="38"/>
  <c r="S30" i="38"/>
  <c r="S31" i="38"/>
  <c r="S32" i="38"/>
  <c r="S33" i="38"/>
  <c r="S34" i="38"/>
  <c r="S35" i="38"/>
  <c r="S36" i="38"/>
  <c r="S37" i="38"/>
  <c r="S38" i="38"/>
  <c r="S39" i="38"/>
  <c r="S40" i="38"/>
  <c r="S41" i="38"/>
  <c r="S42" i="38"/>
  <c r="S43" i="38"/>
  <c r="S44" i="38"/>
  <c r="S45" i="38"/>
  <c r="S46" i="38"/>
  <c r="E48" i="37"/>
  <c r="F48" i="37"/>
  <c r="G48" i="37"/>
  <c r="H48" i="37"/>
  <c r="I48" i="37"/>
  <c r="J48" i="37"/>
  <c r="K48" i="37"/>
  <c r="L48" i="37"/>
  <c r="M48" i="37"/>
  <c r="N48" i="37"/>
  <c r="O48" i="37"/>
  <c r="P48" i="37"/>
  <c r="Q48" i="37"/>
  <c r="R48" i="37"/>
  <c r="S48" i="37"/>
  <c r="T48" i="37"/>
  <c r="U48" i="37"/>
  <c r="V48" i="37"/>
  <c r="X48" i="37"/>
  <c r="Y48" i="37"/>
  <c r="AB48" i="37"/>
  <c r="AC48" i="37"/>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12" i="20"/>
  <c r="AA13" i="20"/>
  <c r="AA14" i="20"/>
  <c r="AA15" i="20"/>
  <c r="AA16" i="20"/>
  <c r="AA17" i="20"/>
  <c r="AA18" i="20"/>
  <c r="AA19" i="20"/>
  <c r="AA20" i="20"/>
  <c r="AA21" i="20"/>
  <c r="AA22" i="20"/>
  <c r="AA23" i="20"/>
  <c r="AA7" i="20"/>
  <c r="AA8" i="20"/>
  <c r="AA9" i="20"/>
  <c r="AA10" i="20"/>
  <c r="AA11" i="20"/>
  <c r="F47" i="20"/>
  <c r="Y47" i="20" s="1"/>
  <c r="C47" i="20"/>
  <c r="X47" i="20"/>
  <c r="F46" i="20"/>
  <c r="Y46" i="20" s="1"/>
  <c r="C46" i="20"/>
  <c r="X46" i="20"/>
  <c r="F45" i="20"/>
  <c r="Y45" i="20" s="1"/>
  <c r="C45" i="20"/>
  <c r="X45" i="20"/>
  <c r="F44" i="20"/>
  <c r="Y44" i="20"/>
  <c r="C44" i="20"/>
  <c r="X44" i="20"/>
  <c r="F43" i="20"/>
  <c r="Y43" i="20" s="1"/>
  <c r="C43" i="20"/>
  <c r="X43" i="20"/>
  <c r="F42" i="20"/>
  <c r="Y42" i="20" s="1"/>
  <c r="C42" i="20"/>
  <c r="X42" i="20"/>
  <c r="F41" i="20"/>
  <c r="Y41" i="20" s="1"/>
  <c r="Z41" i="20" s="1"/>
  <c r="C41" i="20"/>
  <c r="X41" i="20"/>
  <c r="F40" i="20"/>
  <c r="Y40" i="20" s="1"/>
  <c r="Z40" i="20" s="1"/>
  <c r="C40" i="20"/>
  <c r="X40" i="20"/>
  <c r="F39" i="20"/>
  <c r="Y39" i="20"/>
  <c r="C39" i="20"/>
  <c r="X39" i="20"/>
  <c r="F38" i="20"/>
  <c r="Y38" i="20" s="1"/>
  <c r="C38" i="20"/>
  <c r="X38" i="20"/>
  <c r="F37" i="20"/>
  <c r="Y37" i="20"/>
  <c r="C37" i="20"/>
  <c r="X37" i="20"/>
  <c r="F36" i="20"/>
  <c r="Y36" i="20" s="1"/>
  <c r="C36" i="20"/>
  <c r="X36" i="20"/>
  <c r="F35" i="20"/>
  <c r="Y35" i="20"/>
  <c r="C35" i="20"/>
  <c r="X35" i="20"/>
  <c r="F34" i="20"/>
  <c r="Y34" i="20" s="1"/>
  <c r="C34" i="20"/>
  <c r="X34" i="20"/>
  <c r="F33" i="20"/>
  <c r="Y33" i="20" s="1"/>
  <c r="C33" i="20"/>
  <c r="X33" i="20"/>
  <c r="F32" i="20"/>
  <c r="Y32" i="20" s="1"/>
  <c r="C32" i="20"/>
  <c r="X32" i="20"/>
  <c r="F31" i="20"/>
  <c r="Y31" i="20" s="1"/>
  <c r="C31" i="20"/>
  <c r="X31" i="20"/>
  <c r="F30" i="20"/>
  <c r="Y30" i="20" s="1"/>
  <c r="C30" i="20"/>
  <c r="X30" i="20"/>
  <c r="F29" i="20"/>
  <c r="Y29" i="20"/>
  <c r="C29" i="20"/>
  <c r="X29" i="20"/>
  <c r="F28" i="20"/>
  <c r="Y28" i="20" s="1"/>
  <c r="C28" i="20"/>
  <c r="X28" i="20"/>
  <c r="F27" i="20"/>
  <c r="Y27" i="20" s="1"/>
  <c r="C27" i="20"/>
  <c r="X27" i="20"/>
  <c r="F26" i="20"/>
  <c r="Y26" i="20" s="1"/>
  <c r="C26" i="20"/>
  <c r="X26" i="20"/>
  <c r="F25" i="20"/>
  <c r="Y25" i="20" s="1"/>
  <c r="C25" i="20"/>
  <c r="X25" i="20"/>
  <c r="F24" i="20"/>
  <c r="Y24" i="20" s="1"/>
  <c r="C24" i="20"/>
  <c r="X24" i="20"/>
  <c r="F23" i="20"/>
  <c r="Y23" i="20"/>
  <c r="C23" i="20"/>
  <c r="X23" i="20"/>
  <c r="F22" i="20"/>
  <c r="Y22" i="20" s="1"/>
  <c r="C22" i="20"/>
  <c r="X22" i="20"/>
  <c r="F21" i="20"/>
  <c r="Y21" i="20" s="1"/>
  <c r="C21" i="20"/>
  <c r="X21" i="20"/>
  <c r="F20" i="20"/>
  <c r="Y20" i="20" s="1"/>
  <c r="C20" i="20"/>
  <c r="X20" i="20"/>
  <c r="F19" i="20"/>
  <c r="Y19" i="20" s="1"/>
  <c r="C19" i="20"/>
  <c r="X19" i="20"/>
  <c r="F18" i="20"/>
  <c r="Y18" i="20" s="1"/>
  <c r="C18" i="20"/>
  <c r="X18" i="20"/>
  <c r="F17" i="20"/>
  <c r="Y17" i="20" s="1"/>
  <c r="C17" i="20"/>
  <c r="X17" i="20"/>
  <c r="F16" i="20"/>
  <c r="Y16" i="20" s="1"/>
  <c r="C16" i="20"/>
  <c r="X16" i="20"/>
  <c r="F15" i="20"/>
  <c r="Y15" i="20" s="1"/>
  <c r="Z15" i="20" s="1"/>
  <c r="C15" i="20"/>
  <c r="X15" i="20"/>
  <c r="F14" i="20"/>
  <c r="Y14" i="20" s="1"/>
  <c r="C14" i="20"/>
  <c r="X14" i="20"/>
  <c r="F13" i="20"/>
  <c r="Y13" i="20" s="1"/>
  <c r="C13" i="20"/>
  <c r="X13" i="20"/>
  <c r="G13" i="20"/>
  <c r="V13" i="20"/>
  <c r="W13" i="20"/>
  <c r="F12" i="20"/>
  <c r="Y12" i="20" s="1"/>
  <c r="C12" i="20"/>
  <c r="X12" i="20"/>
  <c r="F11" i="20"/>
  <c r="Y11" i="20" s="1"/>
  <c r="C11" i="20"/>
  <c r="X11" i="20"/>
  <c r="F10" i="20"/>
  <c r="C10" i="20"/>
  <c r="X10" i="20"/>
  <c r="F9" i="20"/>
  <c r="Y9" i="20" s="1"/>
  <c r="C9" i="20"/>
  <c r="X9" i="20"/>
  <c r="F8" i="20"/>
  <c r="Y8" i="20" s="1"/>
  <c r="C8" i="20"/>
  <c r="X8" i="20"/>
  <c r="F7" i="20"/>
  <c r="Y7" i="20" s="1"/>
  <c r="C7" i="20"/>
  <c r="X7" i="20"/>
  <c r="V29" i="20"/>
  <c r="W29" i="20"/>
  <c r="V30" i="20"/>
  <c r="W30" i="20"/>
  <c r="V31" i="20"/>
  <c r="W31" i="20"/>
  <c r="V32" i="20"/>
  <c r="W32" i="20"/>
  <c r="V33" i="20"/>
  <c r="W33" i="20"/>
  <c r="V34" i="20"/>
  <c r="V35" i="20"/>
  <c r="V36" i="20"/>
  <c r="V37" i="20"/>
  <c r="V38" i="20"/>
  <c r="V39" i="20"/>
  <c r="V40" i="20"/>
  <c r="W40" i="20"/>
  <c r="V41" i="20"/>
  <c r="W41" i="20"/>
  <c r="V42" i="20"/>
  <c r="W42" i="20"/>
  <c r="V43" i="20"/>
  <c r="V44" i="20"/>
  <c r="W44" i="20"/>
  <c r="V45" i="20"/>
  <c r="W45" i="20"/>
  <c r="V46" i="20"/>
  <c r="W46" i="20"/>
  <c r="V47" i="20"/>
  <c r="W47" i="20"/>
  <c r="V16" i="20"/>
  <c r="W16" i="20"/>
  <c r="V17" i="20"/>
  <c r="W17" i="20"/>
  <c r="V18" i="20"/>
  <c r="V19" i="20"/>
  <c r="V20" i="20"/>
  <c r="V21" i="20"/>
  <c r="V22" i="20"/>
  <c r="V23" i="20"/>
  <c r="V24" i="20"/>
  <c r="W24" i="20"/>
  <c r="V25" i="20"/>
  <c r="W25" i="20"/>
  <c r="V26" i="20"/>
  <c r="W26" i="20"/>
  <c r="V27" i="20"/>
  <c r="W27" i="20"/>
  <c r="V28" i="20"/>
  <c r="W28" i="20"/>
  <c r="V8" i="20"/>
  <c r="W8" i="20"/>
  <c r="V9" i="20"/>
  <c r="V48" i="20" s="1"/>
  <c r="W9" i="20"/>
  <c r="V10" i="20"/>
  <c r="W10" i="20"/>
  <c r="V11" i="20"/>
  <c r="W11" i="20"/>
  <c r="V12" i="20"/>
  <c r="W12" i="20"/>
  <c r="V14" i="20"/>
  <c r="W14" i="20"/>
  <c r="V15" i="20"/>
  <c r="V7" i="20"/>
  <c r="G47" i="20"/>
  <c r="G30" i="20"/>
  <c r="G31" i="20"/>
  <c r="G32" i="20"/>
  <c r="G33" i="20"/>
  <c r="G34" i="20"/>
  <c r="G35" i="20"/>
  <c r="G36" i="20"/>
  <c r="G37" i="20"/>
  <c r="G38" i="20"/>
  <c r="G39" i="20"/>
  <c r="G40" i="20"/>
  <c r="G41" i="20"/>
  <c r="G42" i="20"/>
  <c r="G43" i="20"/>
  <c r="G44" i="20"/>
  <c r="G45" i="20"/>
  <c r="G46" i="20"/>
  <c r="G12" i="20"/>
  <c r="G14" i="20"/>
  <c r="G15" i="20"/>
  <c r="G16" i="20"/>
  <c r="G17" i="20"/>
  <c r="G18" i="20"/>
  <c r="G19" i="20"/>
  <c r="G20" i="20"/>
  <c r="G21" i="20"/>
  <c r="G22" i="20"/>
  <c r="G23" i="20"/>
  <c r="G24" i="20"/>
  <c r="G25" i="20"/>
  <c r="G26" i="20"/>
  <c r="G27" i="20"/>
  <c r="G28" i="20"/>
  <c r="G29" i="20"/>
  <c r="G7" i="20"/>
  <c r="G8" i="20"/>
  <c r="G9" i="20"/>
  <c r="G10" i="20"/>
  <c r="G11" i="20"/>
  <c r="J46" i="19"/>
  <c r="I46" i="19"/>
  <c r="I22" i="18" s="1"/>
  <c r="J45" i="19"/>
  <c r="J21" i="18" s="1"/>
  <c r="J44" i="19"/>
  <c r="I44" i="19"/>
  <c r="J43" i="19"/>
  <c r="I43" i="19"/>
  <c r="J42" i="19"/>
  <c r="I42" i="19"/>
  <c r="J41" i="19"/>
  <c r="I41" i="19"/>
  <c r="J40" i="19"/>
  <c r="I40" i="19"/>
  <c r="J39" i="19"/>
  <c r="J17" i="18" s="1"/>
  <c r="I39" i="19"/>
  <c r="I17" i="18" s="1"/>
  <c r="J38" i="19"/>
  <c r="I38" i="19"/>
  <c r="J37" i="19"/>
  <c r="J16" i="18" s="1"/>
  <c r="I37" i="19"/>
  <c r="I16" i="18" s="1"/>
  <c r="J36" i="19"/>
  <c r="I36" i="19"/>
  <c r="I15" i="18" s="1"/>
  <c r="J35" i="19"/>
  <c r="I35" i="19"/>
  <c r="J34" i="19"/>
  <c r="I34" i="19"/>
  <c r="J33" i="19"/>
  <c r="I33" i="19"/>
  <c r="J32" i="19"/>
  <c r="I32" i="19"/>
  <c r="I14" i="18" s="1"/>
  <c r="J31" i="19"/>
  <c r="I31" i="19"/>
  <c r="J30" i="19"/>
  <c r="I30" i="19"/>
  <c r="J29" i="19"/>
  <c r="I29" i="19"/>
  <c r="I13" i="18" s="1"/>
  <c r="J28" i="19"/>
  <c r="I28" i="19"/>
  <c r="J27" i="19"/>
  <c r="I27" i="19"/>
  <c r="J26" i="19"/>
  <c r="J12" i="18" s="1"/>
  <c r="I26" i="19"/>
  <c r="J25" i="19"/>
  <c r="I25" i="19"/>
  <c r="J24" i="19"/>
  <c r="I24" i="19"/>
  <c r="J23" i="19"/>
  <c r="I23" i="19"/>
  <c r="J22" i="19"/>
  <c r="J11" i="18" s="1"/>
  <c r="I22" i="19"/>
  <c r="I11" i="18" s="1"/>
  <c r="J21" i="19"/>
  <c r="J10" i="18" s="1"/>
  <c r="I21" i="19"/>
  <c r="J20" i="19"/>
  <c r="I20" i="19"/>
  <c r="J19" i="19"/>
  <c r="I19" i="19"/>
  <c r="J18" i="19"/>
  <c r="I18" i="19"/>
  <c r="J17" i="19"/>
  <c r="I17" i="19"/>
  <c r="J16" i="19"/>
  <c r="I16" i="19"/>
  <c r="I10" i="18" s="1"/>
  <c r="J15" i="19"/>
  <c r="I15" i="19"/>
  <c r="J14" i="19"/>
  <c r="I14" i="19"/>
  <c r="J13" i="19"/>
  <c r="I13" i="19"/>
  <c r="J12" i="19"/>
  <c r="I12" i="19"/>
  <c r="I9" i="18" s="1"/>
  <c r="J11" i="19"/>
  <c r="I11" i="19"/>
  <c r="J10" i="19"/>
  <c r="I10" i="19"/>
  <c r="J9" i="19"/>
  <c r="I9" i="19"/>
  <c r="J8" i="19"/>
  <c r="I8" i="19"/>
  <c r="J7" i="19"/>
  <c r="I7" i="19"/>
  <c r="J6" i="19"/>
  <c r="J6" i="18" s="1"/>
  <c r="I6" i="19"/>
  <c r="I47" i="19" s="1"/>
  <c r="C6" i="18"/>
  <c r="C25" i="18" s="1"/>
  <c r="D6" i="18"/>
  <c r="D25" i="18" s="1"/>
  <c r="E6" i="18"/>
  <c r="F6" i="18"/>
  <c r="G6" i="18"/>
  <c r="H6" i="18"/>
  <c r="C7" i="18"/>
  <c r="D7" i="18"/>
  <c r="E7" i="18"/>
  <c r="F7" i="18"/>
  <c r="G7" i="18"/>
  <c r="H7" i="18"/>
  <c r="H25" i="18" s="1"/>
  <c r="C8" i="18"/>
  <c r="D8" i="18"/>
  <c r="E8" i="18"/>
  <c r="F8" i="18"/>
  <c r="G8" i="18"/>
  <c r="G25" i="18" s="1"/>
  <c r="H8" i="18"/>
  <c r="C9" i="18"/>
  <c r="D9" i="18"/>
  <c r="E9" i="18"/>
  <c r="F9" i="18"/>
  <c r="G9" i="18"/>
  <c r="H9" i="18"/>
  <c r="C10" i="18"/>
  <c r="D10" i="18"/>
  <c r="E10" i="18"/>
  <c r="F10" i="18"/>
  <c r="G10" i="18"/>
  <c r="H10" i="18"/>
  <c r="C11" i="18"/>
  <c r="D11" i="18"/>
  <c r="E11" i="18"/>
  <c r="F11" i="18"/>
  <c r="G11" i="18"/>
  <c r="H11" i="18"/>
  <c r="C12" i="18"/>
  <c r="D12" i="18"/>
  <c r="E12" i="18"/>
  <c r="F12" i="18"/>
  <c r="G12" i="18"/>
  <c r="H12" i="18"/>
  <c r="C13" i="18"/>
  <c r="D13" i="18"/>
  <c r="E13" i="18"/>
  <c r="F13" i="18"/>
  <c r="G13" i="18"/>
  <c r="H13" i="18"/>
  <c r="C14" i="18"/>
  <c r="D14" i="18"/>
  <c r="E14" i="18"/>
  <c r="F14" i="18"/>
  <c r="G14" i="18"/>
  <c r="H14" i="18"/>
  <c r="C15" i="18"/>
  <c r="D15" i="18"/>
  <c r="E15" i="18"/>
  <c r="F15" i="18"/>
  <c r="G15" i="18"/>
  <c r="H15" i="18"/>
  <c r="C16" i="18"/>
  <c r="D16" i="18"/>
  <c r="E16" i="18"/>
  <c r="F16" i="18"/>
  <c r="G16" i="18"/>
  <c r="H16" i="18"/>
  <c r="C17" i="18"/>
  <c r="D17" i="18"/>
  <c r="E17" i="18"/>
  <c r="F17" i="18"/>
  <c r="G17" i="18"/>
  <c r="H17" i="18"/>
  <c r="C18" i="18"/>
  <c r="E18" i="18"/>
  <c r="F18" i="18"/>
  <c r="G18" i="18"/>
  <c r="G19" i="18"/>
  <c r="G20" i="18"/>
  <c r="G21" i="18"/>
  <c r="G22" i="18"/>
  <c r="H18" i="18"/>
  <c r="C19" i="18"/>
  <c r="D19" i="18"/>
  <c r="E19" i="18"/>
  <c r="E20" i="18"/>
  <c r="E22" i="18"/>
  <c r="F19" i="18"/>
  <c r="H19" i="18"/>
  <c r="C20" i="18"/>
  <c r="D20" i="18"/>
  <c r="F20" i="18"/>
  <c r="H20" i="18"/>
  <c r="C21" i="18"/>
  <c r="D21" i="18"/>
  <c r="F21" i="18"/>
  <c r="H21" i="18"/>
  <c r="C22" i="18"/>
  <c r="D22" i="18"/>
  <c r="H22" i="18"/>
  <c r="I43" i="14"/>
  <c r="G43" i="14"/>
  <c r="G70" i="30"/>
  <c r="T7" i="38"/>
  <c r="U7" i="38"/>
  <c r="V7" i="38"/>
  <c r="T8" i="38"/>
  <c r="U8" i="38"/>
  <c r="V8" i="38"/>
  <c r="W8" i="38"/>
  <c r="T9" i="38"/>
  <c r="U9" i="38"/>
  <c r="V9" i="38"/>
  <c r="W9" i="38"/>
  <c r="T10" i="38"/>
  <c r="U10" i="38"/>
  <c r="V10" i="38"/>
  <c r="W10" i="38"/>
  <c r="T11" i="38"/>
  <c r="U11" i="38"/>
  <c r="V11" i="38"/>
  <c r="W11" i="38"/>
  <c r="T12" i="38"/>
  <c r="U12" i="38"/>
  <c r="V12" i="38"/>
  <c r="T13" i="38"/>
  <c r="U13" i="38"/>
  <c r="V13" i="38"/>
  <c r="T14" i="38"/>
  <c r="U14" i="38"/>
  <c r="V14" i="38"/>
  <c r="W14" i="38"/>
  <c r="T15" i="38"/>
  <c r="U15" i="38"/>
  <c r="V15" i="38"/>
  <c r="W15" i="38"/>
  <c r="T16" i="38"/>
  <c r="U16" i="38"/>
  <c r="V16" i="38"/>
  <c r="W16" i="38"/>
  <c r="T17" i="38"/>
  <c r="U17" i="38"/>
  <c r="V17" i="38"/>
  <c r="W17" i="38"/>
  <c r="T18" i="38"/>
  <c r="U18" i="38"/>
  <c r="V18" i="38"/>
  <c r="W18" i="38"/>
  <c r="T19" i="38"/>
  <c r="U19" i="38"/>
  <c r="V19" i="38"/>
  <c r="W19" i="38"/>
  <c r="V20" i="38"/>
  <c r="W20" i="38"/>
  <c r="T21" i="38"/>
  <c r="U21" i="38"/>
  <c r="V21" i="38"/>
  <c r="W21" i="38"/>
  <c r="T22" i="38"/>
  <c r="U22" i="38"/>
  <c r="V22" i="38"/>
  <c r="W22" i="38"/>
  <c r="T23" i="38"/>
  <c r="U23" i="38"/>
  <c r="V23" i="38"/>
  <c r="W23" i="38"/>
  <c r="T24" i="38"/>
  <c r="U24" i="38"/>
  <c r="V24" i="38"/>
  <c r="W24" i="38"/>
  <c r="T25" i="38"/>
  <c r="U25" i="38"/>
  <c r="V25" i="38"/>
  <c r="W25" i="38"/>
  <c r="T26" i="38"/>
  <c r="U26" i="38"/>
  <c r="V26" i="38"/>
  <c r="W26" i="38"/>
  <c r="T27" i="38"/>
  <c r="U27" i="38"/>
  <c r="V27" i="38"/>
  <c r="W27" i="38"/>
  <c r="T28" i="38"/>
  <c r="U28" i="38"/>
  <c r="V28" i="38"/>
  <c r="W28" i="38"/>
  <c r="T29" i="38"/>
  <c r="U29" i="38"/>
  <c r="V29" i="38"/>
  <c r="W29" i="38"/>
  <c r="T30" i="38"/>
  <c r="U30" i="38"/>
  <c r="V30" i="38"/>
  <c r="W30" i="38"/>
  <c r="T31" i="38"/>
  <c r="U31" i="38"/>
  <c r="V31" i="38"/>
  <c r="W31" i="38"/>
  <c r="T32" i="38"/>
  <c r="U32" i="38"/>
  <c r="V32" i="38"/>
  <c r="W32" i="38"/>
  <c r="T33" i="38"/>
  <c r="U33" i="38"/>
  <c r="V33" i="38"/>
  <c r="W33" i="38"/>
  <c r="T34" i="38"/>
  <c r="U34" i="38"/>
  <c r="V34" i="38"/>
  <c r="W34" i="38"/>
  <c r="T35" i="38"/>
  <c r="U35" i="38"/>
  <c r="V35" i="38"/>
  <c r="W35" i="38"/>
  <c r="T36" i="38"/>
  <c r="U36" i="38"/>
  <c r="V36" i="38"/>
  <c r="W36" i="38"/>
  <c r="T37" i="38"/>
  <c r="U37" i="38"/>
  <c r="V37" i="38"/>
  <c r="W37" i="38"/>
  <c r="T38" i="38"/>
  <c r="U38" i="38"/>
  <c r="V38" i="38"/>
  <c r="W38" i="38"/>
  <c r="T39" i="38"/>
  <c r="U39" i="38"/>
  <c r="V39" i="38"/>
  <c r="W39" i="38"/>
  <c r="T40" i="38"/>
  <c r="U40" i="38"/>
  <c r="V40" i="38"/>
  <c r="W40" i="38"/>
  <c r="T41" i="38"/>
  <c r="U41" i="38"/>
  <c r="V41" i="38"/>
  <c r="W41" i="38"/>
  <c r="T42" i="38"/>
  <c r="U42" i="38"/>
  <c r="V42" i="38"/>
  <c r="W42" i="38"/>
  <c r="T43" i="38"/>
  <c r="U43" i="38"/>
  <c r="V43" i="38"/>
  <c r="W43" i="38"/>
  <c r="T44" i="38"/>
  <c r="U44" i="38"/>
  <c r="V44" i="38"/>
  <c r="W44" i="38"/>
  <c r="T45" i="38"/>
  <c r="U45" i="38"/>
  <c r="V45" i="38"/>
  <c r="W45" i="38"/>
  <c r="T46" i="38"/>
  <c r="U46" i="38"/>
  <c r="V46" i="38"/>
  <c r="W46" i="38"/>
  <c r="B47" i="38"/>
  <c r="C48" i="37"/>
  <c r="N8" i="19"/>
  <c r="Q8" i="19" s="1"/>
  <c r="N12" i="19"/>
  <c r="Q12" i="19" s="1"/>
  <c r="N16" i="19"/>
  <c r="Q16" i="19"/>
  <c r="N20" i="19"/>
  <c r="Q20" i="19" s="1"/>
  <c r="N24" i="19"/>
  <c r="N11" i="18" s="1"/>
  <c r="N28" i="19"/>
  <c r="Q28" i="19" s="1"/>
  <c r="N32" i="19"/>
  <c r="Q32" i="19" s="1"/>
  <c r="N36" i="19"/>
  <c r="Q36" i="19" s="1"/>
  <c r="N40" i="19"/>
  <c r="Q40" i="19"/>
  <c r="Q44" i="19"/>
  <c r="N6" i="19"/>
  <c r="Q6" i="19" s="1"/>
  <c r="N7" i="19"/>
  <c r="N9" i="19"/>
  <c r="Q9" i="19"/>
  <c r="N10" i="19"/>
  <c r="N11" i="19"/>
  <c r="Q11" i="19"/>
  <c r="N13" i="19"/>
  <c r="Q13" i="19" s="1"/>
  <c r="N14" i="19"/>
  <c r="Q14" i="19" s="1"/>
  <c r="N15" i="19"/>
  <c r="Q15" i="19"/>
  <c r="N17" i="19"/>
  <c r="Q17" i="19" s="1"/>
  <c r="N18" i="19"/>
  <c r="Q18" i="19"/>
  <c r="N19" i="19"/>
  <c r="Q19" i="19" s="1"/>
  <c r="N21" i="19"/>
  <c r="Q21" i="19" s="1"/>
  <c r="N22" i="19"/>
  <c r="Q22" i="19" s="1"/>
  <c r="N23" i="19"/>
  <c r="Q23" i="19" s="1"/>
  <c r="N25" i="19"/>
  <c r="Q25" i="19"/>
  <c r="N26" i="19"/>
  <c r="Q26" i="19" s="1"/>
  <c r="N27" i="19"/>
  <c r="Q27" i="19"/>
  <c r="N29" i="19"/>
  <c r="Q29" i="19" s="1"/>
  <c r="N30" i="19"/>
  <c r="Q30" i="19" s="1"/>
  <c r="N31" i="19"/>
  <c r="Q31" i="19"/>
  <c r="N33" i="19"/>
  <c r="Q33" i="19"/>
  <c r="N34" i="19"/>
  <c r="Q34" i="19" s="1"/>
  <c r="N35" i="19"/>
  <c r="N37" i="19"/>
  <c r="Q37" i="19" s="1"/>
  <c r="N38" i="19"/>
  <c r="Q38" i="19" s="1"/>
  <c r="N39" i="19"/>
  <c r="Q39" i="19" s="1"/>
  <c r="N41" i="19"/>
  <c r="Q41" i="19"/>
  <c r="N18" i="18"/>
  <c r="Q43" i="19"/>
  <c r="Q46" i="19"/>
  <c r="J8" i="18"/>
  <c r="J14" i="18"/>
  <c r="J22" i="18"/>
  <c r="I6" i="18"/>
  <c r="K6" i="18"/>
  <c r="K7" i="18"/>
  <c r="K8" i="18"/>
  <c r="K9" i="18"/>
  <c r="K10" i="18"/>
  <c r="K11" i="18"/>
  <c r="K12" i="18"/>
  <c r="K13" i="18"/>
  <c r="K14" i="18"/>
  <c r="K15" i="18"/>
  <c r="K16" i="18"/>
  <c r="K17" i="18"/>
  <c r="K18" i="18"/>
  <c r="K19" i="18"/>
  <c r="K20" i="18"/>
  <c r="K21" i="18"/>
  <c r="K22" i="18"/>
  <c r="L6" i="18"/>
  <c r="M6" i="18"/>
  <c r="P6" i="18"/>
  <c r="O6" i="18"/>
  <c r="R6" i="18"/>
  <c r="I7" i="18"/>
  <c r="J7" i="18"/>
  <c r="L7" i="18"/>
  <c r="L8" i="18"/>
  <c r="L9" i="18"/>
  <c r="L10" i="18"/>
  <c r="L11" i="18"/>
  <c r="L12" i="18"/>
  <c r="L13" i="18"/>
  <c r="L14" i="18"/>
  <c r="L15" i="18"/>
  <c r="L16" i="18"/>
  <c r="L17" i="18"/>
  <c r="L18" i="18"/>
  <c r="L19" i="18"/>
  <c r="L20" i="18"/>
  <c r="L21" i="18"/>
  <c r="L22" i="18"/>
  <c r="M7" i="18"/>
  <c r="M8" i="18"/>
  <c r="M9" i="18"/>
  <c r="M10" i="18"/>
  <c r="M11" i="18"/>
  <c r="M12" i="18"/>
  <c r="M13" i="18"/>
  <c r="M14" i="18"/>
  <c r="M15" i="18"/>
  <c r="M16" i="18"/>
  <c r="M17" i="18"/>
  <c r="M18" i="18"/>
  <c r="M19" i="18"/>
  <c r="M20" i="18"/>
  <c r="M21" i="18"/>
  <c r="M22" i="18"/>
  <c r="O7" i="18"/>
  <c r="P7" i="18"/>
  <c r="R7" i="18"/>
  <c r="I8" i="18"/>
  <c r="O8" i="18"/>
  <c r="O9" i="18"/>
  <c r="O10" i="18"/>
  <c r="O11" i="18"/>
  <c r="O12" i="18"/>
  <c r="O13" i="18"/>
  <c r="O14" i="18"/>
  <c r="O16" i="18"/>
  <c r="O17" i="18"/>
  <c r="O18" i="18"/>
  <c r="O19" i="18"/>
  <c r="O20" i="18"/>
  <c r="O21" i="18"/>
  <c r="O22" i="18"/>
  <c r="P8" i="18"/>
  <c r="R8" i="18"/>
  <c r="P9" i="18"/>
  <c r="R9" i="18"/>
  <c r="P10" i="18"/>
  <c r="R10" i="18"/>
  <c r="P11" i="18"/>
  <c r="R11" i="18"/>
  <c r="I12" i="18"/>
  <c r="P12" i="18"/>
  <c r="R12" i="18"/>
  <c r="J13" i="18"/>
  <c r="P13" i="18"/>
  <c r="R13" i="18"/>
  <c r="P14" i="18"/>
  <c r="R14" i="18"/>
  <c r="J15" i="18"/>
  <c r="P15" i="18"/>
  <c r="R15" i="18"/>
  <c r="P16" i="18"/>
  <c r="P17" i="18"/>
  <c r="P18" i="18"/>
  <c r="P19" i="18"/>
  <c r="P20" i="18"/>
  <c r="P21" i="18"/>
  <c r="P22" i="18"/>
  <c r="R16" i="18"/>
  <c r="R17" i="18"/>
  <c r="I18" i="18"/>
  <c r="R18" i="18"/>
  <c r="I19" i="18"/>
  <c r="J19" i="18"/>
  <c r="R19" i="18"/>
  <c r="I20" i="18"/>
  <c r="J20" i="18"/>
  <c r="R20" i="18"/>
  <c r="I21" i="18"/>
  <c r="R22" i="18"/>
  <c r="I23" i="18"/>
  <c r="J23" i="18"/>
  <c r="N23" i="18"/>
  <c r="I24" i="18"/>
  <c r="J24" i="18"/>
  <c r="N24" i="18"/>
  <c r="Y24" i="35"/>
  <c r="X24" i="35"/>
  <c r="N48" i="20"/>
  <c r="O48" i="20"/>
  <c r="Y61" i="14"/>
  <c r="Z61" i="14" s="1"/>
  <c r="X61" i="14"/>
  <c r="G61" i="14"/>
  <c r="E5" i="57"/>
  <c r="F5" i="57"/>
  <c r="G5" i="57"/>
  <c r="I5" i="57"/>
  <c r="E8" i="57"/>
  <c r="F8" i="57"/>
  <c r="G8" i="57"/>
  <c r="I8" i="57"/>
  <c r="E11" i="57"/>
  <c r="F11" i="57"/>
  <c r="G11" i="57"/>
  <c r="I11" i="57"/>
  <c r="S48" i="20"/>
  <c r="M48" i="20"/>
  <c r="AB48" i="20"/>
  <c r="H48" i="20"/>
  <c r="I48" i="20"/>
  <c r="J48" i="20"/>
  <c r="K48" i="20"/>
  <c r="L48" i="20"/>
  <c r="P48" i="20"/>
  <c r="T48" i="20"/>
  <c r="Q175" i="27"/>
  <c r="M61" i="14"/>
  <c r="O61" i="14"/>
  <c r="C47" i="19"/>
  <c r="I61" i="14"/>
  <c r="Y60" i="14"/>
  <c r="X60" i="14"/>
  <c r="M60" i="14"/>
  <c r="O60" i="14"/>
  <c r="G60" i="14"/>
  <c r="I60" i="14"/>
  <c r="Z60" i="14"/>
  <c r="W24" i="35"/>
  <c r="N47" i="38"/>
  <c r="L47" i="38"/>
  <c r="J47" i="38"/>
  <c r="K47" i="38"/>
  <c r="W47" i="38" s="1"/>
  <c r="Z59" i="14"/>
  <c r="D24" i="35"/>
  <c r="AA21" i="36"/>
  <c r="Z21" i="36"/>
  <c r="N21" i="36"/>
  <c r="G47" i="55"/>
  <c r="F47" i="55"/>
  <c r="E47" i="55"/>
  <c r="Y58" i="14"/>
  <c r="G58" i="14"/>
  <c r="I58" i="14" s="1"/>
  <c r="Z58" i="14"/>
  <c r="X58" i="14"/>
  <c r="M58" i="14"/>
  <c r="G57" i="14"/>
  <c r="I57" i="14" s="1"/>
  <c r="M57" i="14"/>
  <c r="O57" i="14"/>
  <c r="X57" i="14"/>
  <c r="Y57" i="14"/>
  <c r="L25" i="39"/>
  <c r="H25" i="39"/>
  <c r="O47" i="38"/>
  <c r="M47" i="38"/>
  <c r="R47" i="38"/>
  <c r="Q47" i="38"/>
  <c r="P47" i="38"/>
  <c r="H46" i="55"/>
  <c r="R47" i="19"/>
  <c r="F22" i="28"/>
  <c r="K21" i="36"/>
  <c r="Y56" i="14"/>
  <c r="X56" i="14"/>
  <c r="M56" i="14"/>
  <c r="O56" i="14" s="1"/>
  <c r="G56" i="14"/>
  <c r="I56" i="14" s="1"/>
  <c r="Z56" i="14"/>
  <c r="Y55" i="14"/>
  <c r="Z55" i="14" s="1"/>
  <c r="X55" i="14"/>
  <c r="M55" i="14"/>
  <c r="O55" i="14"/>
  <c r="G55" i="14"/>
  <c r="I55" i="14" s="1"/>
  <c r="H47" i="19"/>
  <c r="D47" i="19"/>
  <c r="F47" i="19"/>
  <c r="S24" i="35"/>
  <c r="R21" i="36"/>
  <c r="P21" i="36"/>
  <c r="AF21" i="36"/>
  <c r="M21" i="36"/>
  <c r="O58" i="14"/>
  <c r="I9" i="23"/>
  <c r="J9" i="23" s="1"/>
  <c r="W21" i="36"/>
  <c r="Y21" i="36"/>
  <c r="X21" i="36"/>
  <c r="V21" i="36"/>
  <c r="Q21" i="36"/>
  <c r="S21" i="36"/>
  <c r="T21" i="36"/>
  <c r="U21" i="36"/>
  <c r="O21" i="36"/>
  <c r="G54" i="14"/>
  <c r="I54" i="14" s="1"/>
  <c r="Y53" i="14"/>
  <c r="G53" i="14"/>
  <c r="Z53" i="14"/>
  <c r="X53" i="14"/>
  <c r="M53" i="14"/>
  <c r="O53" i="14"/>
  <c r="I53" i="14"/>
  <c r="D22" i="28"/>
  <c r="C22" i="28"/>
  <c r="AE21" i="36"/>
  <c r="L21" i="36"/>
  <c r="E47" i="19"/>
  <c r="Y54" i="14"/>
  <c r="Z54" i="14" s="1"/>
  <c r="X54" i="14"/>
  <c r="M54" i="14"/>
  <c r="O54" i="14"/>
  <c r="G52" i="14"/>
  <c r="I52" i="14"/>
  <c r="M52" i="14"/>
  <c r="O52" i="14"/>
  <c r="X52" i="14"/>
  <c r="Y52" i="14"/>
  <c r="Z52" i="14" s="1"/>
  <c r="L9" i="23"/>
  <c r="G51" i="14"/>
  <c r="I51" i="14"/>
  <c r="M51" i="14"/>
  <c r="O51" i="14"/>
  <c r="X51" i="14"/>
  <c r="Y51" i="14"/>
  <c r="Z51" i="14"/>
  <c r="Y49" i="14"/>
  <c r="G49" i="14"/>
  <c r="I49" i="14" s="1"/>
  <c r="Z49" i="14"/>
  <c r="X49" i="14"/>
  <c r="M49" i="14"/>
  <c r="O49" i="14"/>
  <c r="V24" i="35"/>
  <c r="U24" i="35"/>
  <c r="T24" i="35"/>
  <c r="R24" i="35"/>
  <c r="Q24" i="35"/>
  <c r="I24" i="35"/>
  <c r="C24" i="35"/>
  <c r="Y50" i="14"/>
  <c r="G50" i="14"/>
  <c r="Z50" i="14"/>
  <c r="X50" i="14"/>
  <c r="M50" i="14"/>
  <c r="O50" i="14"/>
  <c r="K9" i="23"/>
  <c r="Z41" i="14"/>
  <c r="Z42" i="14"/>
  <c r="M43" i="14"/>
  <c r="O43" i="14"/>
  <c r="X43" i="14"/>
  <c r="Y43" i="14"/>
  <c r="G44" i="14"/>
  <c r="I44" i="14"/>
  <c r="M44" i="14"/>
  <c r="O44" i="14"/>
  <c r="X44" i="14"/>
  <c r="Y44" i="14"/>
  <c r="Z44" i="14" s="1"/>
  <c r="G45" i="14"/>
  <c r="I45" i="14"/>
  <c r="M45" i="14"/>
  <c r="O45" i="14"/>
  <c r="X45" i="14"/>
  <c r="Y45" i="14"/>
  <c r="Z45" i="14" s="1"/>
  <c r="G46" i="14"/>
  <c r="I46" i="14" s="1"/>
  <c r="M46" i="14"/>
  <c r="O46" i="14"/>
  <c r="X46" i="14"/>
  <c r="Y46" i="14"/>
  <c r="G47" i="14"/>
  <c r="I47" i="14"/>
  <c r="M47" i="14"/>
  <c r="O47" i="14"/>
  <c r="X47" i="14"/>
  <c r="Y47" i="14"/>
  <c r="Z47" i="14" s="1"/>
  <c r="G48" i="14"/>
  <c r="Z48" i="14" s="1"/>
  <c r="I48" i="14"/>
  <c r="M48" i="14"/>
  <c r="O48" i="14"/>
  <c r="X48" i="14"/>
  <c r="Y48" i="14"/>
  <c r="H24" i="35"/>
  <c r="I50" i="14"/>
  <c r="AG21" i="36"/>
  <c r="E24" i="35"/>
  <c r="N24" i="35"/>
  <c r="L24" i="35"/>
  <c r="J24" i="35"/>
  <c r="O24" i="35"/>
  <c r="K24" i="35"/>
  <c r="P24" i="35"/>
  <c r="J8" i="57"/>
  <c r="Z43" i="14"/>
  <c r="E22" i="28"/>
  <c r="J5" i="57"/>
  <c r="M25" i="39"/>
  <c r="Q25" i="39"/>
  <c r="N19" i="18"/>
  <c r="Q35" i="19"/>
  <c r="N22" i="18"/>
  <c r="F25" i="39"/>
  <c r="J25" i="39"/>
  <c r="N25" i="39"/>
  <c r="G25" i="39"/>
  <c r="O25" i="39"/>
  <c r="P25" i="39"/>
  <c r="I25" i="39"/>
  <c r="K25" i="39"/>
  <c r="S25" i="39" l="1"/>
  <c r="Z33" i="20"/>
  <c r="Z34" i="20"/>
  <c r="Z11" i="20"/>
  <c r="Z42" i="20"/>
  <c r="Z47" i="20"/>
  <c r="AA48" i="20"/>
  <c r="R25" i="18"/>
  <c r="Z26" i="20"/>
  <c r="Z31" i="20"/>
  <c r="M25" i="18"/>
  <c r="N20" i="18"/>
  <c r="N15" i="18"/>
  <c r="N14" i="18"/>
  <c r="N13" i="18"/>
  <c r="Q13" i="18" s="1"/>
  <c r="N10" i="18"/>
  <c r="Q10" i="18" s="1"/>
  <c r="Z37" i="20"/>
  <c r="I25" i="18"/>
  <c r="N16" i="18"/>
  <c r="Q16" i="18" s="1"/>
  <c r="N9" i="18"/>
  <c r="O25" i="18"/>
  <c r="Q24" i="19"/>
  <c r="J9" i="18"/>
  <c r="J25" i="18" s="1"/>
  <c r="Z17" i="20"/>
  <c r="N7" i="18"/>
  <c r="Q7" i="18" s="1"/>
  <c r="Z18" i="20"/>
  <c r="D48" i="20"/>
  <c r="C18" i="39"/>
  <c r="G48" i="20"/>
  <c r="C17" i="39"/>
  <c r="T64" i="14"/>
  <c r="J18" i="18"/>
  <c r="Q19" i="18"/>
  <c r="Z46" i="14"/>
  <c r="N17" i="18"/>
  <c r="Q17" i="18" s="1"/>
  <c r="C48" i="20"/>
  <c r="Z32" i="20"/>
  <c r="Z57" i="14"/>
  <c r="E25" i="18"/>
  <c r="C13" i="39"/>
  <c r="C25" i="39" s="1"/>
  <c r="N6" i="18"/>
  <c r="Q6" i="18" s="1"/>
  <c r="Z39" i="20"/>
  <c r="X48" i="20"/>
  <c r="N21" i="18"/>
  <c r="Z12" i="20"/>
  <c r="Z16" i="20"/>
  <c r="Z21" i="20"/>
  <c r="Z13" i="20"/>
  <c r="XFD13" i="20" s="1"/>
  <c r="N8" i="18"/>
  <c r="Q8" i="18" s="1"/>
  <c r="Z9" i="20"/>
  <c r="S47" i="38"/>
  <c r="U47" i="38"/>
  <c r="T47" i="38"/>
  <c r="V47" i="38"/>
  <c r="Z29" i="20"/>
  <c r="Z27" i="20"/>
  <c r="Z28" i="20"/>
  <c r="Z30" i="20"/>
  <c r="Q15" i="18"/>
  <c r="Z25" i="20"/>
  <c r="Z35" i="20"/>
  <c r="Z36" i="20"/>
  <c r="Z38" i="20"/>
  <c r="Q14" i="18"/>
  <c r="Z23" i="20"/>
  <c r="Q11" i="18"/>
  <c r="Z24" i="20"/>
  <c r="Z19" i="20"/>
  <c r="Z20" i="20"/>
  <c r="Z22" i="20"/>
  <c r="Q9" i="18"/>
  <c r="Z14" i="20"/>
  <c r="Z7" i="20"/>
  <c r="Z8" i="20"/>
  <c r="P25" i="18"/>
  <c r="Z44" i="20"/>
  <c r="Z46" i="20"/>
  <c r="Q22" i="18"/>
  <c r="Q20" i="18"/>
  <c r="Z45" i="20"/>
  <c r="Q42" i="19"/>
  <c r="L25" i="18"/>
  <c r="N12" i="18"/>
  <c r="Q12" i="18" s="1"/>
  <c r="F48" i="20"/>
  <c r="Y10" i="20"/>
  <c r="Z10" i="20" s="1"/>
  <c r="Q10" i="19"/>
  <c r="Q7" i="19"/>
  <c r="K25" i="18"/>
  <c r="Z43" i="20"/>
  <c r="Q18" i="18"/>
  <c r="F25" i="18"/>
  <c r="D5" i="57"/>
  <c r="D8" i="57"/>
  <c r="J11" i="57"/>
  <c r="E24" i="26"/>
  <c r="H24" i="26"/>
  <c r="N25" i="18" l="1"/>
  <c r="Q25" i="18" s="1"/>
  <c r="Y48" i="20"/>
  <c r="Z4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防災端末</author>
  </authors>
  <commentList>
    <comment ref="I2" authorId="0" shapeId="0" xr:uid="{2C9C9B86-25A9-4FD5-82A7-EE3E5FC98633}">
      <text>
        <r>
          <rPr>
            <sz val="10"/>
            <color indexed="81"/>
            <rFont val="ＭＳ Ｐゴシック"/>
            <family val="3"/>
            <charset val="128"/>
          </rPr>
          <t>自己水源：表流水、地下水等の自己水源
受水のみ：水道事業等からの受水のみ
併用：自己水源と受水の併用</t>
        </r>
      </text>
    </comment>
    <comment ref="N2" authorId="0" shapeId="0" xr:uid="{6E2DA525-B417-403C-9663-44A21146B052}">
      <text>
        <r>
          <rPr>
            <sz val="10"/>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<sst xmlns="http://schemas.openxmlformats.org/spreadsheetml/2006/main" count="4241" uniqueCount="1536">
  <si>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</si>
  <si>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</si>
  <si>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</si>
  <si>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</si>
  <si>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</si>
  <si>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武庫川水系武庫川</t>
  </si>
  <si>
    <t>まねき食品㈱</t>
  </si>
  <si>
    <t>ヤマサ蒲鉾㈱</t>
  </si>
  <si>
    <t>加東市</t>
  </si>
  <si>
    <t>１０m3</t>
  </si>
  <si>
    <t>料金</t>
  </si>
  <si>
    <t>（２）水道用水供給集計表</t>
  </si>
  <si>
    <t>台帳番号</t>
    <rPh sb="0" eb="2">
      <t>ダイチョウ</t>
    </rPh>
    <rPh sb="2" eb="4">
      <t>バンゴウ</t>
    </rPh>
    <phoneticPr fontId="2"/>
  </si>
  <si>
    <t>事業主体名</t>
  </si>
  <si>
    <t>阪神水道企業団</t>
  </si>
  <si>
    <t>表流水</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</si>
  <si>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</si>
  <si>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</si>
  <si>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</si>
  <si>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</si>
  <si>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</si>
  <si>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</si>
  <si>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</si>
  <si>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</si>
  <si>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</si>
  <si>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</si>
  <si>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</si>
  <si>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</si>
  <si>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</si>
  <si>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</si>
  <si>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</si>
  <si>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</si>
  <si>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</si>
  <si>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</si>
  <si>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</si>
  <si>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</si>
  <si>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</si>
  <si>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</si>
  <si>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</si>
  <si>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</si>
  <si>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</si>
  <si>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</si>
  <si>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</si>
  <si>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</si>
  <si>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</si>
  <si>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</si>
  <si>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</si>
  <si>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</si>
  <si>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</si>
  <si>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</si>
  <si>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</si>
  <si>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</si>
  <si>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</si>
  <si>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</si>
  <si>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</si>
  <si>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</si>
  <si>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</si>
  <si>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</si>
  <si>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</si>
  <si>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</si>
  <si>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</si>
  <si>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</si>
  <si>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</si>
  <si>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</si>
  <si>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</si>
  <si>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</si>
  <si>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</si>
  <si>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</si>
  <si>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</si>
  <si>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</si>
  <si>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</si>
  <si>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</si>
  <si>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</si>
  <si>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</si>
  <si>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</si>
  <si>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</si>
  <si>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</si>
  <si>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</si>
  <si>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</si>
  <si>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</si>
  <si>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</si>
  <si>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</si>
  <si>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</si>
  <si>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</si>
  <si>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</si>
  <si>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</si>
  <si>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</si>
  <si>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</si>
  <si>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</si>
  <si>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</si>
  <si>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</si>
  <si>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</si>
  <si>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</si>
  <si>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</si>
  <si>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</si>
  <si>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</si>
  <si>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</si>
  <si>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</si>
  <si>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</si>
  <si>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</si>
  <si>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</si>
  <si>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</si>
  <si>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</si>
  <si>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淀川水系淀川</t>
  </si>
  <si>
    <t>淀川水系猪名川</t>
  </si>
  <si>
    <t>武庫川水系川下川</t>
  </si>
  <si>
    <t>明石川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</si>
  <si>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</si>
  <si>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</si>
  <si>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</si>
  <si>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</si>
  <si>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</si>
  <si>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</si>
  <si>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</si>
  <si>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</si>
  <si>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</si>
  <si>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</si>
  <si>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</si>
  <si>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</si>
  <si>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</si>
  <si>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</si>
  <si>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</si>
  <si>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住吉川水系住吉川</t>
  </si>
  <si>
    <t>生田川水系布引谷</t>
  </si>
  <si>
    <t>夢前川</t>
  </si>
  <si>
    <t>武庫川水系船坂川</t>
  </si>
  <si>
    <t>川下川ダム</t>
  </si>
  <si>
    <t>一庫ダム</t>
  </si>
  <si>
    <t>加古川大堰</t>
  </si>
  <si>
    <t>加古川堰堤</t>
  </si>
  <si>
    <t>鴨川ダム</t>
  </si>
  <si>
    <t>中郷</t>
  </si>
  <si>
    <t>荒船</t>
  </si>
  <si>
    <t>観音浦</t>
  </si>
  <si>
    <t>大路ダム</t>
  </si>
  <si>
    <t>生野ダム</t>
  </si>
  <si>
    <t>三宝ダム</t>
  </si>
  <si>
    <t>猪鼻第一ダム</t>
  </si>
  <si>
    <t>竹原ダム</t>
  </si>
  <si>
    <t>天川第一ダム</t>
  </si>
  <si>
    <t>細田池貯水池</t>
  </si>
  <si>
    <t>千苅ダム</t>
  </si>
  <si>
    <t>布引ダム</t>
  </si>
  <si>
    <t>伏流水</t>
  </si>
  <si>
    <t>丸山貯水池</t>
  </si>
  <si>
    <t xml:space="preserve"> </t>
    <phoneticPr fontId="8"/>
  </si>
  <si>
    <t>　</t>
    <phoneticPr fontId="2"/>
  </si>
  <si>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</si>
  <si>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</si>
  <si>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</si>
  <si>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</si>
  <si>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</si>
  <si>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</si>
  <si>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</si>
  <si>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</si>
  <si>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</si>
  <si>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</si>
  <si>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</si>
  <si>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</si>
  <si>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</si>
  <si>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</si>
  <si>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</si>
  <si>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</si>
  <si>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</si>
  <si>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</si>
  <si>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</si>
  <si>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</si>
  <si>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</si>
  <si>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</si>
  <si>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</si>
  <si>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</si>
  <si>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</si>
  <si>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</si>
  <si>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</si>
  <si>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</si>
  <si>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紫</t>
    <rPh sb="0" eb="1">
      <t>ムラサキ</t>
    </rPh>
    <phoneticPr fontId="2"/>
  </si>
  <si>
    <t>線</t>
    <rPh sb="0" eb="1">
      <t>セン</t>
    </rPh>
    <phoneticPr fontId="2"/>
  </si>
  <si>
    <t>職員</t>
    <phoneticPr fontId="2"/>
  </si>
  <si>
    <t>佐用町</t>
  </si>
  <si>
    <t>上郡町長</t>
  </si>
  <si>
    <t>富満地区</t>
  </si>
  <si>
    <t>黒石・市原地区</t>
  </si>
  <si>
    <t>急速ろ過他</t>
  </si>
  <si>
    <t>小野豆地区</t>
  </si>
  <si>
    <t>その他（膜）</t>
  </si>
  <si>
    <t>鍋倉地区</t>
  </si>
  <si>
    <t>有収水量</t>
    <rPh sb="0" eb="2">
      <t>ユウシュウ</t>
    </rPh>
    <rPh sb="2" eb="4">
      <t>スイリョウ</t>
    </rPh>
    <phoneticPr fontId="2"/>
  </si>
  <si>
    <t>膜ろ過</t>
    <rPh sb="0" eb="1">
      <t>マク</t>
    </rPh>
    <rPh sb="2" eb="3">
      <t>カ</t>
    </rPh>
    <phoneticPr fontId="2"/>
  </si>
  <si>
    <t>確認時</t>
    <phoneticPr fontId="2"/>
  </si>
  <si>
    <t>現在</t>
    <phoneticPr fontId="2"/>
  </si>
  <si>
    <t>市町名</t>
  </si>
  <si>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</si>
  <si>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</si>
  <si>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</si>
  <si>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</si>
  <si>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</si>
  <si>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</si>
  <si>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</si>
  <si>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</si>
  <si>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</si>
  <si>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</si>
  <si>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</si>
  <si>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</si>
  <si>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</si>
  <si>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</si>
  <si>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</si>
  <si>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</si>
  <si>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</si>
  <si>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</si>
  <si>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</si>
  <si>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</si>
  <si>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</si>
  <si>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</si>
  <si>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</si>
  <si>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</si>
  <si>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</si>
  <si>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</si>
  <si>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</si>
  <si>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</si>
  <si>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</si>
  <si>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</si>
  <si>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</si>
  <si>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</si>
  <si>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</si>
  <si>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</si>
  <si>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8"/>
  </si>
  <si>
    <t>カ所</t>
    <rPh sb="1" eb="2">
      <t>ジョ</t>
    </rPh>
    <phoneticPr fontId="2"/>
  </si>
  <si>
    <t>朝来</t>
    <rPh sb="0" eb="2">
      <t>アサゴ</t>
    </rPh>
    <phoneticPr fontId="2"/>
  </si>
  <si>
    <t>加東</t>
    <rPh sb="0" eb="2">
      <t>カトウ</t>
    </rPh>
    <phoneticPr fontId="2"/>
  </si>
  <si>
    <t>（５）特設水道健康福祉事務所別集計表</t>
    <rPh sb="7" eb="14">
      <t>ケンコウ</t>
    </rPh>
    <phoneticPr fontId="8"/>
  </si>
  <si>
    <t>施設数</t>
    <rPh sb="0" eb="2">
      <t>シセツ</t>
    </rPh>
    <rPh sb="2" eb="3">
      <t>スウ</t>
    </rPh>
    <phoneticPr fontId="8"/>
  </si>
  <si>
    <t>公営</t>
    <rPh sb="0" eb="2">
      <t>コウエイ</t>
    </rPh>
    <phoneticPr fontId="8"/>
  </si>
  <si>
    <t>その他</t>
    <rPh sb="2" eb="3">
      <t>タ</t>
    </rPh>
    <phoneticPr fontId="8"/>
  </si>
  <si>
    <t>計</t>
    <rPh sb="0" eb="1">
      <t>ケイ</t>
    </rPh>
    <phoneticPr fontId="8"/>
  </si>
  <si>
    <t>上　水　道</t>
    <rPh sb="0" eb="1">
      <t>ウエ</t>
    </rPh>
    <rPh sb="2" eb="3">
      <t>ミズ</t>
    </rPh>
    <rPh sb="4" eb="5">
      <t>ミチ</t>
    </rPh>
    <phoneticPr fontId="2"/>
  </si>
  <si>
    <t>工場内</t>
  </si>
  <si>
    <t>浅</t>
  </si>
  <si>
    <t>消毒のみ</t>
  </si>
  <si>
    <t>公営</t>
  </si>
  <si>
    <t>深</t>
  </si>
  <si>
    <t>ひかみカントリークラブ</t>
  </si>
  <si>
    <t>生活協同組合コープこうべ</t>
  </si>
  <si>
    <t>除鉄・除マ他</t>
  </si>
  <si>
    <t>除鉄・除マ</t>
  </si>
  <si>
    <t>押部プラザ</t>
  </si>
  <si>
    <t>店舗内</t>
  </si>
  <si>
    <t>新日本観光㈱</t>
  </si>
  <si>
    <t>大神戸ゴルフ倶楽部</t>
  </si>
  <si>
    <t>明石ゴルフ倶楽部</t>
  </si>
  <si>
    <t>〔特設水道施設別現況表〕　</t>
    <rPh sb="10" eb="11">
      <t>ヒョウ</t>
    </rPh>
    <phoneticPr fontId="8"/>
  </si>
  <si>
    <t>市町名</t>
    <rPh sb="0" eb="2">
      <t>シチョウ</t>
    </rPh>
    <phoneticPr fontId="8"/>
  </si>
  <si>
    <t>設置者名</t>
    <rPh sb="0" eb="2">
      <t>セッチ</t>
    </rPh>
    <rPh sb="2" eb="3">
      <t>シャ</t>
    </rPh>
    <rPh sb="3" eb="4">
      <t>ナ</t>
    </rPh>
    <phoneticPr fontId="8"/>
  </si>
  <si>
    <t>供給区域または供給対象施設</t>
    <rPh sb="0" eb="2">
      <t>キョウキュウ</t>
    </rPh>
    <rPh sb="2" eb="4">
      <t>クイキ</t>
    </rPh>
    <rPh sb="7" eb="9">
      <t>キョウキュウ</t>
    </rPh>
    <rPh sb="9" eb="11">
      <t>タイショウ</t>
    </rPh>
    <rPh sb="11" eb="13">
      <t>シセツ</t>
    </rPh>
    <phoneticPr fontId="8"/>
  </si>
  <si>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8"/>
  </si>
  <si>
    <t>備考</t>
    <rPh sb="0" eb="2">
      <t>ビコウ</t>
    </rPh>
    <phoneticPr fontId="8"/>
  </si>
  <si>
    <t>（３）市町別水道普及表</t>
    <rPh sb="3" eb="5">
      <t>シチョウ</t>
    </rPh>
    <rPh sb="5" eb="6">
      <t>ベツ</t>
    </rPh>
    <rPh sb="6" eb="8">
      <t>スイドウ</t>
    </rPh>
    <rPh sb="8" eb="10">
      <t>フキュウ</t>
    </rPh>
    <rPh sb="10" eb="11">
      <t>ヒョウ</t>
    </rPh>
    <phoneticPr fontId="2"/>
  </si>
  <si>
    <t>兵庫県</t>
  </si>
  <si>
    <t>上水道</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</si>
  <si>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</si>
  <si>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</si>
  <si>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</si>
  <si>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</si>
  <si>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</si>
  <si>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</si>
  <si>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</si>
  <si>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</si>
  <si>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</si>
  <si>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</si>
  <si>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</si>
  <si>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</si>
  <si>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</si>
  <si>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</si>
  <si>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</si>
  <si>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</si>
  <si>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</si>
  <si>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</si>
  <si>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</si>
  <si>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</si>
  <si>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</si>
  <si>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</si>
  <si>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</si>
  <si>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</si>
  <si>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</si>
  <si>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</si>
  <si>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</si>
  <si>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</si>
  <si>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</si>
  <si>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</si>
  <si>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</si>
  <si>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</si>
  <si>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</si>
  <si>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</si>
  <si>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</si>
  <si>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</si>
  <si>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</si>
  <si>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</si>
  <si>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</si>
  <si>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</si>
  <si>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</si>
  <si>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</si>
  <si>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</si>
  <si>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</si>
  <si>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</si>
  <si>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</si>
  <si>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</si>
  <si>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</si>
  <si>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</si>
  <si>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</si>
  <si>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</si>
  <si>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</si>
  <si>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</si>
  <si>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</si>
  <si>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</si>
  <si>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</si>
  <si>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</si>
  <si>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</si>
  <si>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</si>
  <si>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</si>
  <si>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</si>
  <si>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</si>
  <si>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</si>
  <si>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</si>
  <si>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</si>
  <si>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</si>
  <si>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</si>
  <si>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</si>
  <si>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</si>
  <si>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</si>
  <si>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</si>
  <si>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</si>
  <si>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</si>
  <si>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</si>
  <si>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</si>
  <si>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</si>
  <si>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</si>
  <si>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</si>
  <si>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</si>
  <si>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</si>
  <si>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</si>
  <si>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</si>
  <si>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</si>
  <si>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</si>
  <si>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</si>
  <si>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</si>
  <si>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</si>
  <si>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</si>
  <si>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</si>
  <si>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</si>
  <si>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</si>
  <si>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</si>
  <si>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</si>
  <si>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</si>
  <si>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</si>
  <si>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</si>
  <si>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</si>
  <si>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</si>
  <si>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</si>
  <si>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</si>
  <si>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</si>
  <si>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</si>
  <si>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</si>
  <si>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</si>
  <si>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</si>
  <si>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</si>
  <si>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</si>
  <si>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</si>
  <si>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</si>
  <si>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</si>
  <si>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</si>
  <si>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</si>
  <si>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</si>
  <si>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</si>
  <si>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</si>
  <si>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</si>
  <si>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</si>
  <si>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</si>
  <si>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</si>
  <si>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</si>
  <si>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</si>
  <si>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</si>
  <si>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</si>
  <si>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</si>
  <si>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</si>
  <si>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</si>
  <si>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</si>
  <si>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</si>
  <si>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</si>
  <si>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</si>
  <si>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</si>
  <si>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</si>
  <si>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</si>
  <si>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</si>
  <si>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</si>
  <si>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</si>
  <si>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</si>
  <si>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</si>
  <si>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</si>
  <si>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豊岡</t>
    <rPh sb="0" eb="2">
      <t>トヨオカ</t>
    </rPh>
    <phoneticPr fontId="2"/>
  </si>
  <si>
    <t>丹波</t>
    <rPh sb="0" eb="2">
      <t>タンバ</t>
    </rPh>
    <phoneticPr fontId="2"/>
  </si>
  <si>
    <t>洲本</t>
    <rPh sb="0" eb="2">
      <t>スモト</t>
    </rPh>
    <phoneticPr fontId="2"/>
  </si>
  <si>
    <t>神戸</t>
    <rPh sb="0" eb="2">
      <t>コウベ</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</si>
  <si>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</si>
  <si>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</si>
  <si>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</si>
  <si>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</si>
  <si>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</si>
  <si>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</si>
  <si>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</si>
  <si>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</si>
  <si>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</si>
  <si>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</si>
  <si>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</si>
  <si>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</si>
  <si>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</si>
  <si>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</si>
  <si>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</si>
  <si>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</si>
  <si>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</si>
  <si>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</si>
  <si>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</si>
  <si>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</si>
  <si>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</si>
  <si>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</si>
  <si>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</si>
  <si>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</si>
  <si>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</si>
  <si>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</si>
  <si>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</si>
  <si>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</si>
  <si>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</si>
  <si>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</si>
  <si>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5"/>
  </si>
  <si>
    <t>伊　丹</t>
    <rPh sb="0" eb="1">
      <t>イ</t>
    </rPh>
    <rPh sb="2" eb="3">
      <t>ニ</t>
    </rPh>
    <phoneticPr fontId="2"/>
  </si>
  <si>
    <t>赤　穂</t>
    <rPh sb="0" eb="1">
      <t>アカ</t>
    </rPh>
    <rPh sb="2" eb="3">
      <t>ホ</t>
    </rPh>
    <phoneticPr fontId="2"/>
  </si>
  <si>
    <t>但 　馬</t>
    <rPh sb="0" eb="1">
      <t>タダシ</t>
    </rPh>
    <rPh sb="3" eb="4">
      <t>ウマ</t>
    </rPh>
    <phoneticPr fontId="2"/>
  </si>
  <si>
    <t>確認年月日
または報告
受理年月日</t>
    <rPh sb="0" eb="2">
      <t>カクニン</t>
    </rPh>
    <rPh sb="9" eb="11">
      <t>ホウコク</t>
    </rPh>
    <rPh sb="12" eb="14">
      <t>ジュリ</t>
    </rPh>
    <rPh sb="14" eb="17">
      <t>ネンガッピ</t>
    </rPh>
    <phoneticPr fontId="8"/>
  </si>
  <si>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</si>
  <si>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</si>
  <si>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</si>
  <si>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</si>
  <si>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</si>
  <si>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</si>
  <si>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</si>
  <si>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FLPリオス</t>
  </si>
  <si>
    <t>一日
最大</t>
    <phoneticPr fontId="2"/>
  </si>
  <si>
    <t>丹   波</t>
    <rPh sb="0" eb="1">
      <t>ニ</t>
    </rPh>
    <rPh sb="4" eb="5">
      <t>ナミ</t>
    </rPh>
    <phoneticPr fontId="2"/>
  </si>
  <si>
    <t>洲　本</t>
    <rPh sb="0" eb="1">
      <t>シュウ</t>
    </rPh>
    <rPh sb="2" eb="3">
      <t>ホン</t>
    </rPh>
    <phoneticPr fontId="2"/>
  </si>
  <si>
    <t>芦　屋</t>
    <rPh sb="0" eb="1">
      <t>アシ</t>
    </rPh>
    <rPh sb="2" eb="3">
      <t>ヤ</t>
    </rPh>
    <phoneticPr fontId="5"/>
  </si>
  <si>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</si>
  <si>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</si>
  <si>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</si>
  <si>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5"/>
  </si>
  <si>
    <t>淡   路</t>
    <rPh sb="0" eb="1">
      <t>タン</t>
    </rPh>
    <rPh sb="4" eb="5">
      <t>ミチ</t>
    </rPh>
    <phoneticPr fontId="2"/>
  </si>
  <si>
    <t>神戸市</t>
    <rPh sb="0" eb="3">
      <t>コウベシ</t>
    </rPh>
    <phoneticPr fontId="2"/>
  </si>
  <si>
    <t>姫路市</t>
    <rPh sb="0" eb="3">
      <t>ヒメジシ</t>
    </rPh>
    <phoneticPr fontId="5"/>
  </si>
  <si>
    <t>尼崎市</t>
    <rPh sb="0" eb="3">
      <t>アマガサキシ</t>
    </rPh>
    <phoneticPr fontId="5"/>
  </si>
  <si>
    <t>西宮市</t>
    <rPh sb="0" eb="3">
      <t>ニシノミヤシ</t>
    </rPh>
    <phoneticPr fontId="5"/>
  </si>
  <si>
    <t>合計</t>
    <rPh sb="0" eb="2">
      <t>ゴウケイ</t>
    </rPh>
    <phoneticPr fontId="5"/>
  </si>
  <si>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</si>
  <si>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</si>
  <si>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</si>
  <si>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</si>
  <si>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</si>
  <si>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</si>
  <si>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</si>
  <si>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</si>
  <si>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</si>
  <si>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</si>
  <si>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</si>
  <si>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</si>
  <si>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</si>
  <si>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5"/>
  </si>
  <si>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</si>
  <si>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</si>
  <si>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</si>
  <si>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</si>
  <si>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</si>
  <si>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</si>
  <si>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</si>
  <si>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</si>
  <si>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</si>
  <si>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</si>
  <si>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</si>
  <si>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</si>
  <si>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</si>
  <si>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</si>
  <si>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</si>
  <si>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</si>
  <si>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</si>
  <si>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</si>
  <si>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</si>
  <si>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</si>
  <si>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</si>
  <si>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</si>
  <si>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</si>
  <si>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</si>
  <si>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</si>
  <si>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</si>
  <si>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</si>
  <si>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</si>
  <si>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</si>
  <si>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</si>
  <si>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</si>
  <si>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</si>
  <si>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</si>
  <si>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</si>
  <si>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</si>
  <si>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</si>
  <si>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</si>
  <si>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</si>
  <si>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</si>
  <si>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</si>
  <si>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</si>
  <si>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</si>
  <si>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</si>
  <si>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</si>
  <si>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</si>
  <si>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</si>
  <si>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</si>
  <si>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</si>
  <si>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</si>
  <si>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</si>
  <si>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</si>
  <si>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</si>
  <si>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</si>
  <si>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</si>
  <si>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</si>
  <si>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</si>
  <si>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</si>
  <si>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</si>
  <si>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</si>
  <si>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</si>
  <si>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</si>
  <si>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</si>
  <si>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</si>
  <si>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</si>
  <si>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</si>
  <si>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安室ダム水道用水
供給企業団</t>
    <phoneticPr fontId="2"/>
  </si>
  <si>
    <t>うち</t>
    <phoneticPr fontId="2"/>
  </si>
  <si>
    <t>×100</t>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</si>
  <si>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</si>
  <si>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</si>
  <si>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</si>
  <si>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</si>
  <si>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</si>
  <si>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</si>
  <si>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</si>
  <si>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</si>
  <si>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</si>
  <si>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</si>
  <si>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</si>
  <si>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</si>
  <si>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</si>
  <si>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</si>
  <si>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</si>
  <si>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</si>
  <si>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紫合</t>
  </si>
  <si>
    <t>池下</t>
  </si>
  <si>
    <t>田井</t>
  </si>
  <si>
    <t>老ノ口</t>
  </si>
  <si>
    <t>小束野</t>
  </si>
  <si>
    <t>東栃木</t>
  </si>
  <si>
    <t>南部</t>
  </si>
  <si>
    <t>里</t>
  </si>
  <si>
    <t>国包船町</t>
  </si>
  <si>
    <t>中部</t>
  </si>
  <si>
    <t>北部</t>
  </si>
  <si>
    <t>佐用</t>
  </si>
  <si>
    <t>三日月</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</si>
  <si>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</si>
  <si>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</si>
  <si>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</si>
  <si>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</si>
  <si>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</si>
  <si>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</si>
  <si>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</si>
  <si>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</si>
  <si>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</si>
  <si>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</si>
  <si>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</si>
  <si>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</si>
  <si>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</si>
  <si>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</si>
  <si>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</si>
  <si>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</si>
  <si>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</si>
  <si>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</si>
  <si>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</si>
  <si>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</si>
  <si>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</si>
  <si>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</si>
  <si>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</si>
  <si>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</si>
  <si>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</si>
  <si>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</si>
  <si>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</si>
  <si>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外</t>
  </si>
  <si>
    <t>線</t>
  </si>
  <si>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</si>
  <si>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</si>
  <si>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</si>
  <si>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</si>
  <si>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</si>
  <si>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</si>
  <si>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</si>
  <si>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8"/>
  </si>
  <si>
    <t>居住に必要な水の供給を受けている者の数（人）</t>
    <phoneticPr fontId="8"/>
  </si>
  <si>
    <t>県民局</t>
    <rPh sb="0" eb="3">
      <t>ケンミンキョク</t>
    </rPh>
    <phoneticPr fontId="2"/>
  </si>
  <si>
    <t>健康福祉
事務所等</t>
    <phoneticPr fontId="8"/>
  </si>
  <si>
    <t>現在
給水人口
（Ｂ）（人）</t>
    <rPh sb="0" eb="2">
      <t>ゲンザイ</t>
    </rPh>
    <rPh sb="3" eb="5">
      <t>キュウスイ</t>
    </rPh>
    <rPh sb="5" eb="7">
      <t>ジンコウ</t>
    </rPh>
    <rPh sb="12" eb="13">
      <t>ヒト</t>
    </rPh>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</si>
  <si>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</si>
  <si>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</si>
  <si>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</si>
  <si>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</si>
  <si>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</si>
  <si>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</si>
  <si>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等</t>
    <rPh sb="0" eb="1">
      <t>トウ</t>
    </rPh>
    <phoneticPr fontId="2"/>
  </si>
  <si>
    <t>年</t>
    <rPh sb="0" eb="1">
      <t>ネン</t>
    </rPh>
    <phoneticPr fontId="2"/>
  </si>
  <si>
    <t>月</t>
    <rPh sb="0" eb="1">
      <t>ガツ</t>
    </rPh>
    <phoneticPr fontId="2"/>
  </si>
  <si>
    <t>日</t>
    <rPh sb="0" eb="1">
      <t>ヒ</t>
    </rPh>
    <phoneticPr fontId="2"/>
  </si>
  <si>
    <t>認　　　可</t>
    <phoneticPr fontId="2"/>
  </si>
  <si>
    <t>給水区域</t>
    <phoneticPr fontId="2"/>
  </si>
  <si>
    <t>紫外線</t>
    <rPh sb="0" eb="3">
      <t>シガイセン</t>
    </rPh>
    <phoneticPr fontId="2"/>
  </si>
  <si>
    <t>合　　計</t>
    <rPh sb="0" eb="1">
      <t>ア</t>
    </rPh>
    <rPh sb="3" eb="4">
      <t>ケイ</t>
    </rPh>
    <phoneticPr fontId="5"/>
  </si>
  <si>
    <t>給　　水　　人　　口　　（人）</t>
    <phoneticPr fontId="2"/>
  </si>
  <si>
    <t>(A)÷(B)</t>
    <phoneticPr fontId="2"/>
  </si>
  <si>
    <t>〔上水道料金表（家庭用料金/月）〕</t>
    <rPh sb="1" eb="4">
      <t>ジョウスイドウ</t>
    </rPh>
    <rPh sb="4" eb="7">
      <t>リョウキンヒョウ</t>
    </rPh>
    <phoneticPr fontId="8"/>
  </si>
  <si>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</si>
  <si>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</si>
  <si>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</si>
  <si>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</si>
  <si>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</si>
  <si>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</si>
  <si>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</si>
  <si>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</si>
  <si>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</si>
  <si>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</si>
  <si>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</si>
  <si>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8"/>
  </si>
  <si>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</si>
  <si>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</si>
  <si>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</si>
  <si>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</si>
  <si>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</si>
  <si>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</si>
  <si>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</si>
  <si>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</si>
  <si>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</si>
  <si>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</si>
  <si>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</si>
  <si>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み</t>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</si>
  <si>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</si>
  <si>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</si>
  <si>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</si>
  <si>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（注）</t>
    <rPh sb="1" eb="2">
      <t>チュウ</t>
    </rPh>
    <phoneticPr fontId="8"/>
  </si>
  <si>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</si>
  <si>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</si>
  <si>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</si>
  <si>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</si>
  <si>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</si>
  <si>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</si>
  <si>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</si>
  <si>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</si>
  <si>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</si>
  <si>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</si>
  <si>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</si>
  <si>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明石市</t>
    <rPh sb="0" eb="2">
      <t>アカシ</t>
    </rPh>
    <rPh sb="2" eb="3">
      <t>シ</t>
    </rPh>
    <phoneticPr fontId="2"/>
  </si>
  <si>
    <t>小計</t>
    <rPh sb="0" eb="2">
      <t>ショウケイ</t>
    </rPh>
    <phoneticPr fontId="2"/>
  </si>
  <si>
    <t>兵庫県計</t>
    <rPh sb="0" eb="3">
      <t>ヒョウゴケン</t>
    </rPh>
    <rPh sb="3" eb="4">
      <t>ケイ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</si>
  <si>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</si>
  <si>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</si>
  <si>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</si>
  <si>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</si>
  <si>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</si>
  <si>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</si>
  <si>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</si>
  <si>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</si>
  <si>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</si>
  <si>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</si>
  <si>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</si>
  <si>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</si>
  <si>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</si>
  <si>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</si>
  <si>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</si>
  <si>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</si>
  <si>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</si>
  <si>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</si>
  <si>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</si>
  <si>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用水量</t>
    <rPh sb="0" eb="2">
      <t>ヨウスイ</t>
    </rPh>
    <rPh sb="2" eb="3">
      <t>リョウ</t>
    </rPh>
    <phoneticPr fontId="2"/>
  </si>
  <si>
    <t>相生市</t>
  </si>
  <si>
    <t>姫路市広畑区富士町１</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</si>
  <si>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</si>
  <si>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</si>
  <si>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</si>
  <si>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</si>
  <si>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</si>
  <si>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</si>
  <si>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</si>
  <si>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姫路市三左衛門堀西の町２１０</t>
  </si>
  <si>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</si>
  <si>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</si>
  <si>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</si>
  <si>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</si>
  <si>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</si>
  <si>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</si>
  <si>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</si>
  <si>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</si>
  <si>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</si>
  <si>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</si>
  <si>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神戸市北区上津台８丁目１‐１</t>
  </si>
  <si>
    <t>神戸市垂水区学が丘2-1</t>
  </si>
  <si>
    <t>神戸市垂水区学が丘5-2</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</si>
  <si>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</si>
  <si>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</si>
  <si>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</si>
  <si>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</si>
  <si>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</si>
  <si>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</si>
  <si>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</si>
  <si>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</si>
  <si>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神戸市西区高塚台5－5</t>
  </si>
  <si>
    <t>神戸市西区櫨谷町長谷字光松谷13-1</t>
  </si>
  <si>
    <t>神戸市西区岩岡町西脇８３８番地</t>
  </si>
  <si>
    <t>神戸市西区高塚台7丁目２－１</t>
  </si>
  <si>
    <t>№</t>
    <phoneticPr fontId="8"/>
  </si>
  <si>
    <t>六甲国際ゴルフ倶楽部</t>
  </si>
  <si>
    <t>除鉄、除マ、RO膜ろ過、活性炭、急速ろ過</t>
  </si>
  <si>
    <t>株式会社　菊水ゴルフクラブ</t>
  </si>
  <si>
    <t>活性炭、イオン交換</t>
  </si>
  <si>
    <t>顕修会すずらん病院</t>
  </si>
  <si>
    <t>　</t>
    <phoneticPr fontId="2"/>
  </si>
  <si>
    <t>播磨社会復帰促進センター</t>
  </si>
  <si>
    <t>加東市黒谷字西山1197番地99</t>
  </si>
  <si>
    <t>㈱ホテルニューアワジ</t>
  </si>
  <si>
    <t>神戸市西区高塚台６－19－１</t>
  </si>
  <si>
    <t>姫路市網干区新在家１２３６</t>
  </si>
  <si>
    <t>社会福祉法人　基督教日本救霊隊</t>
  </si>
  <si>
    <t>神戸実業学院</t>
  </si>
  <si>
    <t>兵庫カンツリー倶楽部</t>
  </si>
  <si>
    <t>トーヨーケム㈱西神工場</t>
  </si>
  <si>
    <t>㈱神戸新聞社　製作センター</t>
  </si>
  <si>
    <t>除鉄・除マ・膜ろ過</t>
  </si>
  <si>
    <t>消毒＋UV</t>
  </si>
  <si>
    <t>ネスレ日本株式会社　姫路工場</t>
  </si>
  <si>
    <t>姫路市</t>
    <rPh sb="0" eb="3">
      <t>ヒメジシ</t>
    </rPh>
    <phoneticPr fontId="6"/>
  </si>
  <si>
    <t>株式会社御座候</t>
  </si>
  <si>
    <t>尼崎市</t>
    <rPh sb="0" eb="3">
      <t>アマガサキシ</t>
    </rPh>
    <phoneticPr fontId="6"/>
  </si>
  <si>
    <t>㈱カナリー</t>
  </si>
  <si>
    <t>RO＋ＵＦ膜ろ過</t>
  </si>
  <si>
    <t>　「原水の種別」は、表流水は「表」、湖水は「湖」、貯水池（ダムを含む）は「貯」、浅井戸は「浅」、深井戸は「深」、伏流水は「伏」、湧水は「湧」、浄水受水は「受」、原水受水は「原」、その他は「他」とし、複数ある場合は、取水量の多い順に記載。</t>
    <phoneticPr fontId="8"/>
  </si>
  <si>
    <t>東播磨</t>
    <phoneticPr fontId="2"/>
  </si>
  <si>
    <t>東播磨</t>
    <phoneticPr fontId="8"/>
  </si>
  <si>
    <t>明石市</t>
    <rPh sb="0" eb="1">
      <t>メイ</t>
    </rPh>
    <rPh sb="1" eb="2">
      <t>イシ</t>
    </rPh>
    <rPh sb="2" eb="3">
      <t>シ</t>
    </rPh>
    <phoneticPr fontId="2"/>
  </si>
  <si>
    <t>　</t>
    <phoneticPr fontId="2"/>
  </si>
  <si>
    <t>明石市　（％）</t>
    <rPh sb="0" eb="2">
      <t>アカシ</t>
    </rPh>
    <rPh sb="2" eb="3">
      <t>シ</t>
    </rPh>
    <rPh sb="3" eb="4">
      <t>ミヤイチ</t>
    </rPh>
    <phoneticPr fontId="2"/>
  </si>
  <si>
    <t>そ</t>
    <phoneticPr fontId="2"/>
  </si>
  <si>
    <t>の</t>
    <phoneticPr fontId="2"/>
  </si>
  <si>
    <t>他</t>
    <rPh sb="0" eb="1">
      <t>ホカ</t>
    </rPh>
    <phoneticPr fontId="2"/>
  </si>
  <si>
    <t>R1</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</si>
  <si>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</si>
  <si>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</si>
  <si>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</si>
  <si>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</si>
  <si>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</si>
  <si>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</si>
  <si>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</si>
  <si>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</si>
  <si>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</si>
  <si>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</si>
  <si>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</si>
  <si>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</si>
  <si>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</si>
  <si>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</si>
  <si>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</si>
  <si>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</si>
  <si>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</si>
  <si>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</si>
  <si>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</si>
  <si>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</si>
  <si>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</si>
  <si>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</si>
  <si>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</si>
  <si>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</si>
  <si>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</si>
  <si>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</si>
  <si>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</si>
  <si>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</si>
  <si>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</si>
  <si>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</si>
  <si>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</si>
  <si>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</si>
  <si>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</si>
  <si>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</si>
  <si>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</si>
  <si>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</si>
  <si>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</si>
  <si>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</si>
  <si>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</si>
  <si>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</si>
  <si>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</si>
  <si>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</si>
  <si>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</si>
  <si>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</si>
  <si>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</si>
  <si>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</si>
  <si>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</si>
  <si>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</si>
  <si>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</si>
  <si>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</si>
  <si>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</si>
  <si>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</si>
  <si>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</si>
  <si>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</si>
  <si>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</si>
  <si>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(参考)全国普及率</t>
    <rPh sb="1" eb="3">
      <t>サンコウ</t>
    </rPh>
    <rPh sb="4" eb="6">
      <t>ゼンコク</t>
    </rPh>
    <rPh sb="6" eb="9">
      <t>フキュウリツ</t>
    </rPh>
    <phoneticPr fontId="2"/>
  </si>
  <si>
    <t>(1)</t>
  </si>
  <si>
    <t>赤穂市</t>
  </si>
  <si>
    <t/>
  </si>
  <si>
    <t>加古川水系加古川</t>
  </si>
  <si>
    <t>円山川水系大谿川</t>
  </si>
  <si>
    <t>円山川水系気比川</t>
  </si>
  <si>
    <t>畑上</t>
  </si>
  <si>
    <t>円山川水系奥山川</t>
  </si>
  <si>
    <t>奥山</t>
  </si>
  <si>
    <t>円山川水系三椒川</t>
  </si>
  <si>
    <t>椒</t>
  </si>
  <si>
    <t>円山川水系出石川</t>
  </si>
  <si>
    <t>小谷</t>
  </si>
  <si>
    <t>円山川水系大光寺川</t>
  </si>
  <si>
    <t>大光寺</t>
  </si>
  <si>
    <t>唐川</t>
  </si>
  <si>
    <t>円山川水系高龍寺川</t>
  </si>
  <si>
    <t>高龍寺</t>
  </si>
  <si>
    <t>丹波篠山市</t>
  </si>
  <si>
    <t>夢前川水系菅生川</t>
  </si>
  <si>
    <t>菅生ダム</t>
  </si>
  <si>
    <t>芦屋川水系・芦屋川</t>
  </si>
  <si>
    <t>武庫川水系山田川</t>
  </si>
  <si>
    <t>山田ダム</t>
  </si>
  <si>
    <t>武庫川水系惣川</t>
  </si>
  <si>
    <t>円山川水系与布土川</t>
  </si>
  <si>
    <t>与布土ダム</t>
  </si>
  <si>
    <t>市川水系市川</t>
  </si>
  <si>
    <t>三原川水系牛内川</t>
  </si>
  <si>
    <t>牛内ダム</t>
  </si>
  <si>
    <t>本庄川水系本庄川</t>
  </si>
  <si>
    <t>本庄川ダム</t>
  </si>
  <si>
    <t>三原川水系成相川</t>
  </si>
  <si>
    <t>成相ダム</t>
  </si>
  <si>
    <t>室津川水系室津川</t>
  </si>
  <si>
    <t>楠本川水系楠本川</t>
  </si>
  <si>
    <t>茶間川水系茶間川</t>
  </si>
  <si>
    <t>洲本川水系猪鼻川</t>
  </si>
  <si>
    <t>洲本川水系竹原川</t>
  </si>
  <si>
    <t>天川水系天川</t>
  </si>
  <si>
    <t>長見山水系長見山貯水池</t>
  </si>
  <si>
    <t>長見山貯水池</t>
  </si>
  <si>
    <t>大日川水系細田池</t>
  </si>
  <si>
    <t>倉川水系倉川</t>
  </si>
  <si>
    <t>津井川水系貯水池</t>
  </si>
  <si>
    <t>津井貯水池</t>
  </si>
  <si>
    <t>R01.10.01</t>
  </si>
  <si>
    <t>R01.12.01</t>
  </si>
  <si>
    <t>H31.10.01</t>
  </si>
  <si>
    <t>H26.04.01</t>
  </si>
  <si>
    <t>H18.04.01</t>
  </si>
  <si>
    <t>H24.12.01</t>
  </si>
  <si>
    <t>H20.01.01</t>
  </si>
  <si>
    <t>H08.04.01</t>
  </si>
  <si>
    <t>*1</t>
  </si>
  <si>
    <t>*2</t>
  </si>
  <si>
    <t xml:space="preserve">*1　給水条例の改定をしており、料金改定の理由が、R1.10.1の消費税増税である事業体
</t>
    <phoneticPr fontId="2"/>
  </si>
  <si>
    <t>*2　給水条例の改定は行わなかったが、R1.10.1からの消費税増税により税込水道料金に変更があった事業体</t>
    <phoneticPr fontId="2"/>
  </si>
  <si>
    <t>備考欄詳細</t>
    <phoneticPr fontId="2"/>
  </si>
  <si>
    <t>備考</t>
    <phoneticPr fontId="2"/>
  </si>
  <si>
    <t>昭和51年05月31日</t>
  </si>
  <si>
    <t>昭和58年02月16日</t>
  </si>
  <si>
    <t>給水対象数(市)</t>
    <rPh sb="4" eb="5">
      <t>スウ</t>
    </rPh>
    <rPh sb="6" eb="7">
      <t>シ</t>
    </rPh>
    <phoneticPr fontId="2"/>
  </si>
  <si>
    <t>給水対象数(町)</t>
    <rPh sb="4" eb="5">
      <t>スウ</t>
    </rPh>
    <rPh sb="6" eb="7">
      <t>マチ</t>
    </rPh>
    <phoneticPr fontId="2"/>
  </si>
  <si>
    <t>給水対象数(企)</t>
    <rPh sb="4" eb="5">
      <t>スウ</t>
    </rPh>
    <rPh sb="6" eb="7">
      <t>キ</t>
    </rPh>
    <phoneticPr fontId="2"/>
  </si>
  <si>
    <t>急速ろ過
その他</t>
  </si>
  <si>
    <t>市</t>
  </si>
  <si>
    <t>昭和</t>
  </si>
  <si>
    <t>口径別</t>
  </si>
  <si>
    <t>組合</t>
  </si>
  <si>
    <t>平成</t>
  </si>
  <si>
    <t>単一制</t>
  </si>
  <si>
    <t>町</t>
  </si>
  <si>
    <t>上月</t>
  </si>
  <si>
    <t>芦屋</t>
    <rPh sb="0" eb="2">
      <t>アシヤ</t>
    </rPh>
    <phoneticPr fontId="6"/>
  </si>
  <si>
    <t>宝塚</t>
    <rPh sb="0" eb="2">
      <t>タカラヅカ</t>
    </rPh>
    <phoneticPr fontId="3"/>
  </si>
  <si>
    <t>伊丹</t>
    <rPh sb="0" eb="2">
      <t>イタミ</t>
    </rPh>
    <phoneticPr fontId="3"/>
  </si>
  <si>
    <t>加古川</t>
    <rPh sb="0" eb="3">
      <t>カコガワ</t>
    </rPh>
    <phoneticPr fontId="3"/>
  </si>
  <si>
    <t>加東</t>
    <rPh sb="0" eb="2">
      <t>カトウ</t>
    </rPh>
    <phoneticPr fontId="3"/>
  </si>
  <si>
    <t>中播磨</t>
    <rPh sb="0" eb="1">
      <t>ナカ</t>
    </rPh>
    <rPh sb="1" eb="3">
      <t>ハリマ</t>
    </rPh>
    <phoneticPr fontId="3"/>
  </si>
  <si>
    <t>龍野</t>
    <rPh sb="0" eb="2">
      <t>タツノ</t>
    </rPh>
    <phoneticPr fontId="3"/>
  </si>
  <si>
    <t>赤穂</t>
    <rPh sb="0" eb="2">
      <t>アコウ</t>
    </rPh>
    <phoneticPr fontId="3"/>
  </si>
  <si>
    <t>豊岡</t>
    <rPh sb="0" eb="2">
      <t>トヨオカ</t>
    </rPh>
    <phoneticPr fontId="3"/>
  </si>
  <si>
    <t>朝来</t>
    <rPh sb="0" eb="2">
      <t>アサゴ</t>
    </rPh>
    <phoneticPr fontId="3"/>
  </si>
  <si>
    <t>丹波</t>
    <rPh sb="0" eb="2">
      <t>タンバ</t>
    </rPh>
    <phoneticPr fontId="3"/>
  </si>
  <si>
    <t>洲本</t>
    <rPh sb="0" eb="2">
      <t>スモト</t>
    </rPh>
    <phoneticPr fontId="3"/>
  </si>
  <si>
    <t>神戸市</t>
    <rPh sb="0" eb="3">
      <t>コウベシ</t>
    </rPh>
    <phoneticPr fontId="3"/>
  </si>
  <si>
    <t>明石市</t>
    <rPh sb="0" eb="2">
      <t>アカシ</t>
    </rPh>
    <rPh sb="2" eb="3">
      <t>シ</t>
    </rPh>
    <phoneticPr fontId="3"/>
  </si>
  <si>
    <t>西宮市</t>
    <rPh sb="0" eb="3">
      <t>ニシノミヤシ</t>
    </rPh>
    <phoneticPr fontId="6"/>
  </si>
  <si>
    <t>受水のみ</t>
  </si>
  <si>
    <t>（</t>
  </si>
  <si>
    <t>）</t>
  </si>
  <si>
    <t>浄水併用</t>
  </si>
  <si>
    <t>良</t>
  </si>
  <si>
    <t>登録機関</t>
  </si>
  <si>
    <t>有</t>
  </si>
  <si>
    <t>神戸市灘区篠原北町3-11-15</t>
  </si>
  <si>
    <t>併用</t>
  </si>
  <si>
    <t>膜ろ過</t>
  </si>
  <si>
    <t>神戸市中央区御幸通2-1-10</t>
  </si>
  <si>
    <t>自己水源</t>
  </si>
  <si>
    <t>神戸市中央区加納町1-3-2</t>
  </si>
  <si>
    <t>神戸市中央区東川崎町１丁目８－1</t>
  </si>
  <si>
    <t>神戸市中央区楠町7-5-2</t>
  </si>
  <si>
    <t>急速ろ過,膜ろ過</t>
  </si>
  <si>
    <t>専用</t>
  </si>
  <si>
    <t>神戸市垂水区狩口台1・2丁目，
南多聞台７丁目他</t>
  </si>
  <si>
    <t>神戸市垂水区本多聞
5</t>
  </si>
  <si>
    <t>簡易ろ過</t>
  </si>
  <si>
    <t>社会福祉法人大慈厚生事業会
大慈園</t>
  </si>
  <si>
    <t>緩速ろ過</t>
  </si>
  <si>
    <t>社会福祉法人恩徳福祉会
サンビラこうべ</t>
  </si>
  <si>
    <t>川崎重工業㈱
西神工場</t>
  </si>
  <si>
    <t>神戸市西区高塚台２－８－１</t>
  </si>
  <si>
    <t>芦屋市高浜町</t>
  </si>
  <si>
    <t>無</t>
  </si>
  <si>
    <t>明石市魚住町清水2744-30</t>
  </si>
  <si>
    <t>明石市松が丘2-2</t>
  </si>
  <si>
    <t>三菱重工業㈱取締役神戸造船所長</t>
  </si>
  <si>
    <t>明石市二見町南二見1番地</t>
  </si>
  <si>
    <t>明石市魚住町清水3208</t>
  </si>
  <si>
    <t>明石市魚住町清水1871-3</t>
  </si>
  <si>
    <t>明石市二見町南二見1-33</t>
  </si>
  <si>
    <t>除鉄</t>
  </si>
  <si>
    <t>原水併用</t>
  </si>
  <si>
    <t>西脇市</t>
  </si>
  <si>
    <t>膜ろ過,その他</t>
  </si>
  <si>
    <t>活性炭</t>
  </si>
  <si>
    <t>急速ろ過,その他</t>
  </si>
  <si>
    <t>粒状活性炭</t>
  </si>
  <si>
    <t>姫路市飾磨区妻鹿常盤町</t>
  </si>
  <si>
    <t>姫路市仁豊野６５０</t>
  </si>
  <si>
    <t>ろ過、紫外線</t>
  </si>
  <si>
    <t>姫路市別所町佐土１１１８</t>
  </si>
  <si>
    <t>豊岡市瀬戸</t>
  </si>
  <si>
    <t>給水制限あり</t>
  </si>
  <si>
    <t>水質悪化あり</t>
  </si>
  <si>
    <t>丹波篠山市矢代231-1</t>
  </si>
  <si>
    <t>丹波篠山市日置25-1</t>
  </si>
  <si>
    <t>丹波市</t>
  </si>
  <si>
    <t>洲本市</t>
  </si>
  <si>
    <t>洲本市上内膳222-1</t>
  </si>
  <si>
    <t>洲本市五色町都志
1151</t>
  </si>
  <si>
    <t>イオンリテール株式会社</t>
  </si>
  <si>
    <t>洲本市塩屋１-1-18</t>
  </si>
  <si>
    <t>洲本市小路谷20</t>
  </si>
  <si>
    <t>淡路市</t>
  </si>
  <si>
    <t>本州四国連絡高速道路(株)</t>
  </si>
  <si>
    <t>淡路市岩屋3118番1</t>
  </si>
  <si>
    <t>株式会社夢舞台</t>
  </si>
  <si>
    <t>淡路市夢舞台1及び2番</t>
  </si>
  <si>
    <t>淡路市育波558番2</t>
  </si>
  <si>
    <t>淡路市大町畑597番4</t>
  </si>
  <si>
    <t>淡路市大磯9番3</t>
  </si>
  <si>
    <t>南あわじ市</t>
  </si>
  <si>
    <t>能勢観光開発(株)</t>
  </si>
  <si>
    <t>能勢カントリー倶楽部</t>
  </si>
  <si>
    <t>(株)ヤマトハウジング</t>
  </si>
  <si>
    <t>東海カントリー倶楽部</t>
  </si>
  <si>
    <t>新有馬開発㈱</t>
  </si>
  <si>
    <t>有馬カンツリー倶楽部</t>
  </si>
  <si>
    <t>千刈興産㈱</t>
  </si>
  <si>
    <t>千刈カンツリー倶楽部</t>
  </si>
  <si>
    <t>貯</t>
  </si>
  <si>
    <t>有馬冨士開発㈱</t>
  </si>
  <si>
    <t>有馬冨士カンツリークラブ</t>
  </si>
  <si>
    <t>貯・深</t>
  </si>
  <si>
    <t>三田レークサイド開発㈱</t>
  </si>
  <si>
    <t>三田レークサイドカントリークラブ</t>
  </si>
  <si>
    <t>オイシスはりま工場</t>
  </si>
  <si>
    <t>オイシスはりま工場敷地内</t>
  </si>
  <si>
    <t>広野ゴルフ倶楽部</t>
  </si>
  <si>
    <t>ゴルフ場内</t>
  </si>
  <si>
    <t>グリコ兵庫アイスクリーム㈱</t>
  </si>
  <si>
    <t>マスターズゴルフ倶楽部㈱</t>
  </si>
  <si>
    <t>社会福祉法人まほろば</t>
  </si>
  <si>
    <t>まほろば内</t>
  </si>
  <si>
    <t>小野観光開発㈱</t>
  </si>
  <si>
    <t>ピーエスコンクリート（株）兵庫工場</t>
  </si>
  <si>
    <t>社会福祉法人　真秀会</t>
  </si>
  <si>
    <t>特別養護老人ホームなごやか</t>
  </si>
  <si>
    <t>きよみづ観光㈱</t>
  </si>
  <si>
    <t>きよみづ郷（別荘）</t>
  </si>
  <si>
    <t>㈱ABCゴルフ倶楽部</t>
  </si>
  <si>
    <t>グリーンエコー笠形</t>
  </si>
  <si>
    <t>（株）サン・デベロッパー</t>
  </si>
  <si>
    <t>粟賀ゴルフ</t>
  </si>
  <si>
    <t>兵庫県教育長</t>
  </si>
  <si>
    <t>兎和野高原野外教育センター</t>
  </si>
  <si>
    <t>㈱NEO　MAX近畿</t>
  </si>
  <si>
    <t>朝来市長</t>
  </si>
  <si>
    <t>白口</t>
  </si>
  <si>
    <t>藤和</t>
  </si>
  <si>
    <t>朝日</t>
  </si>
  <si>
    <t>休止中</t>
  </si>
  <si>
    <t>淡路フェリーボート(株)</t>
  </si>
  <si>
    <t>洲本カントリークラブ</t>
  </si>
  <si>
    <t>淡路島酪農農業協同組合</t>
  </si>
  <si>
    <t>淡路島酪農農業協同組合牛乳工場</t>
  </si>
  <si>
    <t>（株）あわじ浜離宮</t>
  </si>
  <si>
    <t>あわじ浜離宮</t>
  </si>
  <si>
    <t>除マンガン・活性炭</t>
  </si>
  <si>
    <t>MFろ過池</t>
  </si>
  <si>
    <t>住吉駅ビル内食品加工施設等</t>
  </si>
  <si>
    <t>急速・ＭＦろ過他</t>
  </si>
  <si>
    <t>RO膜ろ過</t>
  </si>
  <si>
    <t>まねき食品工場内</t>
  </si>
  <si>
    <t>ネスレ日本株式会社　姫路工場内</t>
  </si>
  <si>
    <t>ヤマサ蒲鉾株式会社夢前工場内</t>
  </si>
  <si>
    <t>簡易ろ過・除鉄・除ﾏ・UV・フィルター</t>
  </si>
  <si>
    <t>除鉄・活性炭・膜ろ過</t>
  </si>
  <si>
    <t>吉岡興業㈱</t>
  </si>
  <si>
    <t>除鉄・除マ・活性炭・膜ろ過</t>
  </si>
  <si>
    <t>社会福祉法人あいむ</t>
  </si>
  <si>
    <t>姫路市広畑区所在の社会福祉法人あいむ所有施設</t>
  </si>
  <si>
    <t>除鉄・除マンガン・UV</t>
  </si>
  <si>
    <t>和牛マスター株式会社</t>
  </si>
  <si>
    <t>活性炭・UF膜</t>
  </si>
  <si>
    <t>株式会社御座候工場棟・工場ショップ・あずきミュージアム</t>
  </si>
  <si>
    <t>除鉄・除マンガン・プレフィルター</t>
  </si>
  <si>
    <t>尼崎市神崎町１２－１</t>
  </si>
  <si>
    <t>原</t>
  </si>
  <si>
    <t>㈱ダイドー技建</t>
  </si>
  <si>
    <t>苦楽園三番町開発地</t>
  </si>
  <si>
    <t>未給水</t>
  </si>
  <si>
    <t>株式会社カナリー西宮工場</t>
  </si>
  <si>
    <t>深、併用</t>
  </si>
  <si>
    <t>芦屋</t>
    <rPh sb="0" eb="1">
      <t>アシ</t>
    </rPh>
    <rPh sb="1" eb="2">
      <t>ヤ</t>
    </rPh>
    <phoneticPr fontId="6"/>
  </si>
  <si>
    <t>宝塚</t>
    <rPh sb="0" eb="1">
      <t>タカラ</t>
    </rPh>
    <rPh sb="1" eb="2">
      <t>ツカ</t>
    </rPh>
    <phoneticPr fontId="3"/>
  </si>
  <si>
    <t>伊丹</t>
    <rPh sb="0" eb="1">
      <t>イ</t>
    </rPh>
    <rPh sb="1" eb="2">
      <t>ニ</t>
    </rPh>
    <phoneticPr fontId="3"/>
  </si>
  <si>
    <t>加東</t>
    <rPh sb="0" eb="1">
      <t>カ</t>
    </rPh>
    <rPh sb="1" eb="2">
      <t>ヒガシ</t>
    </rPh>
    <phoneticPr fontId="3"/>
  </si>
  <si>
    <t>龍野</t>
    <rPh sb="0" eb="1">
      <t>リュウ</t>
    </rPh>
    <rPh sb="1" eb="2">
      <t>ノ</t>
    </rPh>
    <phoneticPr fontId="3"/>
  </si>
  <si>
    <t>赤穂</t>
    <rPh sb="0" eb="1">
      <t>アカ</t>
    </rPh>
    <rPh sb="1" eb="2">
      <t>ホ</t>
    </rPh>
    <phoneticPr fontId="3"/>
  </si>
  <si>
    <t>豊岡</t>
    <rPh sb="0" eb="1">
      <t>ユタカ</t>
    </rPh>
    <rPh sb="1" eb="2">
      <t>オカ</t>
    </rPh>
    <phoneticPr fontId="3"/>
  </si>
  <si>
    <t>朝来</t>
    <rPh sb="0" eb="1">
      <t>アサ</t>
    </rPh>
    <rPh sb="1" eb="2">
      <t>ライ</t>
    </rPh>
    <phoneticPr fontId="3"/>
  </si>
  <si>
    <t>丹波</t>
    <rPh sb="0" eb="1">
      <t>タン</t>
    </rPh>
    <rPh sb="1" eb="2">
      <t>ナミ</t>
    </rPh>
    <phoneticPr fontId="3"/>
  </si>
  <si>
    <t>洲本</t>
    <rPh sb="0" eb="1">
      <t>シュウ</t>
    </rPh>
    <rPh sb="1" eb="2">
      <t>ホン</t>
    </rPh>
    <phoneticPr fontId="3"/>
  </si>
  <si>
    <t>明石市</t>
    <rPh sb="0" eb="1">
      <t>メイ</t>
    </rPh>
    <rPh sb="1" eb="2">
      <t>イシ</t>
    </rPh>
    <rPh sb="2" eb="3">
      <t>シ</t>
    </rPh>
    <phoneticPr fontId="3"/>
  </si>
  <si>
    <t>丹波篠山市</t>
    <phoneticPr fontId="2"/>
  </si>
  <si>
    <t>原水</t>
    <rPh sb="0" eb="2">
      <t>ゲンスイ</t>
    </rPh>
    <phoneticPr fontId="2"/>
  </si>
  <si>
    <t>受水</t>
    <rPh sb="0" eb="2">
      <t>ジュスイ</t>
    </rPh>
    <phoneticPr fontId="2"/>
  </si>
  <si>
    <t xml:space="preserve">神戸市西区神出町広谷623-16 </t>
  </si>
  <si>
    <t xml:space="preserve">神戸市西区北山台3-1-1 </t>
  </si>
  <si>
    <t xml:space="preserve">神戸市西区岩岡町字坂ノ下656-2 </t>
  </si>
  <si>
    <t xml:space="preserve">神戸市西区神出町小束野9-94 </t>
  </si>
  <si>
    <t xml:space="preserve">神戸市西区神出町宝勢字大蔵谷774-39 </t>
  </si>
  <si>
    <t>敷島製パン㈱　神戸工場</t>
  </si>
  <si>
    <t>山崎製パン㈱　神戸工場</t>
  </si>
  <si>
    <t>宗教法人　円応教</t>
  </si>
  <si>
    <t>㈱Golf and Art Resort JAPAN</t>
  </si>
  <si>
    <t>原水として
工業用水受水</t>
  </si>
  <si>
    <t>緩速・急速ろ過、膜ろ過</t>
  </si>
  <si>
    <t>ヒラキ㈱</t>
  </si>
  <si>
    <t>R2</t>
    <phoneticPr fontId="2"/>
  </si>
  <si>
    <t>琵琶湖総合開発</t>
  </si>
  <si>
    <t>加古川水系脇川川</t>
  </si>
  <si>
    <t>R02.04.01</t>
  </si>
  <si>
    <t>神戸大学医学部附属病院</t>
  </si>
  <si>
    <t>UR都市機構西日本支社</t>
  </si>
  <si>
    <t>公団落合団地第１期</t>
  </si>
  <si>
    <t>神戸メリケンパークオリエンタルホテル　専用水道</t>
  </si>
  <si>
    <t>トラストグレイス御影</t>
  </si>
  <si>
    <t>社会福祉法人神戸海星会</t>
  </si>
  <si>
    <t>うみのほし</t>
  </si>
  <si>
    <t>医療法人財団神戸海星病院</t>
  </si>
  <si>
    <t>神戸海星病院　</t>
  </si>
  <si>
    <t>神戸三宮ユニオンホテル</t>
  </si>
  <si>
    <t>神戸ハーバーランド　万葉倶楽部</t>
  </si>
  <si>
    <t>㈱カネカフード</t>
  </si>
  <si>
    <t>㈱カネカフード第１・第２工場</t>
  </si>
  <si>
    <t>神出病院</t>
  </si>
  <si>
    <t>神戸食品団地協同組合</t>
  </si>
  <si>
    <t>㈱レインボースター</t>
  </si>
  <si>
    <t>神戸西神オリエンタルホテル</t>
  </si>
  <si>
    <t>イズミヤ西神戸店</t>
  </si>
  <si>
    <t>雪印メグミルク㈱</t>
  </si>
  <si>
    <t>神戸工場</t>
  </si>
  <si>
    <t>神戸ワイナリー／兵庫県立西神戸高等特別支援学校</t>
  </si>
  <si>
    <t>社会福祉法人大慈厚生事業会</t>
  </si>
  <si>
    <t>ケアハウス大慈</t>
  </si>
  <si>
    <t>モロゾフ株式会社</t>
  </si>
  <si>
    <t>モロゾフ㈱西神工場</t>
  </si>
  <si>
    <t>医療法人社団　東峰会</t>
  </si>
  <si>
    <t>関西青少年サナトリューム</t>
  </si>
  <si>
    <t>独立行政法人都市再生機構　西日本支社</t>
  </si>
  <si>
    <t>都市機構住宅　有野Ｂ団地№１　受水槽</t>
  </si>
  <si>
    <t>都市機構住宅　花山東団地№２　受水槽</t>
  </si>
  <si>
    <t>イオンモール株式会社</t>
  </si>
  <si>
    <t>イオンモール神戸北</t>
  </si>
  <si>
    <t>都市機構住宅　有野Ｂ団地№２　受水槽</t>
  </si>
  <si>
    <t>都市機構住宅　ひよどり台団地No.1受水槽</t>
  </si>
  <si>
    <t>公団落合団地第２期</t>
  </si>
  <si>
    <t>都市機構住宅　花山東団地№１　受水槽</t>
  </si>
  <si>
    <t>都市機構住宅　鈴蘭台第１団地</t>
  </si>
  <si>
    <t>㈱ブラウン・インベストメント・マネジメント</t>
  </si>
  <si>
    <t>有馬きらり</t>
  </si>
  <si>
    <t>医療法人博愛会</t>
  </si>
  <si>
    <t>広野高原病院</t>
  </si>
  <si>
    <t>医療法人社団　薫英の会</t>
  </si>
  <si>
    <t>久野病院</t>
  </si>
  <si>
    <t>医療法人敬性会</t>
  </si>
  <si>
    <t>神戸白鷺病院</t>
  </si>
  <si>
    <t>社会福祉法人六甲福祉会</t>
  </si>
  <si>
    <t>岩岡の郷</t>
  </si>
  <si>
    <t>新多聞団地（第１給水塔）</t>
  </si>
  <si>
    <t>公団住宅明石舞子Ｃ団地</t>
  </si>
  <si>
    <t>新多聞団地（第３給水塔）</t>
  </si>
  <si>
    <t>新多聞団地（第２給水塔）</t>
  </si>
  <si>
    <t>独立行政法人都市再生機構西日本支社</t>
  </si>
  <si>
    <t>芦屋浜高層住宅地区</t>
  </si>
  <si>
    <t>陸上自衛隊伊丹駐屯地</t>
  </si>
  <si>
    <t>アサヒ飲料株式会社明石工場　理事工場長</t>
  </si>
  <si>
    <t>アサヒ飲料㈱明石工場</t>
  </si>
  <si>
    <t>UR都市機構</t>
  </si>
  <si>
    <t>大久保東第2団地</t>
  </si>
  <si>
    <t>医療法人公仁会</t>
  </si>
  <si>
    <t>明石仁十病院</t>
  </si>
  <si>
    <t>大久保東第3団地</t>
  </si>
  <si>
    <t>社会福祉法人明石愛老園</t>
  </si>
  <si>
    <t>明石愛老園</t>
  </si>
  <si>
    <t>明舞団地B</t>
  </si>
  <si>
    <t>三菱重工業㈱神戸造船所</t>
  </si>
  <si>
    <t>医療法人社団正仁会</t>
  </si>
  <si>
    <t>明石土山病院</t>
  </si>
  <si>
    <t>公団志染団地</t>
  </si>
  <si>
    <t>㈱ナリス化粧品</t>
  </si>
  <si>
    <t>㈱ナリス化粧品　兵庫工場</t>
  </si>
  <si>
    <t>医療法人社団朋優会</t>
  </si>
  <si>
    <t>財団法人復光会</t>
  </si>
  <si>
    <t>垂水病院</t>
  </si>
  <si>
    <t>㈱NESTA　RESORT</t>
  </si>
  <si>
    <t>NESTA　RESORT</t>
  </si>
  <si>
    <t>東条の森カントリークラブ</t>
  </si>
  <si>
    <t>サンシティ永福台</t>
  </si>
  <si>
    <t>陸上自衛隊青野原駐屯地</t>
  </si>
  <si>
    <t>公友不動産（株）</t>
  </si>
  <si>
    <t>マルイト㈱</t>
  </si>
  <si>
    <t>陸上自衛隊姫路駐屯地</t>
  </si>
  <si>
    <t>姫路市手柄３５</t>
  </si>
  <si>
    <t>日和山観光（株）</t>
  </si>
  <si>
    <t>瀬戸地区</t>
  </si>
  <si>
    <t>日本チバガイギー株式会社　篠山工場</t>
  </si>
  <si>
    <t>スプリングゴルフ＆アートリゾートアワジ</t>
  </si>
  <si>
    <t>ﾎﾃﾙﾆｭｰｱﾜｼﾞ、渚の荘花季、淡路夢泉景</t>
  </si>
  <si>
    <t>イオン洲本店</t>
  </si>
  <si>
    <t>社会福祉法人　千鳥会</t>
  </si>
  <si>
    <t>特別養護老人ホーム　ゆうらぎ・養護老人ホーム北淡荘</t>
  </si>
  <si>
    <t>ホテルグランドニッコー淡路</t>
  </si>
  <si>
    <t>株式会社オーパスワン</t>
  </si>
  <si>
    <t>ザ　グランリゾートエレガンテ淡路島</t>
  </si>
  <si>
    <t>特別福祉法人　千鳥会</t>
  </si>
  <si>
    <t>特別養護老人ホーム　千鳥会ゴールド</t>
  </si>
  <si>
    <t>淡路SA</t>
  </si>
  <si>
    <t>社会福祉法人淡路島福祉会</t>
  </si>
  <si>
    <t>すいせんホーム</t>
  </si>
  <si>
    <t>南あわじ市賀集野田764</t>
  </si>
  <si>
    <t>社会福祉法人　淡鳳会</t>
  </si>
  <si>
    <t>フローラせいだん</t>
  </si>
  <si>
    <t>南あわじ市津井1804-2</t>
  </si>
  <si>
    <t>医療法人社団うしお会</t>
  </si>
  <si>
    <t>八木病院</t>
  </si>
  <si>
    <t>南あわじ市八木寺内1147</t>
  </si>
  <si>
    <t>南あわじ市福良丙317</t>
  </si>
  <si>
    <t>設置者名</t>
    <rPh sb="0" eb="3">
      <t>セッチシャ</t>
    </rPh>
    <rPh sb="3" eb="4">
      <t>メイ</t>
    </rPh>
    <phoneticPr fontId="2"/>
  </si>
  <si>
    <t>施設名</t>
    <rPh sb="0" eb="3">
      <t>シセツメイ</t>
    </rPh>
    <phoneticPr fontId="2"/>
  </si>
  <si>
    <t>株式会社ダイセル</t>
  </si>
  <si>
    <t>表、伏</t>
  </si>
  <si>
    <t>原水の種別</t>
    <phoneticPr fontId="8"/>
  </si>
  <si>
    <t>浄水施設の種別</t>
    <phoneticPr fontId="8"/>
  </si>
  <si>
    <t>公営の別</t>
    <rPh sb="0" eb="2">
      <t>コウエイ</t>
    </rPh>
    <rPh sb="3" eb="4">
      <t>ベツ</t>
    </rPh>
    <phoneticPr fontId="8"/>
  </si>
  <si>
    <t>計</t>
    <rPh sb="0" eb="1">
      <t>ケイ</t>
    </rPh>
    <phoneticPr fontId="2"/>
  </si>
  <si>
    <t>R3</t>
  </si>
  <si>
    <t>区域外
給水
人口
（Ｈ）
（人）</t>
  </si>
  <si>
    <t>（注）１．　簡易水道のカ所の欄中、（　　）内は未廃止施設分の内書である。　　２．　区域外給水人口（Ｈ）の欄中、Δ(-)は、区域外給水をしている事業分である。 　３．　（Ｇ）＝（Ｂ）＋（Ｃ）＋（Ｄ）＋（Ｅ）</t>
  </si>
  <si>
    <t>湖沼水　奥山貯水池</t>
  </si>
  <si>
    <t>R03.04.01</t>
  </si>
  <si>
    <t>R03.10.01</t>
  </si>
  <si>
    <t>最終認可年月日</t>
  </si>
  <si>
    <t>独立行政法人　労働者健康安全機構　神戸労災病院</t>
  </si>
  <si>
    <t>㈱不二家神戸</t>
  </si>
  <si>
    <t>シンセーシステム株式会社</t>
  </si>
  <si>
    <t>万葉倶楽部株式会社</t>
  </si>
  <si>
    <t>有限会社　虎ノ門プロパティーズ</t>
  </si>
  <si>
    <t>新神戸オリエンタルシティ
C3ビル</t>
  </si>
  <si>
    <t>株式会社ホテルマネージメントジャパン</t>
  </si>
  <si>
    <t>神戸市灘区土山町16-1</t>
  </si>
  <si>
    <t>国立大学法人　神戸大学</t>
  </si>
  <si>
    <t>国立大学法人　神戸大学工学部</t>
  </si>
  <si>
    <t>神戸市灘区六甲台町2番地及び1-1</t>
  </si>
  <si>
    <t>株式会社　ホテルオークラ神戸</t>
  </si>
  <si>
    <t>(一財)神戸農政公社／兵庫県立西神戸高等特別支援学校</t>
  </si>
  <si>
    <t>（三田みどり台）</t>
  </si>
  <si>
    <t>（上本庄住宅）</t>
  </si>
  <si>
    <t>（風の森ビレッジ）</t>
  </si>
  <si>
    <t>高砂市高砂町宮前町1-8</t>
  </si>
  <si>
    <t>栄宏会小野病院</t>
  </si>
  <si>
    <t>一般社団法人播磨自然高原クラブ</t>
  </si>
  <si>
    <t>播磨自然高原クラブ専用水道</t>
  </si>
  <si>
    <t>上郡町梨ケ原1164</t>
  </si>
  <si>
    <t>香美町小代南部健康高原専用水道</t>
  </si>
  <si>
    <t>丹波市山南町村森</t>
  </si>
  <si>
    <t>一般社団法人　芦屋カンツリー倶楽部</t>
  </si>
  <si>
    <t>芦屋カンツリー倶楽部GC</t>
  </si>
  <si>
    <t>エム・シー・シー食品株式会社</t>
  </si>
  <si>
    <t>兵庫カンツリー倶楽部株式会社</t>
  </si>
  <si>
    <t>六甲国際株式会社</t>
  </si>
  <si>
    <t>株式会社菊水ゴルフクラブ</t>
  </si>
  <si>
    <t>医療法人社団顕修会</t>
  </si>
  <si>
    <t>㈱ナリコマフード</t>
  </si>
  <si>
    <t>紫外線処理、塩素消毒、ストレーナー</t>
  </si>
  <si>
    <t>軟水装置</t>
  </si>
  <si>
    <t>軟水装置、活性炭</t>
  </si>
  <si>
    <t>〔専用水道施設別現況表〕</t>
  </si>
  <si>
    <t>（４）専用水道健康福祉事務所別集計表</t>
  </si>
  <si>
    <t>R4</t>
  </si>
  <si>
    <t>R5年3月末</t>
    <phoneticPr fontId="2"/>
  </si>
  <si>
    <t>新湊川水系石井川</t>
  </si>
  <si>
    <t>日吉ダム建設事業</t>
  </si>
  <si>
    <t>千種川系千種川</t>
  </si>
  <si>
    <t>R04.04.01</t>
  </si>
  <si>
    <t>R05.01.01</t>
  </si>
  <si>
    <t>株式会社ハイメディック</t>
  </si>
  <si>
    <t>明石市大久保町高丘3-1-2</t>
  </si>
  <si>
    <t>明石市大久保町高丘5-3-1</t>
  </si>
  <si>
    <t>高砂市荒井町新浜1-1-1</t>
  </si>
  <si>
    <t>姫路市市川台２丁目１、２</t>
  </si>
  <si>
    <t>姫路市城東町清水</t>
  </si>
  <si>
    <t>㈱ジャパンパーク＆リゾート</t>
  </si>
  <si>
    <t>姫路市駅前町６０</t>
  </si>
  <si>
    <t>㈱ニッスイ　姫路総合工場</t>
  </si>
  <si>
    <t>株式会社ニッスイ姫路総合工場</t>
  </si>
  <si>
    <t>國富胃腸病院</t>
    <rPh sb="0" eb="6">
      <t>クニトミイチョウビョウイン</t>
    </rPh>
    <phoneticPr fontId="4"/>
  </si>
  <si>
    <t>丹波篠山市</t>
    <rPh sb="0" eb="2">
      <t>タンバ</t>
    </rPh>
    <rPh sb="2" eb="5">
      <t>ササヤマシ</t>
    </rPh>
    <phoneticPr fontId="2"/>
  </si>
  <si>
    <t>R5</t>
  </si>
  <si>
    <t>（令和６年３月３１日現在）</t>
    <phoneticPr fontId="2"/>
  </si>
  <si>
    <t>R05.10.01</t>
  </si>
  <si>
    <t>R05.04.01</t>
  </si>
  <si>
    <t>R05.07.01</t>
  </si>
  <si>
    <t>令和06年03月22日</t>
  </si>
  <si>
    <t>令和05年10月16日</t>
  </si>
  <si>
    <t>急速ろ過,除鉄,除ﾏﾝｶﾞﾝ,膜ろ過</t>
  </si>
  <si>
    <t>除鉄,除ﾏﾝｶﾞﾝ,膜ろ過</t>
  </si>
  <si>
    <t>急速ろ過,除鉄,除ﾏﾝｶﾞﾝ</t>
  </si>
  <si>
    <t>除鉄,除ﾏﾝｶﾞﾝ</t>
  </si>
  <si>
    <t>医療法人　聖和錦秀会</t>
    <rPh sb="5" eb="7">
      <t>セイワ</t>
    </rPh>
    <phoneticPr fontId="1"/>
  </si>
  <si>
    <t>休止中</t>
    <rPh sb="0" eb="3">
      <t>キュウシチュウ</t>
    </rPh>
    <phoneticPr fontId="1"/>
  </si>
  <si>
    <t>神戸市北区有馬町池の尻２９２番の２</t>
    <rPh sb="0" eb="3">
      <t>コウベシ</t>
    </rPh>
    <phoneticPr fontId="1"/>
  </si>
  <si>
    <t>神戸市西区櫨谷町長谷８３‐６</t>
    <rPh sb="0" eb="3">
      <t>コウベシ</t>
    </rPh>
    <phoneticPr fontId="1"/>
  </si>
  <si>
    <t>株式会社エイチ・ツー・オー商業開発</t>
  </si>
  <si>
    <t>尼崎市</t>
    <rPh sb="0" eb="3">
      <t>アマガサキシ</t>
    </rPh>
    <phoneticPr fontId="2"/>
  </si>
  <si>
    <t>日鉄鋼板株式会社　西日本製造所</t>
    <rPh sb="0" eb="2">
      <t>ニッテツ</t>
    </rPh>
    <rPh sb="2" eb="4">
      <t>コウハン</t>
    </rPh>
    <rPh sb="4" eb="8">
      <t>カブシキガイシャ</t>
    </rPh>
    <rPh sb="12" eb="14">
      <t>セイゾウ</t>
    </rPh>
    <phoneticPr fontId="10"/>
  </si>
  <si>
    <t>日鉄鋼板株式会社　西日本製造所</t>
    <rPh sb="0" eb="2">
      <t>ニッテツ</t>
    </rPh>
    <rPh sb="2" eb="4">
      <t>コウハン</t>
    </rPh>
    <rPh sb="4" eb="8">
      <t>カブシキガイシャ</t>
    </rPh>
    <rPh sb="9" eb="10">
      <t>ニシ</t>
    </rPh>
    <rPh sb="10" eb="12">
      <t>ニホン</t>
    </rPh>
    <rPh sb="14" eb="15">
      <t>ショ</t>
    </rPh>
    <phoneticPr fontId="10"/>
  </si>
  <si>
    <t>尼崎市杭瀬南新町3-2-1</t>
    <rPh sb="0" eb="3">
      <t>アマガサキシ</t>
    </rPh>
    <rPh sb="3" eb="8">
      <t>クイセミナミシンマチ</t>
    </rPh>
    <phoneticPr fontId="2"/>
  </si>
  <si>
    <t>住友精密工業株式会社</t>
    <rPh sb="0" eb="2">
      <t>スミトモ</t>
    </rPh>
    <rPh sb="2" eb="4">
      <t>セイミツ</t>
    </rPh>
    <rPh sb="4" eb="6">
      <t>コウギョウ</t>
    </rPh>
    <rPh sb="6" eb="10">
      <t>カブシキガイシャ</t>
    </rPh>
    <phoneticPr fontId="9"/>
  </si>
  <si>
    <t>住友精密工業株式会社内　工業用水浄化設備</t>
    <rPh sb="0" eb="2">
      <t>スミトモ</t>
    </rPh>
    <rPh sb="2" eb="4">
      <t>セイミツ</t>
    </rPh>
    <rPh sb="4" eb="6">
      <t>コウギョウ</t>
    </rPh>
    <rPh sb="6" eb="10">
      <t>カブシキガイシャ</t>
    </rPh>
    <rPh sb="10" eb="11">
      <t>ナイ</t>
    </rPh>
    <rPh sb="12" eb="14">
      <t>コウギョウ</t>
    </rPh>
    <rPh sb="14" eb="16">
      <t>ヨウスイ</t>
    </rPh>
    <rPh sb="16" eb="18">
      <t>ジョウカ</t>
    </rPh>
    <rPh sb="18" eb="20">
      <t>セツビ</t>
    </rPh>
    <phoneticPr fontId="9"/>
  </si>
  <si>
    <t>尼崎市扶桑町1-10</t>
    <rPh sb="0" eb="3">
      <t>アマガサキシ</t>
    </rPh>
    <rPh sb="3" eb="5">
      <t>フソウ</t>
    </rPh>
    <rPh sb="5" eb="6">
      <t>チョウ</t>
    </rPh>
    <phoneticPr fontId="2"/>
  </si>
  <si>
    <t>除鉄.除ﾏﾝｶﾞﾝ,膜ろ過</t>
  </si>
  <si>
    <t>西宮市</t>
    <rPh sb="0" eb="3">
      <t>ニシノミヤシ</t>
    </rPh>
    <phoneticPr fontId="1"/>
  </si>
  <si>
    <t>独立行政法人都市再生機構西日本支社</t>
    <rPh sb="0" eb="2">
      <t>ドクリツ</t>
    </rPh>
    <rPh sb="2" eb="4">
      <t>ギョウセイ</t>
    </rPh>
    <rPh sb="4" eb="6">
      <t>ホウジン</t>
    </rPh>
    <rPh sb="6" eb="8">
      <t>トシ</t>
    </rPh>
    <rPh sb="8" eb="10">
      <t>サイセイ</t>
    </rPh>
    <rPh sb="10" eb="12">
      <t>キコウ</t>
    </rPh>
    <rPh sb="12" eb="13">
      <t>ニシ</t>
    </rPh>
    <rPh sb="13" eb="15">
      <t>ニホン</t>
    </rPh>
    <rPh sb="15" eb="17">
      <t>シシャ</t>
    </rPh>
    <phoneticPr fontId="1"/>
  </si>
  <si>
    <t>浜甲子園団地</t>
    <rPh sb="0" eb="1">
      <t>ハマ</t>
    </rPh>
    <rPh sb="1" eb="4">
      <t>コウシエン</t>
    </rPh>
    <rPh sb="4" eb="6">
      <t>ダンチ</t>
    </rPh>
    <phoneticPr fontId="1"/>
  </si>
  <si>
    <t>西宮市枝川町</t>
    <rPh sb="0" eb="3">
      <t>ニシノミヤシ</t>
    </rPh>
    <rPh sb="3" eb="6">
      <t>エダガワチョウ</t>
    </rPh>
    <phoneticPr fontId="1"/>
  </si>
  <si>
    <t>独立行政法人都市再生機構西日本支社</t>
    <rPh sb="2" eb="4">
      <t>ギョウセイ</t>
    </rPh>
    <phoneticPr fontId="1"/>
  </si>
  <si>
    <t>武庫川団地東第一</t>
    <rPh sb="0" eb="3">
      <t>ムコガワ</t>
    </rPh>
    <rPh sb="3" eb="5">
      <t>ダンチ</t>
    </rPh>
    <rPh sb="5" eb="6">
      <t>ヒガシ</t>
    </rPh>
    <rPh sb="6" eb="8">
      <t>ダイイチ</t>
    </rPh>
    <phoneticPr fontId="1"/>
  </si>
  <si>
    <t>西宮市高須町1丁目</t>
    <rPh sb="0" eb="3">
      <t>ニシノミヤシ</t>
    </rPh>
    <rPh sb="3" eb="6">
      <t>タカスチョウ</t>
    </rPh>
    <rPh sb="7" eb="9">
      <t>チョウメ</t>
    </rPh>
    <phoneticPr fontId="1"/>
  </si>
  <si>
    <t>武庫川団地西第一</t>
    <rPh sb="0" eb="3">
      <t>ムコガワ</t>
    </rPh>
    <rPh sb="3" eb="5">
      <t>ダンチ</t>
    </rPh>
    <rPh sb="5" eb="6">
      <t>ニシ</t>
    </rPh>
    <rPh sb="6" eb="8">
      <t>ダイイチ</t>
    </rPh>
    <phoneticPr fontId="1"/>
  </si>
  <si>
    <t>西宮市高須町2丁目</t>
    <rPh sb="0" eb="3">
      <t>ニシノミヤシ</t>
    </rPh>
    <rPh sb="3" eb="6">
      <t>タカスチョウ</t>
    </rPh>
    <rPh sb="7" eb="9">
      <t>チョウメ</t>
    </rPh>
    <phoneticPr fontId="1"/>
  </si>
  <si>
    <t>武庫川あおぞらのまち住宅管理組合</t>
    <rPh sb="0" eb="3">
      <t>ムコガワ</t>
    </rPh>
    <rPh sb="10" eb="12">
      <t>ジュウタク</t>
    </rPh>
    <rPh sb="12" eb="14">
      <t>カンリ</t>
    </rPh>
    <rPh sb="14" eb="16">
      <t>クミアイ</t>
    </rPh>
    <phoneticPr fontId="1"/>
  </si>
  <si>
    <t>武庫川あおぞらのまち</t>
    <rPh sb="0" eb="3">
      <t>ムコガワ</t>
    </rPh>
    <phoneticPr fontId="1"/>
  </si>
  <si>
    <t>樹のまち住宅管理組合</t>
    <rPh sb="0" eb="1">
      <t>キ</t>
    </rPh>
    <rPh sb="4" eb="6">
      <t>ジュウタク</t>
    </rPh>
    <rPh sb="6" eb="8">
      <t>カンリ</t>
    </rPh>
    <rPh sb="8" eb="10">
      <t>クミアイ</t>
    </rPh>
    <phoneticPr fontId="1"/>
  </si>
  <si>
    <t>武庫川樹のまち</t>
    <rPh sb="0" eb="3">
      <t>ムコガワ</t>
    </rPh>
    <rPh sb="3" eb="4">
      <t>キ</t>
    </rPh>
    <phoneticPr fontId="1"/>
  </si>
  <si>
    <t>武庫川団地西第二</t>
    <rPh sb="0" eb="3">
      <t>ムコガワ</t>
    </rPh>
    <rPh sb="3" eb="5">
      <t>ダンチ</t>
    </rPh>
    <rPh sb="5" eb="6">
      <t>ニシ</t>
    </rPh>
    <rPh sb="6" eb="8">
      <t>ダイニ</t>
    </rPh>
    <phoneticPr fontId="1"/>
  </si>
  <si>
    <t>武庫川団地東第二</t>
    <rPh sb="0" eb="3">
      <t>ムコガワ</t>
    </rPh>
    <rPh sb="3" eb="5">
      <t>ダンチ</t>
    </rPh>
    <rPh sb="5" eb="6">
      <t>ヒガシ</t>
    </rPh>
    <rPh sb="6" eb="8">
      <t>ダイニ</t>
    </rPh>
    <phoneticPr fontId="1"/>
  </si>
  <si>
    <t>武庫川団地西第三</t>
    <rPh sb="0" eb="3">
      <t>ムコガワ</t>
    </rPh>
    <rPh sb="3" eb="5">
      <t>ダンチ</t>
    </rPh>
    <rPh sb="5" eb="6">
      <t>ニシ</t>
    </rPh>
    <rPh sb="6" eb="8">
      <t>ダイサン</t>
    </rPh>
    <phoneticPr fontId="1"/>
  </si>
  <si>
    <t>学校法人関西学院</t>
    <rPh sb="0" eb="2">
      <t>ガッコウ</t>
    </rPh>
    <rPh sb="2" eb="4">
      <t>ホウジン</t>
    </rPh>
    <rPh sb="4" eb="6">
      <t>カンセイ</t>
    </rPh>
    <rPh sb="6" eb="8">
      <t>ガクイン</t>
    </rPh>
    <phoneticPr fontId="1"/>
  </si>
  <si>
    <t>西宮市上ケ原一番町1-155</t>
    <rPh sb="0" eb="3">
      <t>ニシノミヤシ</t>
    </rPh>
    <rPh sb="3" eb="6">
      <t>ウエガハラ</t>
    </rPh>
    <rPh sb="6" eb="7">
      <t>イチ</t>
    </rPh>
    <rPh sb="7" eb="9">
      <t>バンチョウ</t>
    </rPh>
    <phoneticPr fontId="1"/>
  </si>
  <si>
    <t>読売ゴルフ株式会社</t>
    <rPh sb="0" eb="2">
      <t>ヨミウリ</t>
    </rPh>
    <rPh sb="5" eb="9">
      <t>カブシキガイシャ</t>
    </rPh>
    <phoneticPr fontId="1"/>
  </si>
  <si>
    <t>西宮市塩瀬町名塩北山</t>
    <rPh sb="0" eb="3">
      <t>ニシノミヤシ</t>
    </rPh>
    <rPh sb="3" eb="5">
      <t>シオゼ</t>
    </rPh>
    <rPh sb="5" eb="6">
      <t>チョウ</t>
    </rPh>
    <rPh sb="6" eb="8">
      <t>ナジオ</t>
    </rPh>
    <rPh sb="8" eb="10">
      <t>キタヤマ</t>
    </rPh>
    <phoneticPr fontId="1"/>
  </si>
  <si>
    <t>医療法人社団健癒会</t>
    <rPh sb="0" eb="2">
      <t>イリョウ</t>
    </rPh>
    <rPh sb="2" eb="4">
      <t>ホウジン</t>
    </rPh>
    <rPh sb="4" eb="6">
      <t>シャダン</t>
    </rPh>
    <rPh sb="6" eb="7">
      <t>ケン</t>
    </rPh>
    <rPh sb="7" eb="8">
      <t>ユ</t>
    </rPh>
    <rPh sb="8" eb="9">
      <t>カイ</t>
    </rPh>
    <phoneticPr fontId="1"/>
  </si>
  <si>
    <t>介護老人保健施設ふるさとの家</t>
    <rPh sb="0" eb="2">
      <t>カイゴ</t>
    </rPh>
    <rPh sb="2" eb="4">
      <t>ロウジン</t>
    </rPh>
    <rPh sb="4" eb="6">
      <t>ホケン</t>
    </rPh>
    <rPh sb="6" eb="8">
      <t>シセツ</t>
    </rPh>
    <rPh sb="13" eb="14">
      <t>イエ</t>
    </rPh>
    <phoneticPr fontId="1"/>
  </si>
  <si>
    <t>西宮市山口町船坂下ヶ平柏木谷1825-3</t>
    <rPh sb="0" eb="3">
      <t>ニシノミヤシ</t>
    </rPh>
    <rPh sb="3" eb="6">
      <t>ヤマグチチョウ</t>
    </rPh>
    <rPh sb="6" eb="8">
      <t>フナサカ</t>
    </rPh>
    <rPh sb="8" eb="9">
      <t>シモ</t>
    </rPh>
    <rPh sb="10" eb="11">
      <t>ヒラ</t>
    </rPh>
    <rPh sb="11" eb="13">
      <t>カシワギ</t>
    </rPh>
    <rPh sb="13" eb="14">
      <t>ダニ</t>
    </rPh>
    <phoneticPr fontId="1"/>
  </si>
  <si>
    <t>ロテルド甲子園株式会社</t>
    <rPh sb="4" eb="7">
      <t>コウシエン</t>
    </rPh>
    <rPh sb="7" eb="11">
      <t>カブシキガイシャ</t>
    </rPh>
    <phoneticPr fontId="1"/>
  </si>
  <si>
    <t>ホテルヒューイット甲子園</t>
    <rPh sb="9" eb="12">
      <t>コウシエン</t>
    </rPh>
    <phoneticPr fontId="1"/>
  </si>
  <si>
    <t>西宮市甲子園高潮町3-30</t>
    <rPh sb="0" eb="3">
      <t>ニシノミヤシ</t>
    </rPh>
    <rPh sb="3" eb="6">
      <t>コウシエン</t>
    </rPh>
    <rPh sb="6" eb="9">
      <t>タカシオチョウ</t>
    </rPh>
    <phoneticPr fontId="1"/>
  </si>
  <si>
    <t>一般財団法人仁明会</t>
    <rPh sb="0" eb="2">
      <t>イッパン</t>
    </rPh>
    <rPh sb="2" eb="4">
      <t>ザイダン</t>
    </rPh>
    <rPh sb="4" eb="6">
      <t>ホウジン</t>
    </rPh>
    <rPh sb="6" eb="7">
      <t>ジン</t>
    </rPh>
    <rPh sb="7" eb="8">
      <t>メイ</t>
    </rPh>
    <rPh sb="8" eb="9">
      <t>カイ</t>
    </rPh>
    <phoneticPr fontId="1"/>
  </si>
  <si>
    <t>仁明会病院</t>
    <rPh sb="0" eb="1">
      <t>ジン</t>
    </rPh>
    <rPh sb="1" eb="2">
      <t>メイ</t>
    </rPh>
    <rPh sb="2" eb="3">
      <t>カイ</t>
    </rPh>
    <rPh sb="3" eb="5">
      <t>ビョウイン</t>
    </rPh>
    <phoneticPr fontId="1"/>
  </si>
  <si>
    <t>西宮市甲山町53-20</t>
    <rPh sb="0" eb="3">
      <t>ニシノミヤシ</t>
    </rPh>
    <rPh sb="3" eb="6">
      <t>カブトヤマチョウ</t>
    </rPh>
    <phoneticPr fontId="1"/>
  </si>
  <si>
    <t>社会医療法人甲友会</t>
    <rPh sb="0" eb="2">
      <t>シャカイ</t>
    </rPh>
    <rPh sb="2" eb="4">
      <t>イリョウ</t>
    </rPh>
    <rPh sb="4" eb="6">
      <t>ホウジン</t>
    </rPh>
    <rPh sb="6" eb="7">
      <t>カブト</t>
    </rPh>
    <rPh sb="7" eb="8">
      <t>トモ</t>
    </rPh>
    <rPh sb="8" eb="9">
      <t>カイ</t>
    </rPh>
    <phoneticPr fontId="1"/>
  </si>
  <si>
    <t>西宮協立脳神経外科病院</t>
    <rPh sb="0" eb="2">
      <t>ニシノミヤ</t>
    </rPh>
    <rPh sb="2" eb="4">
      <t>キョウリツ</t>
    </rPh>
    <rPh sb="4" eb="7">
      <t>ノウシンケイ</t>
    </rPh>
    <rPh sb="7" eb="9">
      <t>ゲカ</t>
    </rPh>
    <rPh sb="9" eb="11">
      <t>ビョウイン</t>
    </rPh>
    <phoneticPr fontId="1"/>
  </si>
  <si>
    <t>西宮市今津山中町11-1</t>
    <rPh sb="0" eb="3">
      <t>ニシノミヤシ</t>
    </rPh>
    <rPh sb="3" eb="5">
      <t>イマヅ</t>
    </rPh>
    <rPh sb="5" eb="8">
      <t>ヤマナカチョウ</t>
    </rPh>
    <phoneticPr fontId="1"/>
  </si>
  <si>
    <t>医療法人喜望会谷向病院</t>
    <rPh sb="0" eb="2">
      <t>イリョウ</t>
    </rPh>
    <rPh sb="2" eb="4">
      <t>ホウジン</t>
    </rPh>
    <rPh sb="4" eb="6">
      <t>キボウ</t>
    </rPh>
    <rPh sb="6" eb="7">
      <t>カイ</t>
    </rPh>
    <rPh sb="7" eb="9">
      <t>タニムカイ</t>
    </rPh>
    <rPh sb="9" eb="11">
      <t>ビョウイン</t>
    </rPh>
    <phoneticPr fontId="1"/>
  </si>
  <si>
    <t>谷向病院</t>
    <rPh sb="0" eb="2">
      <t>タニムカイ</t>
    </rPh>
    <rPh sb="2" eb="4">
      <t>ビョウイン</t>
    </rPh>
    <phoneticPr fontId="1"/>
  </si>
  <si>
    <t>西宮市今津水波町6-30</t>
    <rPh sb="0" eb="3">
      <t>ニシノミヤシ</t>
    </rPh>
    <rPh sb="3" eb="5">
      <t>イマヅ</t>
    </rPh>
    <rPh sb="5" eb="8">
      <t>ミズナミチョウ</t>
    </rPh>
    <phoneticPr fontId="1"/>
  </si>
  <si>
    <t>社会医療法人渡邊高記念会</t>
    <rPh sb="0" eb="2">
      <t>シャカイ</t>
    </rPh>
    <rPh sb="2" eb="4">
      <t>イリョウ</t>
    </rPh>
    <rPh sb="4" eb="6">
      <t>ホウジン</t>
    </rPh>
    <rPh sb="6" eb="8">
      <t>ワタナベ</t>
    </rPh>
    <rPh sb="8" eb="9">
      <t>タカ</t>
    </rPh>
    <rPh sb="9" eb="11">
      <t>キネン</t>
    </rPh>
    <rPh sb="11" eb="12">
      <t>カイ</t>
    </rPh>
    <phoneticPr fontId="1"/>
  </si>
  <si>
    <t>西宮渡辺病院</t>
    <rPh sb="0" eb="2">
      <t>ニシノミヤ</t>
    </rPh>
    <rPh sb="2" eb="4">
      <t>ワタナベ</t>
    </rPh>
    <rPh sb="4" eb="6">
      <t>ビョウイン</t>
    </rPh>
    <phoneticPr fontId="1"/>
  </si>
  <si>
    <t>西宮市室川町10-22</t>
    <rPh sb="0" eb="3">
      <t>ニシノミヤシ</t>
    </rPh>
    <rPh sb="3" eb="6">
      <t>ムロカワチョウ</t>
    </rPh>
    <phoneticPr fontId="1"/>
  </si>
  <si>
    <t>株式会社すかいらーくホールディングス</t>
    <rPh sb="0" eb="4">
      <t>カブシキガイシャ</t>
    </rPh>
    <phoneticPr fontId="1"/>
  </si>
  <si>
    <t>株式会社すかいらーくホールディングス西宮MDセンター</t>
    <rPh sb="0" eb="4">
      <t>カブシキガイシャ</t>
    </rPh>
    <rPh sb="18" eb="20">
      <t>ニシノミヤ</t>
    </rPh>
    <phoneticPr fontId="1"/>
  </si>
  <si>
    <t>西宮市鳴尾浜3-5-7</t>
    <rPh sb="0" eb="3">
      <t>ニシノミヤシ</t>
    </rPh>
    <rPh sb="3" eb="6">
      <t>ナルオハマ</t>
    </rPh>
    <phoneticPr fontId="1"/>
  </si>
  <si>
    <t>医療法人明和病院</t>
    <rPh sb="0" eb="2">
      <t>イリョウ</t>
    </rPh>
    <rPh sb="2" eb="4">
      <t>ホウジン</t>
    </rPh>
    <rPh sb="4" eb="6">
      <t>メイワ</t>
    </rPh>
    <rPh sb="6" eb="8">
      <t>ビョウイン</t>
    </rPh>
    <phoneticPr fontId="1"/>
  </si>
  <si>
    <t>明和病院</t>
    <rPh sb="0" eb="2">
      <t>メイワ</t>
    </rPh>
    <rPh sb="2" eb="4">
      <t>ビョウイン</t>
    </rPh>
    <phoneticPr fontId="1"/>
  </si>
  <si>
    <t>西宮市上鳴尾町4-31</t>
    <rPh sb="0" eb="3">
      <t>ニシノミヤシ</t>
    </rPh>
    <rPh sb="3" eb="7">
      <t>アゲナルオチョウ</t>
    </rPh>
    <phoneticPr fontId="1"/>
  </si>
  <si>
    <t>コナミスポーツ株式会社</t>
    <rPh sb="7" eb="11">
      <t>カブシキガイシャ</t>
    </rPh>
    <phoneticPr fontId="1"/>
  </si>
  <si>
    <t>コナミスポーツクラブ本店西宮</t>
    <rPh sb="10" eb="11">
      <t>ホン</t>
    </rPh>
    <rPh sb="11" eb="12">
      <t>ミセ</t>
    </rPh>
    <rPh sb="12" eb="14">
      <t>ニシノミヤ</t>
    </rPh>
    <phoneticPr fontId="1"/>
  </si>
  <si>
    <t>西宮市高松町3-7</t>
    <rPh sb="0" eb="3">
      <t>ニシノミヤシ</t>
    </rPh>
    <rPh sb="3" eb="5">
      <t>タカマツ</t>
    </rPh>
    <rPh sb="5" eb="6">
      <t>チョウ</t>
    </rPh>
    <phoneticPr fontId="1"/>
  </si>
  <si>
    <t>フジッコ株式会社</t>
    <rPh sb="4" eb="8">
      <t>カブシキガイシャ</t>
    </rPh>
    <phoneticPr fontId="1"/>
  </si>
  <si>
    <t>フジッコ株式会社鳴尾工場</t>
    <rPh sb="4" eb="8">
      <t>カブシキガイシャ</t>
    </rPh>
    <rPh sb="8" eb="10">
      <t>ナルオ</t>
    </rPh>
    <rPh sb="10" eb="12">
      <t>コウジョウ</t>
    </rPh>
    <phoneticPr fontId="1"/>
  </si>
  <si>
    <t>西宮市鳴尾浜一丁目22-5</t>
    <rPh sb="0" eb="3">
      <t>ニシノミヤシ</t>
    </rPh>
    <rPh sb="3" eb="6">
      <t>ナルオハマ</t>
    </rPh>
    <rPh sb="6" eb="7">
      <t>イチ</t>
    </rPh>
    <rPh sb="7" eb="8">
      <t>チョウ</t>
    </rPh>
    <rPh sb="8" eb="9">
      <t>メ</t>
    </rPh>
    <phoneticPr fontId="1"/>
  </si>
  <si>
    <t>社会福祉法人尼崎武庫川園</t>
    <rPh sb="0" eb="2">
      <t>シャカイ</t>
    </rPh>
    <rPh sb="2" eb="4">
      <t>フクシ</t>
    </rPh>
    <rPh sb="4" eb="6">
      <t>ホウジン</t>
    </rPh>
    <rPh sb="6" eb="8">
      <t>アマガサキ</t>
    </rPh>
    <rPh sb="8" eb="11">
      <t>ムコガワ</t>
    </rPh>
    <rPh sb="11" eb="12">
      <t>エン</t>
    </rPh>
    <phoneticPr fontId="1"/>
  </si>
  <si>
    <t>西宮市田近野町7-32</t>
    <rPh sb="0" eb="3">
      <t>ニシノミヤシ</t>
    </rPh>
    <rPh sb="3" eb="7">
      <t>タジカノチョウ</t>
    </rPh>
    <phoneticPr fontId="1"/>
  </si>
  <si>
    <t>ホテルヒューイット甲子園ウェスト</t>
    <rPh sb="9" eb="12">
      <t>コウシエン</t>
    </rPh>
    <phoneticPr fontId="1"/>
  </si>
  <si>
    <t>太陽物産株式会社</t>
    <rPh sb="0" eb="2">
      <t>タイヨウ</t>
    </rPh>
    <rPh sb="2" eb="4">
      <t>ブッサン</t>
    </rPh>
    <rPh sb="4" eb="8">
      <t>カブシキガイシャ</t>
    </rPh>
    <phoneticPr fontId="1"/>
  </si>
  <si>
    <t>未着工</t>
    <rPh sb="0" eb="3">
      <t>ミチャッコウ</t>
    </rPh>
    <phoneticPr fontId="1"/>
  </si>
  <si>
    <t>宝塚市</t>
    <rPh sb="0" eb="1">
      <t>タカラ</t>
    </rPh>
    <rPh sb="1" eb="2">
      <t>ツカ</t>
    </rPh>
    <rPh sb="2" eb="3">
      <t>シ</t>
    </rPh>
    <phoneticPr fontId="2"/>
  </si>
  <si>
    <t>㈱ユニテックスゴルフ
宝塚クラシックゴルフ倶楽部</t>
    <rPh sb="11" eb="12">
      <t>タカラ</t>
    </rPh>
    <rPh sb="12" eb="13">
      <t>ツカ</t>
    </rPh>
    <rPh sb="21" eb="24">
      <t>クラブ</t>
    </rPh>
    <phoneticPr fontId="2"/>
  </si>
  <si>
    <t>宝塚市切畑字桜小堀</t>
    <rPh sb="0" eb="1">
      <t>タカラ</t>
    </rPh>
    <rPh sb="1" eb="2">
      <t>ツカ</t>
    </rPh>
    <rPh sb="2" eb="3">
      <t>シ</t>
    </rPh>
    <rPh sb="3" eb="5">
      <t>キリハタ</t>
    </rPh>
    <rPh sb="5" eb="6">
      <t>アザ</t>
    </rPh>
    <rPh sb="6" eb="7">
      <t>サクラ</t>
    </rPh>
    <rPh sb="7" eb="9">
      <t>コボリ</t>
    </rPh>
    <phoneticPr fontId="2"/>
  </si>
  <si>
    <t>日新開発㈱
新宝塚カントリークラブ</t>
    <rPh sb="0" eb="2">
      <t>ニッシン</t>
    </rPh>
    <rPh sb="2" eb="4">
      <t>カイハツ</t>
    </rPh>
    <rPh sb="6" eb="7">
      <t>シン</t>
    </rPh>
    <rPh sb="7" eb="8">
      <t>タカラ</t>
    </rPh>
    <rPh sb="8" eb="9">
      <t>ツカ</t>
    </rPh>
    <phoneticPr fontId="2"/>
  </si>
  <si>
    <t>宝塚市切畑字検見</t>
    <rPh sb="0" eb="1">
      <t>タカラ</t>
    </rPh>
    <rPh sb="1" eb="2">
      <t>ツカ</t>
    </rPh>
    <rPh sb="2" eb="3">
      <t>シ</t>
    </rPh>
    <rPh sb="3" eb="5">
      <t>キリハタ</t>
    </rPh>
    <rPh sb="5" eb="6">
      <t>アザ</t>
    </rPh>
    <rPh sb="6" eb="8">
      <t>ケミ</t>
    </rPh>
    <phoneticPr fontId="2"/>
  </si>
  <si>
    <t>宝塚高原ゴルフ㈱
宝塚高原ゴルフクラブ</t>
    <rPh sb="0" eb="1">
      <t>タカラ</t>
    </rPh>
    <rPh sb="1" eb="2">
      <t>ツカ</t>
    </rPh>
    <rPh sb="2" eb="4">
      <t>コウゲン</t>
    </rPh>
    <rPh sb="9" eb="10">
      <t>タカラ</t>
    </rPh>
    <rPh sb="10" eb="11">
      <t>ツカ</t>
    </rPh>
    <rPh sb="11" eb="13">
      <t>コウゲン</t>
    </rPh>
    <phoneticPr fontId="2"/>
  </si>
  <si>
    <t>宝塚市切畑字長尾山</t>
    <rPh sb="0" eb="1">
      <t>タカラ</t>
    </rPh>
    <rPh sb="1" eb="2">
      <t>ツカ</t>
    </rPh>
    <rPh sb="2" eb="3">
      <t>シ</t>
    </rPh>
    <rPh sb="3" eb="5">
      <t>キリハタ</t>
    </rPh>
    <rPh sb="5" eb="6">
      <t>アザ</t>
    </rPh>
    <rPh sb="6" eb="8">
      <t>ナガオ</t>
    </rPh>
    <rPh sb="8" eb="9">
      <t>ヤマ</t>
    </rPh>
    <phoneticPr fontId="2"/>
  </si>
  <si>
    <t>大宝塚ゴルフ㈱
大宝塚ゴルフクラブ</t>
    <rPh sb="0" eb="1">
      <t>ダイ</t>
    </rPh>
    <rPh sb="1" eb="2">
      <t>タカラ</t>
    </rPh>
    <rPh sb="2" eb="3">
      <t>ツカ</t>
    </rPh>
    <rPh sb="8" eb="9">
      <t>ダイ</t>
    </rPh>
    <rPh sb="9" eb="10">
      <t>タカラ</t>
    </rPh>
    <rPh sb="10" eb="11">
      <t>ツカ</t>
    </rPh>
    <phoneticPr fontId="2"/>
  </si>
  <si>
    <t>㈱太平洋クラブ
太平洋クラブ宝塚コース</t>
    <rPh sb="1" eb="4">
      <t>タイヘイヨウ</t>
    </rPh>
    <rPh sb="8" eb="11">
      <t>タイヘイヨウ</t>
    </rPh>
    <rPh sb="14" eb="15">
      <t>タカラ</t>
    </rPh>
    <rPh sb="15" eb="16">
      <t>ツカ</t>
    </rPh>
    <phoneticPr fontId="2"/>
  </si>
  <si>
    <t>(社）聖隷福祉事業団
宝塚せいれいの里</t>
    <rPh sb="1" eb="2">
      <t>シャ</t>
    </rPh>
    <rPh sb="3" eb="5">
      <t>セイレイ</t>
    </rPh>
    <rPh sb="5" eb="7">
      <t>フクシ</t>
    </rPh>
    <rPh sb="7" eb="9">
      <t>ジギョウ</t>
    </rPh>
    <rPh sb="9" eb="10">
      <t>ダン</t>
    </rPh>
    <rPh sb="11" eb="12">
      <t>タカラ</t>
    </rPh>
    <rPh sb="12" eb="13">
      <t>ツカ</t>
    </rPh>
    <rPh sb="18" eb="19">
      <t>サト</t>
    </rPh>
    <phoneticPr fontId="2"/>
  </si>
  <si>
    <t>宝塚市弥生町</t>
    <rPh sb="0" eb="1">
      <t>タカラ</t>
    </rPh>
    <rPh sb="1" eb="2">
      <t>ツカ</t>
    </rPh>
    <rPh sb="2" eb="3">
      <t>シ</t>
    </rPh>
    <rPh sb="3" eb="6">
      <t>ヤヨイチョウ</t>
    </rPh>
    <phoneticPr fontId="2"/>
  </si>
  <si>
    <t>阪急電鉄（株）宝塚ホテル</t>
    <rPh sb="0" eb="4">
      <t>ハンキュウデンテツ</t>
    </rPh>
    <rPh sb="4" eb="7">
      <t>カブ</t>
    </rPh>
    <rPh sb="7" eb="9">
      <t>タカラヅカ</t>
    </rPh>
    <phoneticPr fontId="2"/>
  </si>
  <si>
    <t>宝塚市栄町</t>
    <rPh sb="0" eb="1">
      <t>タカラ</t>
    </rPh>
    <rPh sb="1" eb="2">
      <t>ツカ</t>
    </rPh>
    <rPh sb="2" eb="3">
      <t>シ</t>
    </rPh>
    <rPh sb="3" eb="5">
      <t>サカエマチ</t>
    </rPh>
    <phoneticPr fontId="2"/>
  </si>
  <si>
    <t xml:space="preserve">谷水総合開発（株）
</t>
    <rPh sb="0" eb="2">
      <t>タニミズ</t>
    </rPh>
    <rPh sb="2" eb="6">
      <t>ソウゴウカイハツ</t>
    </rPh>
    <rPh sb="6" eb="9">
      <t>カブ</t>
    </rPh>
    <phoneticPr fontId="2"/>
  </si>
  <si>
    <t>三田市上本庄</t>
    <rPh sb="0" eb="3">
      <t>サンダシ</t>
    </rPh>
    <rPh sb="3" eb="6">
      <t>ウエホンジョウ</t>
    </rPh>
    <phoneticPr fontId="2"/>
  </si>
  <si>
    <t>現在、未給水のため</t>
    <rPh sb="0" eb="2">
      <t>ゲンザイ</t>
    </rPh>
    <rPh sb="3" eb="6">
      <t>ミキュウスイ</t>
    </rPh>
    <phoneticPr fontId="2"/>
  </si>
  <si>
    <t>臨海建設工業（株）</t>
    <rPh sb="0" eb="2">
      <t>リンカイ</t>
    </rPh>
    <rPh sb="2" eb="6">
      <t>ケンセツコウギョウ</t>
    </rPh>
    <rPh sb="6" eb="9">
      <t>カブ</t>
    </rPh>
    <phoneticPr fontId="2"/>
  </si>
  <si>
    <t>三田市下槻瀬</t>
    <rPh sb="0" eb="3">
      <t>サンダシ</t>
    </rPh>
    <rPh sb="3" eb="4">
      <t>シタ</t>
    </rPh>
    <rPh sb="4" eb="6">
      <t>ツキセ</t>
    </rPh>
    <phoneticPr fontId="2"/>
  </si>
  <si>
    <t>現在、休止中のため</t>
    <rPh sb="0" eb="2">
      <t>ゲンザイ</t>
    </rPh>
    <rPh sb="3" eb="6">
      <t>キュウシチュウ</t>
    </rPh>
    <phoneticPr fontId="2"/>
  </si>
  <si>
    <t>（株）風の森興産</t>
    <rPh sb="0" eb="3">
      <t>カブ</t>
    </rPh>
    <rPh sb="3" eb="4">
      <t>カゼ</t>
    </rPh>
    <rPh sb="5" eb="6">
      <t>モリ</t>
    </rPh>
    <rPh sb="6" eb="8">
      <t>コウサン</t>
    </rPh>
    <phoneticPr fontId="2"/>
  </si>
  <si>
    <t>三田市藍本</t>
    <rPh sb="0" eb="3">
      <t>サンダシ</t>
    </rPh>
    <rPh sb="3" eb="5">
      <t>アイモト</t>
    </rPh>
    <phoneticPr fontId="2"/>
  </si>
  <si>
    <t>伊丹市</t>
    <rPh sb="0" eb="3">
      <t>イタミシ</t>
    </rPh>
    <phoneticPr fontId="5"/>
  </si>
  <si>
    <t>陸上自衛隊伊丹駐屯地業務隊長</t>
    <rPh sb="0" eb="2">
      <t>リクジョウ</t>
    </rPh>
    <rPh sb="2" eb="5">
      <t>ジエイタイ</t>
    </rPh>
    <rPh sb="5" eb="7">
      <t>イタミ</t>
    </rPh>
    <rPh sb="7" eb="10">
      <t>チュウトンチ</t>
    </rPh>
    <rPh sb="10" eb="12">
      <t>ギョウム</t>
    </rPh>
    <rPh sb="12" eb="14">
      <t>タイチョウ</t>
    </rPh>
    <phoneticPr fontId="5"/>
  </si>
  <si>
    <t>伊丹市緑ヶ丘7-1-1</t>
    <rPh sb="0" eb="3">
      <t>イタミシ</t>
    </rPh>
    <rPh sb="3" eb="6">
      <t>ミドリガオカ</t>
    </rPh>
    <phoneticPr fontId="5"/>
  </si>
  <si>
    <t>除鉄,除ﾏﾝｶﾞﾝ,膜ろ過,その他</t>
  </si>
  <si>
    <t>学校法人睦学園（兵庫大学）</t>
    <rPh sb="0" eb="2">
      <t>ガッコウ</t>
    </rPh>
    <rPh sb="2" eb="4">
      <t>ホウジン</t>
    </rPh>
    <rPh sb="4" eb="5">
      <t>ムツミ</t>
    </rPh>
    <rPh sb="5" eb="7">
      <t>ガクエン</t>
    </rPh>
    <rPh sb="8" eb="10">
      <t>ヒョウゴ</t>
    </rPh>
    <rPh sb="10" eb="12">
      <t>ダイガク</t>
    </rPh>
    <phoneticPr fontId="2"/>
  </si>
  <si>
    <t>兵庫大学</t>
    <rPh sb="0" eb="2">
      <t>ヒョウゴ</t>
    </rPh>
    <rPh sb="2" eb="4">
      <t>ダイガク</t>
    </rPh>
    <phoneticPr fontId="2"/>
  </si>
  <si>
    <t>加古川市平岡町新在家2301</t>
    <rPh sb="0" eb="4">
      <t>カコガワシ</t>
    </rPh>
    <rPh sb="4" eb="7">
      <t>ヒラオカチョウ</t>
    </rPh>
    <rPh sb="7" eb="10">
      <t>シンザイケ</t>
    </rPh>
    <phoneticPr fontId="0"/>
  </si>
  <si>
    <t>除鉄.除ﾏﾝｶﾞﾝ</t>
  </si>
  <si>
    <t>医療法人達磨会（東加古川病院）</t>
    <rPh sb="0" eb="2">
      <t>イリョウ</t>
    </rPh>
    <rPh sb="2" eb="4">
      <t>ホウジン</t>
    </rPh>
    <rPh sb="4" eb="6">
      <t>ダルマ</t>
    </rPh>
    <rPh sb="6" eb="7">
      <t>カイ</t>
    </rPh>
    <rPh sb="8" eb="9">
      <t>ヒガシ</t>
    </rPh>
    <rPh sb="9" eb="11">
      <t>カコ</t>
    </rPh>
    <rPh sb="11" eb="12">
      <t>ガワ</t>
    </rPh>
    <rPh sb="12" eb="14">
      <t>ビョウイン</t>
    </rPh>
    <phoneticPr fontId="2"/>
  </si>
  <si>
    <t>東加古川病院</t>
    <rPh sb="0" eb="1">
      <t>ヒガシ</t>
    </rPh>
    <rPh sb="1" eb="3">
      <t>カコ</t>
    </rPh>
    <rPh sb="3" eb="4">
      <t>ガワ</t>
    </rPh>
    <rPh sb="4" eb="6">
      <t>ビョウイン</t>
    </rPh>
    <phoneticPr fontId="2"/>
  </si>
  <si>
    <t>加古川市平岡町新在家1197-3</t>
    <rPh sb="4" eb="7">
      <t>ヒラオカチョウ</t>
    </rPh>
    <rPh sb="7" eb="10">
      <t>シンザイケ</t>
    </rPh>
    <phoneticPr fontId="0"/>
  </si>
  <si>
    <t>ニシカワ食品株式会社</t>
    <rPh sb="4" eb="6">
      <t>ショクヒン</t>
    </rPh>
    <rPh sb="6" eb="8">
      <t>カブシキ</t>
    </rPh>
    <rPh sb="8" eb="10">
      <t>カイシャ</t>
    </rPh>
    <phoneticPr fontId="2"/>
  </si>
  <si>
    <t>加古川市野口町長砂799</t>
    <rPh sb="4" eb="6">
      <t>ノグチ</t>
    </rPh>
    <rPh sb="6" eb="7">
      <t>チョウ</t>
    </rPh>
    <rPh sb="7" eb="9">
      <t>ナガスナ</t>
    </rPh>
    <phoneticPr fontId="2"/>
  </si>
  <si>
    <t>イオンリテール株式会社（イオン加古川店）</t>
    <rPh sb="7" eb="11">
      <t>カブシキガイシャ</t>
    </rPh>
    <rPh sb="15" eb="18">
      <t>カコガワ</t>
    </rPh>
    <rPh sb="18" eb="19">
      <t>テン</t>
    </rPh>
    <phoneticPr fontId="2"/>
  </si>
  <si>
    <t>イオン加古川店</t>
    <rPh sb="3" eb="6">
      <t>カコガワ</t>
    </rPh>
    <rPh sb="6" eb="7">
      <t>テン</t>
    </rPh>
    <phoneticPr fontId="2"/>
  </si>
  <si>
    <t>加古川市平岡町新在家615-1</t>
    <rPh sb="0" eb="4">
      <t>カコガワシ</t>
    </rPh>
    <rPh sb="4" eb="7">
      <t>ヒラオカチョウ</t>
    </rPh>
    <rPh sb="7" eb="10">
      <t>シンザイケ</t>
    </rPh>
    <phoneticPr fontId="0"/>
  </si>
  <si>
    <t>除鉄.除ﾏﾝｶﾞﾝ.膜ろ過</t>
  </si>
  <si>
    <t>コナミスポーツ株式会社（コナミスポーツクラブ加古川）</t>
    <rPh sb="7" eb="9">
      <t>カブシキ</t>
    </rPh>
    <rPh sb="9" eb="11">
      <t>カイシャ</t>
    </rPh>
    <rPh sb="22" eb="25">
      <t>カコガワ</t>
    </rPh>
    <phoneticPr fontId="2"/>
  </si>
  <si>
    <t>コナミスポーツクラブ加古川</t>
    <rPh sb="10" eb="13">
      <t>カコガワ</t>
    </rPh>
    <phoneticPr fontId="2"/>
  </si>
  <si>
    <t>加古川町寺家町269-1</t>
    <rPh sb="0" eb="4">
      <t>カコガワチョウ</t>
    </rPh>
    <rPh sb="4" eb="7">
      <t>ジケマチ</t>
    </rPh>
    <phoneticPr fontId="2"/>
  </si>
  <si>
    <t>株式会社イトーヨーカ堂</t>
    <rPh sb="0" eb="4">
      <t>カブシキガイシャ</t>
    </rPh>
    <rPh sb="10" eb="11">
      <t>ドウ</t>
    </rPh>
    <phoneticPr fontId="2"/>
  </si>
  <si>
    <t>アリオ加古川</t>
    <rPh sb="3" eb="6">
      <t>カコガワ</t>
    </rPh>
    <phoneticPr fontId="2"/>
  </si>
  <si>
    <t>加古川市別府町緑町2</t>
    <rPh sb="4" eb="7">
      <t>ベフチョウ</t>
    </rPh>
    <rPh sb="7" eb="9">
      <t>ミドリマチ</t>
    </rPh>
    <phoneticPr fontId="2"/>
  </si>
  <si>
    <t>株式会社メイショク</t>
    <rPh sb="0" eb="4">
      <t>カブシキガイシャ</t>
    </rPh>
    <phoneticPr fontId="2"/>
  </si>
  <si>
    <t>加古川市野口町北野434-1</t>
    <rPh sb="0" eb="4">
      <t>カコガワシ</t>
    </rPh>
    <rPh sb="4" eb="6">
      <t>ノグチ</t>
    </rPh>
    <rPh sb="6" eb="7">
      <t>チョウ</t>
    </rPh>
    <rPh sb="7" eb="9">
      <t>キタノ</t>
    </rPh>
    <phoneticPr fontId="2"/>
  </si>
  <si>
    <t>株式会社神戸製鋼所加古川製鉄所</t>
    <rPh sb="0" eb="4">
      <t>カブシキガイシャ</t>
    </rPh>
    <rPh sb="4" eb="6">
      <t>コウベ</t>
    </rPh>
    <rPh sb="6" eb="8">
      <t>セイコウ</t>
    </rPh>
    <rPh sb="8" eb="9">
      <t>ショ</t>
    </rPh>
    <rPh sb="9" eb="15">
      <t>カコガワセイテツショ</t>
    </rPh>
    <phoneticPr fontId="2"/>
  </si>
  <si>
    <t>加古川市金沢町1</t>
    <rPh sb="0" eb="4">
      <t>カコガワシ</t>
    </rPh>
    <rPh sb="4" eb="6">
      <t>カナザワ</t>
    </rPh>
    <rPh sb="6" eb="7">
      <t>チョウ</t>
    </rPh>
    <phoneticPr fontId="2"/>
  </si>
  <si>
    <t>TC神鋼不動産株式会社</t>
    <rPh sb="2" eb="4">
      <t>シンコウ</t>
    </rPh>
    <rPh sb="4" eb="11">
      <t>フドウサンカブシキガイシャ</t>
    </rPh>
    <phoneticPr fontId="1"/>
  </si>
  <si>
    <t>神鋼二俣社宅</t>
    <rPh sb="0" eb="6">
      <t>シンコウフタマタシャタク</t>
    </rPh>
    <phoneticPr fontId="1"/>
  </si>
  <si>
    <t>加古川市平岡町二俣1015</t>
    <rPh sb="0" eb="7">
      <t>カコガワシヒラオカチョウ</t>
    </rPh>
    <rPh sb="7" eb="9">
      <t>フタマタ</t>
    </rPh>
    <phoneticPr fontId="1"/>
  </si>
  <si>
    <t>播磨社会復帰促進センター長</t>
    <rPh sb="12" eb="13">
      <t>チョウ</t>
    </rPh>
    <phoneticPr fontId="5"/>
  </si>
  <si>
    <t>加古川市八幡町宗佐５４４</t>
    <rPh sb="0" eb="4">
      <t>カコガワシ</t>
    </rPh>
    <phoneticPr fontId="2"/>
  </si>
  <si>
    <t>株式会社神戸製鋼所高砂製作所</t>
    <rPh sb="0" eb="9">
      <t>カブシキカイシャコウベセイコウショ</t>
    </rPh>
    <rPh sb="9" eb="14">
      <t>タカサゴセイサクショ</t>
    </rPh>
    <phoneticPr fontId="2"/>
  </si>
  <si>
    <t>高砂市荒井町新浜２－３－１</t>
    <rPh sb="0" eb="6">
      <t>タカサゴシアライチョウ</t>
    </rPh>
    <rPh sb="6" eb="8">
      <t>ニイハマ</t>
    </rPh>
    <phoneticPr fontId="2"/>
  </si>
  <si>
    <t>高砂市</t>
    <rPh sb="0" eb="3">
      <t>タカサゴシ</t>
    </rPh>
    <phoneticPr fontId="1"/>
  </si>
  <si>
    <t>キッコーマン食品株式会社</t>
    <rPh sb="6" eb="8">
      <t>ショクヒン</t>
    </rPh>
    <rPh sb="8" eb="12">
      <t>カブシキカイシャ</t>
    </rPh>
    <phoneticPr fontId="1"/>
  </si>
  <si>
    <t>キッコーマン食品株式会社
高砂工場</t>
    <rPh sb="6" eb="8">
      <t>ショクヒン</t>
    </rPh>
    <rPh sb="8" eb="12">
      <t>カブシキカイシャ</t>
    </rPh>
    <rPh sb="13" eb="17">
      <t>タカサゴコウジョウ</t>
    </rPh>
    <phoneticPr fontId="1"/>
  </si>
  <si>
    <t>株式会社カネカ</t>
    <rPh sb="0" eb="2">
      <t>カブシキ</t>
    </rPh>
    <rPh sb="2" eb="4">
      <t>カイシャ</t>
    </rPh>
    <phoneticPr fontId="1"/>
  </si>
  <si>
    <t>高砂工業所</t>
    <rPh sb="0" eb="2">
      <t>タカサゴ</t>
    </rPh>
    <rPh sb="2" eb="5">
      <t>コウギョウショ</t>
    </rPh>
    <phoneticPr fontId="1"/>
  </si>
  <si>
    <t>三菱重工業株式会社</t>
    <rPh sb="0" eb="9">
      <t>ミツビシジュウコウギョウカブシキカイシャ</t>
    </rPh>
    <phoneticPr fontId="1"/>
  </si>
  <si>
    <t>三菱重工業株式会社　浄水場</t>
    <rPh sb="0" eb="9">
      <t>ミツビシジュウコウギョウカブシキカイシャ</t>
    </rPh>
    <rPh sb="10" eb="13">
      <t>ジョウスイジョウ</t>
    </rPh>
    <phoneticPr fontId="1"/>
  </si>
  <si>
    <t>高砂市荒井町新浜2丁目1番1号</t>
    <rPh sb="0" eb="3">
      <t>タカサゴシ</t>
    </rPh>
    <rPh sb="3" eb="6">
      <t>アライチョウ</t>
    </rPh>
    <rPh sb="6" eb="8">
      <t>シンハマ</t>
    </rPh>
    <rPh sb="9" eb="11">
      <t>チョウメ</t>
    </rPh>
    <rPh sb="12" eb="13">
      <t>バン</t>
    </rPh>
    <rPh sb="14" eb="15">
      <t>ゴウ</t>
    </rPh>
    <phoneticPr fontId="1"/>
  </si>
  <si>
    <t>稲美町</t>
    <rPh sb="0" eb="3">
      <t>イナミチョウ</t>
    </rPh>
    <phoneticPr fontId="1"/>
  </si>
  <si>
    <t>日立建機株式会社</t>
    <rPh sb="0" eb="2">
      <t>ヒタチ</t>
    </rPh>
    <rPh sb="2" eb="4">
      <t>ケンキ</t>
    </rPh>
    <rPh sb="4" eb="8">
      <t>カブシキガイシャ</t>
    </rPh>
    <phoneticPr fontId="1"/>
  </si>
  <si>
    <t>日立建機株式会社　播州工場</t>
    <rPh sb="0" eb="2">
      <t>ヒタチ</t>
    </rPh>
    <rPh sb="2" eb="4">
      <t>ケンキ</t>
    </rPh>
    <rPh sb="4" eb="8">
      <t>カブシキガイシャ</t>
    </rPh>
    <rPh sb="9" eb="11">
      <t>バンシュウ</t>
    </rPh>
    <rPh sb="11" eb="13">
      <t>コウジョウ</t>
    </rPh>
    <phoneticPr fontId="1"/>
  </si>
  <si>
    <t>稲美町岡2680</t>
    <rPh sb="0" eb="3">
      <t>イナミチョウ</t>
    </rPh>
    <rPh sb="3" eb="4">
      <t>オカ</t>
    </rPh>
    <phoneticPr fontId="1"/>
  </si>
  <si>
    <t>ニッタ化工品株式会社</t>
    <rPh sb="3" eb="6">
      <t>カコウヒン</t>
    </rPh>
    <rPh sb="6" eb="10">
      <t>カブシキガイシャ</t>
    </rPh>
    <phoneticPr fontId="1"/>
  </si>
  <si>
    <t>ニッタ化工品株式会社　明石工場</t>
    <rPh sb="3" eb="6">
      <t>カコウヒン</t>
    </rPh>
    <rPh sb="6" eb="10">
      <t>カブシキガイシャ</t>
    </rPh>
    <rPh sb="11" eb="13">
      <t>アカシ</t>
    </rPh>
    <rPh sb="13" eb="15">
      <t>コウジョウ</t>
    </rPh>
    <phoneticPr fontId="1"/>
  </si>
  <si>
    <t>稲美町六分一1183</t>
    <rPh sb="0" eb="3">
      <t>イナミチョウ</t>
    </rPh>
    <rPh sb="3" eb="6">
      <t>ロクブイチ</t>
    </rPh>
    <phoneticPr fontId="1"/>
  </si>
  <si>
    <t>西脇市</t>
    <rPh sb="0" eb="3">
      <t>ニシワキシ</t>
    </rPh>
    <phoneticPr fontId="1"/>
  </si>
  <si>
    <t>日清ヨーク㈱</t>
    <rPh sb="0" eb="2">
      <t>ニッシン</t>
    </rPh>
    <phoneticPr fontId="1"/>
  </si>
  <si>
    <t>日清ヨーク㈱関西工場</t>
    <rPh sb="0" eb="2">
      <t>ニッシン</t>
    </rPh>
    <rPh sb="6" eb="10">
      <t>カンサイコウジョウ</t>
    </rPh>
    <phoneticPr fontId="1"/>
  </si>
  <si>
    <t>西脇市鹿野町字西河原124-5</t>
    <rPh sb="0" eb="3">
      <t>ニシワキシ</t>
    </rPh>
    <rPh sb="3" eb="6">
      <t>シカノチョウ</t>
    </rPh>
    <rPh sb="6" eb="7">
      <t>アザ</t>
    </rPh>
    <rPh sb="7" eb="10">
      <t>ニシカワラ</t>
    </rPh>
    <phoneticPr fontId="1"/>
  </si>
  <si>
    <t>社会医療法人社団　正峰会</t>
    <rPh sb="0" eb="8">
      <t>シャカイイリョウホウジンシャダン</t>
    </rPh>
    <rPh sb="9" eb="12">
      <t>セイホウカイ</t>
    </rPh>
    <phoneticPr fontId="1"/>
  </si>
  <si>
    <t>大山記念病院</t>
    <rPh sb="0" eb="2">
      <t>オオヤマ</t>
    </rPh>
    <rPh sb="2" eb="6">
      <t>キネンビョウイン</t>
    </rPh>
    <phoneticPr fontId="1"/>
  </si>
  <si>
    <t>西脇市黒田庄町田高313</t>
    <rPh sb="0" eb="7">
      <t>ニシワキシクロダショウチョウ</t>
    </rPh>
    <rPh sb="7" eb="9">
      <t>タコウ</t>
    </rPh>
    <phoneticPr fontId="1"/>
  </si>
  <si>
    <t>サンスマイル三木</t>
    <rPh sb="6" eb="8">
      <t>ミキ</t>
    </rPh>
    <phoneticPr fontId="1"/>
  </si>
  <si>
    <t>小野市</t>
    <rPh sb="0" eb="3">
      <t>オノシ</t>
    </rPh>
    <phoneticPr fontId="1"/>
  </si>
  <si>
    <t>医療法人社団栄宏会　栄宏会小野病院</t>
    <rPh sb="0" eb="6">
      <t>イリョウホウジンシャダン</t>
    </rPh>
    <rPh sb="6" eb="8">
      <t>エイコウ</t>
    </rPh>
    <rPh sb="8" eb="9">
      <t>カイ</t>
    </rPh>
    <rPh sb="10" eb="13">
      <t>エイコウカイ</t>
    </rPh>
    <rPh sb="13" eb="17">
      <t>オノビョウイン</t>
    </rPh>
    <phoneticPr fontId="11"/>
  </si>
  <si>
    <t>小野市天神町973</t>
    <rPh sb="0" eb="6">
      <t>オノシテンジンチョウ</t>
    </rPh>
    <phoneticPr fontId="2"/>
  </si>
  <si>
    <t>加東市</t>
    <rPh sb="0" eb="2">
      <t>カトウ</t>
    </rPh>
    <rPh sb="2" eb="3">
      <t>シ</t>
    </rPh>
    <phoneticPr fontId="5"/>
  </si>
  <si>
    <t>陸上自衛隊青野原駐屯地業務隊長</t>
    <rPh sb="0" eb="2">
      <t>リクジョウ</t>
    </rPh>
    <rPh sb="2" eb="5">
      <t>ジエイタイ</t>
    </rPh>
    <rPh sb="5" eb="8">
      <t>アオノハラ</t>
    </rPh>
    <rPh sb="8" eb="11">
      <t>チュウトンチ</t>
    </rPh>
    <rPh sb="11" eb="13">
      <t>ギョウム</t>
    </rPh>
    <rPh sb="13" eb="15">
      <t>タイチョウ</t>
    </rPh>
    <phoneticPr fontId="5"/>
  </si>
  <si>
    <t>小野市桜台１番地</t>
    <rPh sb="0" eb="3">
      <t>オノシ</t>
    </rPh>
    <rPh sb="3" eb="4">
      <t>サクラ</t>
    </rPh>
    <rPh sb="4" eb="5">
      <t>ダイ</t>
    </rPh>
    <rPh sb="6" eb="8">
      <t>バンチ</t>
    </rPh>
    <phoneticPr fontId="5"/>
  </si>
  <si>
    <t>（株）ケイ・アール・ジー</t>
  </si>
  <si>
    <t>加東市永福字高ツコ663-61</t>
  </si>
  <si>
    <t>（有）オー・エイチ・ビー・エス</t>
  </si>
  <si>
    <t>マダムＪゴルフ倶楽部</t>
    <rPh sb="7" eb="10">
      <t>クラブ</t>
    </rPh>
    <phoneticPr fontId="1"/>
  </si>
  <si>
    <t>加東市黒谷字五所ヶ谷1220</t>
  </si>
  <si>
    <t>黒谷・廻渕別荘地</t>
    <rPh sb="0" eb="2">
      <t>クロダニ</t>
    </rPh>
    <rPh sb="3" eb="4">
      <t>カイ</t>
    </rPh>
    <rPh sb="4" eb="5">
      <t>フチ</t>
    </rPh>
    <rPh sb="5" eb="8">
      <t>ベッソウチ</t>
    </rPh>
    <phoneticPr fontId="1"/>
  </si>
  <si>
    <t>（株）東条の森</t>
    <rPh sb="0" eb="3">
      <t>カブ</t>
    </rPh>
    <phoneticPr fontId="1"/>
  </si>
  <si>
    <t>加東市大畑1071-7-2</t>
    <rPh sb="0" eb="3">
      <t>カトウシ</t>
    </rPh>
    <rPh sb="3" eb="5">
      <t>オオハタ</t>
    </rPh>
    <phoneticPr fontId="1"/>
  </si>
  <si>
    <t>姫路市</t>
    <rPh sb="0" eb="3">
      <t>ヒメジシ</t>
    </rPh>
    <phoneticPr fontId="1"/>
  </si>
  <si>
    <t>姫路市営市川住宅</t>
    <rPh sb="0" eb="2">
      <t>ヒメジ</t>
    </rPh>
    <rPh sb="2" eb="4">
      <t>シエイ</t>
    </rPh>
    <rPh sb="4" eb="6">
      <t>イチカワ</t>
    </rPh>
    <rPh sb="6" eb="8">
      <t>ジュウタク</t>
    </rPh>
    <phoneticPr fontId="1"/>
  </si>
  <si>
    <t>京口団地総合管理組合</t>
    <rPh sb="0" eb="4">
      <t>キョウグチダンチ</t>
    </rPh>
    <rPh sb="4" eb="6">
      <t>ソウゴウ</t>
    </rPh>
    <rPh sb="6" eb="10">
      <t>カンリクミアイ</t>
    </rPh>
    <phoneticPr fontId="1"/>
  </si>
  <si>
    <t>京口団地</t>
    <rPh sb="0" eb="4">
      <t>キョウグチダンチ</t>
    </rPh>
    <phoneticPr fontId="1"/>
  </si>
  <si>
    <t>日本製鉄株式会社　瀬戸内製鉄所</t>
    <rPh sb="0" eb="2">
      <t>ニホン</t>
    </rPh>
    <rPh sb="2" eb="4">
      <t>セイテツ</t>
    </rPh>
    <rPh sb="4" eb="8">
      <t>カブシキガイシャ</t>
    </rPh>
    <rPh sb="9" eb="15">
      <t>セトウチセイテツジョ</t>
    </rPh>
    <phoneticPr fontId="1"/>
  </si>
  <si>
    <t>日本製鉄株式会社瀬戸内製鉄所広畑地区専用水道</t>
    <rPh sb="0" eb="2">
      <t>ニホン</t>
    </rPh>
    <rPh sb="2" eb="4">
      <t>セイテツ</t>
    </rPh>
    <rPh sb="4" eb="8">
      <t>カブシキガイシャ</t>
    </rPh>
    <rPh sb="8" eb="11">
      <t>セトウチ</t>
    </rPh>
    <rPh sb="11" eb="13">
      <t>セイテツ</t>
    </rPh>
    <rPh sb="13" eb="14">
      <t>ジョ</t>
    </rPh>
    <rPh sb="14" eb="16">
      <t>ヒロハタ</t>
    </rPh>
    <rPh sb="16" eb="18">
      <t>チク</t>
    </rPh>
    <rPh sb="18" eb="22">
      <t>センヨウスイドウ</t>
    </rPh>
    <phoneticPr fontId="1"/>
  </si>
  <si>
    <t>株式会社ダイセル　姫路製造所</t>
    <rPh sb="0" eb="4">
      <t>カブシキガイシャ</t>
    </rPh>
    <rPh sb="9" eb="11">
      <t>ヒメジ</t>
    </rPh>
    <rPh sb="11" eb="13">
      <t>セイゾウ</t>
    </rPh>
    <rPh sb="13" eb="14">
      <t>ショ</t>
    </rPh>
    <phoneticPr fontId="1"/>
  </si>
  <si>
    <t>山陽特殊製鋼㈱</t>
    <rPh sb="0" eb="4">
      <t>サンヨウトクシュ</t>
    </rPh>
    <rPh sb="4" eb="6">
      <t>セイコウ</t>
    </rPh>
    <phoneticPr fontId="1"/>
  </si>
  <si>
    <t>山陽特殊製鋼㈱</t>
    <rPh sb="0" eb="6">
      <t>サンヨウトクシュセイコウ</t>
    </rPh>
    <phoneticPr fontId="1"/>
  </si>
  <si>
    <t>㈱日本触媒姫路製造所</t>
    <rPh sb="1" eb="3">
      <t>ニホン</t>
    </rPh>
    <rPh sb="3" eb="5">
      <t>ショクバイ</t>
    </rPh>
    <rPh sb="5" eb="10">
      <t>ヒメジセイゾウショ</t>
    </rPh>
    <phoneticPr fontId="1"/>
  </si>
  <si>
    <t>㈱日本触媒姫路製鉄所</t>
    <rPh sb="1" eb="3">
      <t>ニホン</t>
    </rPh>
    <rPh sb="3" eb="5">
      <t>ショクバイ</t>
    </rPh>
    <rPh sb="5" eb="7">
      <t>ヒメジ</t>
    </rPh>
    <rPh sb="7" eb="9">
      <t>セイテツ</t>
    </rPh>
    <rPh sb="9" eb="10">
      <t>ジョ</t>
    </rPh>
    <phoneticPr fontId="1"/>
  </si>
  <si>
    <t>姫路セントラルパーク</t>
    <rPh sb="0" eb="2">
      <t>ヒメジ</t>
    </rPh>
    <phoneticPr fontId="1"/>
  </si>
  <si>
    <t>医療法人全人会</t>
    <rPh sb="0" eb="4">
      <t>イリョウホウジン</t>
    </rPh>
    <rPh sb="4" eb="7">
      <t>ゼンジンカイ</t>
    </rPh>
    <phoneticPr fontId="1"/>
  </si>
  <si>
    <t>医療法人全人会　仁恵病院</t>
    <rPh sb="0" eb="2">
      <t>イリョウ</t>
    </rPh>
    <rPh sb="2" eb="4">
      <t>ホウジン</t>
    </rPh>
    <rPh sb="4" eb="7">
      <t>ゼンジンカイ</t>
    </rPh>
    <rPh sb="8" eb="12">
      <t>ジンケイビョウイン</t>
    </rPh>
    <phoneticPr fontId="1"/>
  </si>
  <si>
    <t>（独）国立病院機構姫路医療センター</t>
    <rPh sb="1" eb="2">
      <t>ドク</t>
    </rPh>
    <rPh sb="3" eb="5">
      <t>コクリツ</t>
    </rPh>
    <rPh sb="5" eb="7">
      <t>ビョウイン</t>
    </rPh>
    <rPh sb="7" eb="9">
      <t>キコウ</t>
    </rPh>
    <rPh sb="9" eb="11">
      <t>ヒメジ</t>
    </rPh>
    <rPh sb="11" eb="13">
      <t>イリョウ</t>
    </rPh>
    <phoneticPr fontId="1"/>
  </si>
  <si>
    <t>（独）国立病院機構姫路医療センター</t>
    <rPh sb="1" eb="2">
      <t>ドク</t>
    </rPh>
    <rPh sb="3" eb="5">
      <t>コクリツ</t>
    </rPh>
    <rPh sb="5" eb="9">
      <t>ビョウインキコウ</t>
    </rPh>
    <rPh sb="9" eb="11">
      <t>ヒメジ</t>
    </rPh>
    <rPh sb="11" eb="13">
      <t>イリョウ</t>
    </rPh>
    <phoneticPr fontId="1"/>
  </si>
  <si>
    <t>大和工業㈱</t>
    <rPh sb="0" eb="4">
      <t>ヤマトコウギョウ</t>
    </rPh>
    <phoneticPr fontId="1"/>
  </si>
  <si>
    <t>大和工業㈱</t>
    <rPh sb="0" eb="2">
      <t>ヤマト</t>
    </rPh>
    <rPh sb="2" eb="4">
      <t>コウギョウ</t>
    </rPh>
    <phoneticPr fontId="1"/>
  </si>
  <si>
    <t>ブリーズベイオペレーション６号㈱</t>
    <rPh sb="14" eb="15">
      <t>ゴウ</t>
    </rPh>
    <phoneticPr fontId="1"/>
  </si>
  <si>
    <t>ホテル　クラウンヒルズ姫路</t>
    <rPh sb="11" eb="13">
      <t>ヒメジ</t>
    </rPh>
    <phoneticPr fontId="1"/>
  </si>
  <si>
    <t>関西電力㈱姫路第二発電所</t>
    <rPh sb="0" eb="2">
      <t>カンサイ</t>
    </rPh>
    <rPh sb="2" eb="4">
      <t>デンリョク</t>
    </rPh>
    <rPh sb="5" eb="7">
      <t>ヒメジ</t>
    </rPh>
    <rPh sb="7" eb="11">
      <t>ダイニハツデン</t>
    </rPh>
    <rPh sb="11" eb="12">
      <t>ショ</t>
    </rPh>
    <phoneticPr fontId="1"/>
  </si>
  <si>
    <t>関西電力姫路第二発電所</t>
    <rPh sb="0" eb="2">
      <t>カンサイ</t>
    </rPh>
    <rPh sb="2" eb="4">
      <t>デンリョク</t>
    </rPh>
    <rPh sb="4" eb="6">
      <t>ヒメジ</t>
    </rPh>
    <rPh sb="6" eb="8">
      <t>ダイニ</t>
    </rPh>
    <rPh sb="8" eb="10">
      <t>ハツデン</t>
    </rPh>
    <rPh sb="10" eb="11">
      <t>ショ</t>
    </rPh>
    <phoneticPr fontId="1"/>
  </si>
  <si>
    <t>㈱姫路キヤッスルホテル</t>
    <rPh sb="1" eb="3">
      <t>ヒメジ</t>
    </rPh>
    <phoneticPr fontId="1"/>
  </si>
  <si>
    <t>姫路キヤッスルグランヴィリオホテル</t>
    <rPh sb="0" eb="2">
      <t>ヒメジ</t>
    </rPh>
    <phoneticPr fontId="1"/>
  </si>
  <si>
    <t>社会医療法人財団聖フランシスコ会</t>
    <rPh sb="0" eb="2">
      <t>シャカイ</t>
    </rPh>
    <rPh sb="2" eb="4">
      <t>イリョウ</t>
    </rPh>
    <rPh sb="4" eb="6">
      <t>ホウジン</t>
    </rPh>
    <rPh sb="6" eb="8">
      <t>ザイダン</t>
    </rPh>
    <rPh sb="8" eb="9">
      <t>セイ</t>
    </rPh>
    <rPh sb="15" eb="16">
      <t>カイ</t>
    </rPh>
    <phoneticPr fontId="1"/>
  </si>
  <si>
    <t>マルイト姫路ビル</t>
    <rPh sb="4" eb="6">
      <t>ヒメジ</t>
    </rPh>
    <phoneticPr fontId="1"/>
  </si>
  <si>
    <t>株式会社ニチリン</t>
    <rPh sb="0" eb="4">
      <t>カブシキガイシャ</t>
    </rPh>
    <phoneticPr fontId="1"/>
  </si>
  <si>
    <t>株式会社ニチリン専用水道</t>
    <rPh sb="0" eb="4">
      <t>カブシキガイシャ</t>
    </rPh>
    <rPh sb="8" eb="12">
      <t>センヨウスイドウ</t>
    </rPh>
    <phoneticPr fontId="1"/>
  </si>
  <si>
    <t>有限会社パーク</t>
    <rPh sb="0" eb="4">
      <t>ユウゲンガイシャ</t>
    </rPh>
    <phoneticPr fontId="1"/>
  </si>
  <si>
    <t>姫路パークホテル専用水道</t>
    <rPh sb="0" eb="2">
      <t>ヒメジ</t>
    </rPh>
    <rPh sb="8" eb="12">
      <t>センヨウスイドウ</t>
    </rPh>
    <phoneticPr fontId="1"/>
  </si>
  <si>
    <t>陸上自衛隊姫路駐屯地業務隊長</t>
    <rPh sb="0" eb="2">
      <t>リクジョウ</t>
    </rPh>
    <rPh sb="2" eb="5">
      <t>ジエイタイ</t>
    </rPh>
    <rPh sb="5" eb="7">
      <t>ヒメジ</t>
    </rPh>
    <rPh sb="7" eb="9">
      <t>チュウトン</t>
    </rPh>
    <rPh sb="9" eb="10">
      <t>チ</t>
    </rPh>
    <rPh sb="10" eb="12">
      <t>ギョウム</t>
    </rPh>
    <rPh sb="12" eb="14">
      <t>タイチョウ</t>
    </rPh>
    <phoneticPr fontId="5"/>
  </si>
  <si>
    <t>姫路市峰南町1－70</t>
    <rPh sb="0" eb="3">
      <t>ヒメジシ</t>
    </rPh>
    <rPh sb="3" eb="4">
      <t>ミネ</t>
    </rPh>
    <rPh sb="4" eb="5">
      <t>ミナミ</t>
    </rPh>
    <rPh sb="5" eb="6">
      <t>マチ</t>
    </rPh>
    <phoneticPr fontId="5"/>
  </si>
  <si>
    <t>社会医療法人恵風会</t>
    <rPh sb="6" eb="9">
      <t>ケイフウカイ</t>
    </rPh>
    <phoneticPr fontId="12"/>
  </si>
  <si>
    <t>社会医療法人恵風会　高岡病院</t>
  </si>
  <si>
    <t>姫路市西今宿５丁目3-8</t>
    <rPh sb="0" eb="3">
      <t>ヒメジシ</t>
    </rPh>
    <rPh sb="3" eb="6">
      <t>ニシイマジュク</t>
    </rPh>
    <rPh sb="7" eb="9">
      <t>チョウメ</t>
    </rPh>
    <phoneticPr fontId="1"/>
  </si>
  <si>
    <t>福崎町</t>
    <rPh sb="0" eb="3">
      <t>フクサキチョウ</t>
    </rPh>
    <phoneticPr fontId="1"/>
  </si>
  <si>
    <t>学校法人都築学園</t>
    <rPh sb="0" eb="2">
      <t>ガッコウ</t>
    </rPh>
    <rPh sb="2" eb="4">
      <t>ホウジン</t>
    </rPh>
    <rPh sb="4" eb="6">
      <t>ツヅキ</t>
    </rPh>
    <rPh sb="6" eb="8">
      <t>ガクエン</t>
    </rPh>
    <phoneticPr fontId="1"/>
  </si>
  <si>
    <t>学校法人都築学園
神戸医療福祉大学</t>
    <rPh sb="0" eb="2">
      <t>ガッコウ</t>
    </rPh>
    <rPh sb="2" eb="4">
      <t>ホウジン</t>
    </rPh>
    <rPh sb="4" eb="6">
      <t>ツヅキ</t>
    </rPh>
    <rPh sb="6" eb="8">
      <t>ガクエン</t>
    </rPh>
    <rPh sb="9" eb="11">
      <t>コウベ</t>
    </rPh>
    <rPh sb="11" eb="13">
      <t>イリョウ</t>
    </rPh>
    <rPh sb="13" eb="15">
      <t>フクシ</t>
    </rPh>
    <rPh sb="15" eb="17">
      <t>ダイガク</t>
    </rPh>
    <phoneticPr fontId="1"/>
  </si>
  <si>
    <t>神崎郡福崎町高岡1966-5</t>
    <rPh sb="0" eb="3">
      <t>カンザキグン</t>
    </rPh>
    <rPh sb="3" eb="6">
      <t>フクサキチョウ</t>
    </rPh>
    <rPh sb="6" eb="8">
      <t>タカオカ</t>
    </rPh>
    <phoneticPr fontId="1"/>
  </si>
  <si>
    <t>たつの市</t>
    <rPh sb="3" eb="4">
      <t>シ</t>
    </rPh>
    <phoneticPr fontId="1"/>
  </si>
  <si>
    <t>医療法人古橋会</t>
    <rPh sb="0" eb="2">
      <t>イリョウ</t>
    </rPh>
    <rPh sb="2" eb="4">
      <t>ホウジン</t>
    </rPh>
    <rPh sb="4" eb="7">
      <t>フルハシカイ</t>
    </rPh>
    <phoneticPr fontId="1"/>
  </si>
  <si>
    <t>医療法人古橋会揖保川病院</t>
    <rPh sb="0" eb="2">
      <t>イリョウ</t>
    </rPh>
    <rPh sb="2" eb="4">
      <t>ホウジン</t>
    </rPh>
    <rPh sb="4" eb="6">
      <t>フルハシ</t>
    </rPh>
    <rPh sb="6" eb="7">
      <t>カイ</t>
    </rPh>
    <rPh sb="7" eb="10">
      <t>イボガワ</t>
    </rPh>
    <rPh sb="10" eb="12">
      <t>ビョウイン</t>
    </rPh>
    <phoneticPr fontId="1"/>
  </si>
  <si>
    <t>たつの市揖保川町</t>
    <rPh sb="3" eb="4">
      <t>シ</t>
    </rPh>
    <rPh sb="4" eb="7">
      <t>イボガワ</t>
    </rPh>
    <rPh sb="7" eb="8">
      <t>マチ</t>
    </rPh>
    <phoneticPr fontId="1"/>
  </si>
  <si>
    <t>ダイセル化学工業（株）</t>
    <rPh sb="4" eb="6">
      <t>カガク</t>
    </rPh>
    <rPh sb="6" eb="8">
      <t>コウギョウ</t>
    </rPh>
    <rPh sb="8" eb="11">
      <t>カブ</t>
    </rPh>
    <phoneticPr fontId="1"/>
  </si>
  <si>
    <t>播磨工場</t>
    <rPh sb="0" eb="2">
      <t>ハリマ</t>
    </rPh>
    <rPh sb="2" eb="4">
      <t>コウジョウ</t>
    </rPh>
    <phoneticPr fontId="1"/>
  </si>
  <si>
    <t>宍粟市</t>
    <rPh sb="0" eb="3">
      <t>シソウシ</t>
    </rPh>
    <phoneticPr fontId="1"/>
  </si>
  <si>
    <t>社会福祉法人恩徳福祉会</t>
    <rPh sb="0" eb="2">
      <t>シャカイ</t>
    </rPh>
    <rPh sb="2" eb="4">
      <t>フクシ</t>
    </rPh>
    <rPh sb="4" eb="6">
      <t>ホウジン</t>
    </rPh>
    <rPh sb="6" eb="8">
      <t>オントク</t>
    </rPh>
    <rPh sb="8" eb="10">
      <t>フクシ</t>
    </rPh>
    <rPh sb="10" eb="11">
      <t>カイ</t>
    </rPh>
    <phoneticPr fontId="1"/>
  </si>
  <si>
    <t>特別養護老人ホームやまさき白寿園</t>
    <rPh sb="0" eb="2">
      <t>トクベツ</t>
    </rPh>
    <rPh sb="2" eb="4">
      <t>ヨウゴ</t>
    </rPh>
    <rPh sb="4" eb="6">
      <t>ロウジン</t>
    </rPh>
    <rPh sb="13" eb="14">
      <t>ハク</t>
    </rPh>
    <rPh sb="14" eb="15">
      <t>ジュ</t>
    </rPh>
    <rPh sb="15" eb="16">
      <t>エン</t>
    </rPh>
    <phoneticPr fontId="1"/>
  </si>
  <si>
    <t>宍粟市山崎町春安111-1</t>
    <rPh sb="0" eb="3">
      <t>シソウシ</t>
    </rPh>
    <rPh sb="3" eb="6">
      <t>ヤマサキチョウ</t>
    </rPh>
    <rPh sb="6" eb="8">
      <t>ハルヤス</t>
    </rPh>
    <phoneticPr fontId="1"/>
  </si>
  <si>
    <t>宍粟市長</t>
    <rPh sb="0" eb="3">
      <t>シソウシ</t>
    </rPh>
    <rPh sb="3" eb="4">
      <t>チョウ</t>
    </rPh>
    <phoneticPr fontId="1"/>
  </si>
  <si>
    <t>福知渓谷専用水道</t>
    <rPh sb="0" eb="2">
      <t>フクチ</t>
    </rPh>
    <rPh sb="2" eb="4">
      <t>ケイコク</t>
    </rPh>
    <rPh sb="4" eb="6">
      <t>センヨウ</t>
    </rPh>
    <rPh sb="6" eb="8">
      <t>スイドウ</t>
    </rPh>
    <phoneticPr fontId="1"/>
  </si>
  <si>
    <t>宍粟市一宮町福知1757-16</t>
    <rPh sb="0" eb="3">
      <t>シソウシ</t>
    </rPh>
    <rPh sb="3" eb="5">
      <t>イチノミヤ</t>
    </rPh>
    <rPh sb="5" eb="6">
      <t>チョウ</t>
    </rPh>
    <rPh sb="6" eb="8">
      <t>フクチ</t>
    </rPh>
    <phoneticPr fontId="1"/>
  </si>
  <si>
    <t>フォレストステーション波賀</t>
    <rPh sb="11" eb="13">
      <t>ハガ</t>
    </rPh>
    <phoneticPr fontId="1"/>
  </si>
  <si>
    <t>宍粟市波賀町上野1799-6</t>
    <rPh sb="0" eb="3">
      <t>シソウシ</t>
    </rPh>
    <rPh sb="3" eb="6">
      <t>ハガチョウ</t>
    </rPh>
    <rPh sb="6" eb="8">
      <t>ウエノ</t>
    </rPh>
    <phoneticPr fontId="1"/>
  </si>
  <si>
    <t>株式会社ちくさリゾート</t>
    <rPh sb="0" eb="4">
      <t>カブシキガイシャ</t>
    </rPh>
    <phoneticPr fontId="1"/>
  </si>
  <si>
    <t>ちくさ高原専用水道</t>
    <rPh sb="3" eb="5">
      <t>コウゲン</t>
    </rPh>
    <rPh sb="5" eb="7">
      <t>センヨウ</t>
    </rPh>
    <rPh sb="7" eb="9">
      <t>スイドウ</t>
    </rPh>
    <phoneticPr fontId="1"/>
  </si>
  <si>
    <t>宍粟市千種町西河内1047-218</t>
    <rPh sb="0" eb="3">
      <t>シソウシ</t>
    </rPh>
    <rPh sb="3" eb="5">
      <t>チクサ</t>
    </rPh>
    <rPh sb="5" eb="6">
      <t>チョウ</t>
    </rPh>
    <rPh sb="6" eb="9">
      <t>ニシコウチ</t>
    </rPh>
    <phoneticPr fontId="1"/>
  </si>
  <si>
    <t>特別養護老人ホームしそうの杜</t>
    <rPh sb="0" eb="2">
      <t>トクベツ</t>
    </rPh>
    <rPh sb="2" eb="4">
      <t>ヨウゴ</t>
    </rPh>
    <rPh sb="4" eb="6">
      <t>ロウジン</t>
    </rPh>
    <rPh sb="13" eb="14">
      <t>モリ</t>
    </rPh>
    <phoneticPr fontId="1"/>
  </si>
  <si>
    <t>宍粟市山崎町川戸1821</t>
    <rPh sb="0" eb="3">
      <t>シソウシ</t>
    </rPh>
    <rPh sb="3" eb="6">
      <t>ヤマサキチョウ</t>
    </rPh>
    <rPh sb="6" eb="8">
      <t>カワト</t>
    </rPh>
    <phoneticPr fontId="1"/>
  </si>
  <si>
    <t>相生市</t>
    <rPh sb="0" eb="3">
      <t>アイオイシ</t>
    </rPh>
    <phoneticPr fontId="13"/>
  </si>
  <si>
    <t>関西電力(株)相生発電所</t>
    <rPh sb="0" eb="2">
      <t>カンサイ</t>
    </rPh>
    <rPh sb="2" eb="4">
      <t>デンリョク</t>
    </rPh>
    <rPh sb="4" eb="7">
      <t>カブ</t>
    </rPh>
    <rPh sb="7" eb="9">
      <t>アイオイ</t>
    </rPh>
    <rPh sb="9" eb="12">
      <t>ハツデンショ</t>
    </rPh>
    <phoneticPr fontId="13"/>
  </si>
  <si>
    <t>相生市千尋町5268</t>
    <rPh sb="0" eb="3">
      <t>アイオイシ</t>
    </rPh>
    <rPh sb="3" eb="5">
      <t>チヒロ</t>
    </rPh>
    <rPh sb="5" eb="6">
      <t>マチ</t>
    </rPh>
    <phoneticPr fontId="13"/>
  </si>
  <si>
    <t>環境省　近畿地方環境事務所</t>
    <rPh sb="0" eb="3">
      <t>カンキョウショウ</t>
    </rPh>
    <rPh sb="4" eb="6">
      <t>キンキ</t>
    </rPh>
    <rPh sb="6" eb="8">
      <t>チホウ</t>
    </rPh>
    <rPh sb="8" eb="10">
      <t>カンキョウ</t>
    </rPh>
    <rPh sb="10" eb="13">
      <t>ジムショ</t>
    </rPh>
    <phoneticPr fontId="3"/>
  </si>
  <si>
    <t>竹野集団施設地区　竹野給水施設</t>
    <rPh sb="0" eb="2">
      <t>タケノ</t>
    </rPh>
    <rPh sb="2" eb="4">
      <t>シュウダン</t>
    </rPh>
    <rPh sb="4" eb="6">
      <t>シセツ</t>
    </rPh>
    <rPh sb="6" eb="8">
      <t>チク</t>
    </rPh>
    <rPh sb="9" eb="11">
      <t>タケノ</t>
    </rPh>
    <rPh sb="11" eb="13">
      <t>キュウスイ</t>
    </rPh>
    <rPh sb="13" eb="15">
      <t>シセツ</t>
    </rPh>
    <phoneticPr fontId="2"/>
  </si>
  <si>
    <t>豊岡市竹野町竹野</t>
    <rPh sb="0" eb="3">
      <t>トヨオカシ</t>
    </rPh>
    <rPh sb="3" eb="5">
      <t>タケノ</t>
    </rPh>
    <rPh sb="5" eb="6">
      <t>マチ</t>
    </rPh>
    <rPh sb="6" eb="8">
      <t>タケノ</t>
    </rPh>
    <phoneticPr fontId="2"/>
  </si>
  <si>
    <t>香美町</t>
    <rPh sb="0" eb="3">
      <t>カミチョウ</t>
    </rPh>
    <phoneticPr fontId="1"/>
  </si>
  <si>
    <t>香美町小代区新屋</t>
    <rPh sb="0" eb="3">
      <t>カミチョウ</t>
    </rPh>
    <rPh sb="3" eb="4">
      <t>コ</t>
    </rPh>
    <rPh sb="4" eb="5">
      <t>ダイ</t>
    </rPh>
    <rPh sb="5" eb="6">
      <t>ク</t>
    </rPh>
    <rPh sb="6" eb="7">
      <t>シン</t>
    </rPh>
    <rPh sb="7" eb="8">
      <t>ヤ</t>
    </rPh>
    <phoneticPr fontId="7"/>
  </si>
  <si>
    <t>養父市</t>
    <rPh sb="0" eb="3">
      <t>ヤブシ</t>
    </rPh>
    <phoneticPr fontId="1"/>
  </si>
  <si>
    <t>養父市・香美町構成公立</t>
    <rPh sb="0" eb="3">
      <t>ヤブシ</t>
    </rPh>
    <rPh sb="4" eb="7">
      <t>カミチョウ</t>
    </rPh>
    <rPh sb="7" eb="9">
      <t>コウセイ</t>
    </rPh>
    <rPh sb="9" eb="11">
      <t>コウリツ</t>
    </rPh>
    <phoneticPr fontId="1"/>
  </si>
  <si>
    <t>八鹿病院</t>
    <rPh sb="0" eb="4">
      <t>ヨウカビョウイン</t>
    </rPh>
    <phoneticPr fontId="1"/>
  </si>
  <si>
    <t>養父市八鹿町八鹿1878-1</t>
    <rPh sb="0" eb="3">
      <t>ヤブシ</t>
    </rPh>
    <rPh sb="3" eb="8">
      <t>ヨウカチョウヨウカ</t>
    </rPh>
    <phoneticPr fontId="1"/>
  </si>
  <si>
    <t>朝来市</t>
    <rPh sb="0" eb="3">
      <t>アサゴシ</t>
    </rPh>
    <phoneticPr fontId="1"/>
  </si>
  <si>
    <t>生野高原開発（株）</t>
    <rPh sb="0" eb="2">
      <t>イクノ</t>
    </rPh>
    <rPh sb="2" eb="4">
      <t>コウゲン</t>
    </rPh>
    <rPh sb="4" eb="6">
      <t>カイハツ</t>
    </rPh>
    <rPh sb="6" eb="9">
      <t>カブ</t>
    </rPh>
    <phoneticPr fontId="1"/>
  </si>
  <si>
    <t>朝来市生野町栃原</t>
    <rPh sb="0" eb="3">
      <t>アサゴシ</t>
    </rPh>
    <rPh sb="3" eb="6">
      <t>イクノチョウ</t>
    </rPh>
    <rPh sb="6" eb="8">
      <t>トチハラ</t>
    </rPh>
    <phoneticPr fontId="1"/>
  </si>
  <si>
    <t>医療法人社団　俊仁会　大植病院</t>
    <rPh sb="0" eb="2">
      <t>イリョウ</t>
    </rPh>
    <rPh sb="2" eb="4">
      <t>ホウジン</t>
    </rPh>
    <rPh sb="4" eb="6">
      <t>シャダン</t>
    </rPh>
    <rPh sb="7" eb="8">
      <t>シュン</t>
    </rPh>
    <rPh sb="8" eb="9">
      <t>ジン</t>
    </rPh>
    <rPh sb="9" eb="10">
      <t>カイ</t>
    </rPh>
    <rPh sb="11" eb="13">
      <t>オオウエ</t>
    </rPh>
    <rPh sb="13" eb="15">
      <t>ビョウイン</t>
    </rPh>
    <phoneticPr fontId="1"/>
  </si>
  <si>
    <t>朝来市多々良木1514</t>
    <rPh sb="0" eb="3">
      <t>アサゴシ</t>
    </rPh>
    <rPh sb="3" eb="7">
      <t>タタラギ</t>
    </rPh>
    <phoneticPr fontId="1"/>
  </si>
  <si>
    <t>パナソニックエナジー㈱</t>
  </si>
  <si>
    <t>急速ろ過.除鉄.除ﾏﾝｶﾞﾝ.その他</t>
  </si>
  <si>
    <t>ヒョウゴ・ミナミアワジ２株式会社</t>
  </si>
  <si>
    <t>グランドメルキュール淡路島リゾート＆スパ</t>
  </si>
  <si>
    <t>活性炭</t>
    <phoneticPr fontId="2"/>
  </si>
  <si>
    <t>粒状活性炭</t>
    <phoneticPr fontId="2"/>
  </si>
  <si>
    <t>保健所、衛生検査所</t>
  </si>
  <si>
    <t>保健所、衛生検査所,登録機関</t>
  </si>
  <si>
    <t>伊藤ハム米久フーズ株式会社</t>
  </si>
  <si>
    <t>リゾートトラストゴルフ事業㈱（関西ゴルフ倶楽部）</t>
    <rPh sb="11" eb="13">
      <t>ジギョウ</t>
    </rPh>
    <rPh sb="20" eb="23">
      <t>クラブ</t>
    </rPh>
    <phoneticPr fontId="4"/>
  </si>
  <si>
    <t>株式会社Dreamaway</t>
    <rPh sb="0" eb="4">
      <t>カブシキガイシャ</t>
    </rPh>
    <phoneticPr fontId="4"/>
  </si>
  <si>
    <t>浪速企業株式会社</t>
    <rPh sb="0" eb="2">
      <t>ナニワ</t>
    </rPh>
    <rPh sb="2" eb="4">
      <t>キギョウ</t>
    </rPh>
    <rPh sb="4" eb="8">
      <t>カブシキガイシャ</t>
    </rPh>
    <phoneticPr fontId="5"/>
  </si>
  <si>
    <t>鳳鳴カントリークラブ</t>
    <rPh sb="0" eb="1">
      <t>ホウ</t>
    </rPh>
    <rPh sb="1" eb="2">
      <t>メイ</t>
    </rPh>
    <phoneticPr fontId="5"/>
  </si>
  <si>
    <t>表</t>
    <rPh sb="0" eb="1">
      <t>ヒョウ</t>
    </rPh>
    <phoneticPr fontId="2"/>
  </si>
  <si>
    <t>急速ろ過</t>
    <rPh sb="0" eb="2">
      <t>キュウソク</t>
    </rPh>
    <rPh sb="3" eb="4">
      <t>カ</t>
    </rPh>
    <phoneticPr fontId="2"/>
  </si>
  <si>
    <t>大谷実業株式会社</t>
    <rPh sb="0" eb="2">
      <t>オオタニ</t>
    </rPh>
    <rPh sb="2" eb="4">
      <t>ジツギョウ</t>
    </rPh>
    <rPh sb="4" eb="8">
      <t>カブシキガイシャ</t>
    </rPh>
    <phoneticPr fontId="5"/>
  </si>
  <si>
    <t>にしきカントリークラブ、ドミトリー、西紀荘、グランピング施設</t>
    <rPh sb="18" eb="20">
      <t>ニシキ</t>
    </rPh>
    <rPh sb="20" eb="21">
      <t>ソウ</t>
    </rPh>
    <rPh sb="28" eb="30">
      <t>シセツ</t>
    </rPh>
    <phoneticPr fontId="5"/>
  </si>
  <si>
    <t>浅</t>
    <rPh sb="0" eb="1">
      <t>アサ</t>
    </rPh>
    <phoneticPr fontId="2"/>
  </si>
  <si>
    <t>公益財団法人　大谷教育文化振興財団</t>
    <rPh sb="0" eb="2">
      <t>コウエキ</t>
    </rPh>
    <rPh sb="2" eb="6">
      <t>ザイダンホウジン</t>
    </rPh>
    <rPh sb="7" eb="9">
      <t>オオタニ</t>
    </rPh>
    <rPh sb="9" eb="11">
      <t>キョウイク</t>
    </rPh>
    <rPh sb="11" eb="13">
      <t>ブンカ</t>
    </rPh>
    <rPh sb="13" eb="15">
      <t>シンコウ</t>
    </rPh>
    <rPh sb="15" eb="17">
      <t>ザイダン</t>
    </rPh>
    <phoneticPr fontId="2"/>
  </si>
  <si>
    <t>やまもりの湯、モンゴルの里、コテージ、やまもりサーキット（旧アルパイン含む）</t>
    <rPh sb="5" eb="6">
      <t>ユ</t>
    </rPh>
    <rPh sb="12" eb="13">
      <t>サト</t>
    </rPh>
    <rPh sb="29" eb="30">
      <t>キュウ</t>
    </rPh>
    <rPh sb="35" eb="36">
      <t>フク</t>
    </rPh>
    <phoneticPr fontId="4"/>
  </si>
  <si>
    <t>にしき記念病院</t>
    <rPh sb="3" eb="5">
      <t>キネン</t>
    </rPh>
    <rPh sb="5" eb="7">
      <t>ビョウイン</t>
    </rPh>
    <phoneticPr fontId="6"/>
  </si>
  <si>
    <t>深</t>
    <rPh sb="0" eb="1">
      <t>フカ</t>
    </rPh>
    <phoneticPr fontId="6"/>
  </si>
  <si>
    <t>消毒のみ</t>
    <rPh sb="0" eb="2">
      <t>ショウドク</t>
    </rPh>
    <phoneticPr fontId="6"/>
  </si>
  <si>
    <t>株式会社ジー・パーク</t>
    <rPh sb="0" eb="4">
      <t>カブシキガイシャ</t>
    </rPh>
    <phoneticPr fontId="1"/>
  </si>
  <si>
    <t>Gパーク山南ゴルフ倶楽部</t>
    <rPh sb="4" eb="6">
      <t>サンナン</t>
    </rPh>
    <rPh sb="9" eb="12">
      <t>クラブ</t>
    </rPh>
    <phoneticPr fontId="1"/>
  </si>
  <si>
    <t>浅</t>
    <rPh sb="0" eb="1">
      <t>アサ</t>
    </rPh>
    <phoneticPr fontId="1"/>
  </si>
  <si>
    <t>急速ろ過</t>
    <rPh sb="0" eb="2">
      <t>キュウソク</t>
    </rPh>
    <rPh sb="3" eb="4">
      <t>カ</t>
    </rPh>
    <phoneticPr fontId="1"/>
  </si>
  <si>
    <t>サンケイ開発株式会社</t>
    <rPh sb="4" eb="6">
      <t>カイハツ</t>
    </rPh>
    <rPh sb="6" eb="10">
      <t>カブシキガイシャ</t>
    </rPh>
    <phoneticPr fontId="1"/>
  </si>
  <si>
    <t>表</t>
    <rPh sb="0" eb="1">
      <t>ヒョウ</t>
    </rPh>
    <phoneticPr fontId="1"/>
  </si>
  <si>
    <t>株式会社カミチク丹波センター</t>
    <rPh sb="0" eb="4">
      <t>カブシキガイシャ</t>
    </rPh>
    <rPh sb="8" eb="10">
      <t>タンバ</t>
    </rPh>
    <phoneticPr fontId="6"/>
  </si>
  <si>
    <t>浅</t>
    <rPh sb="0" eb="1">
      <t>アサ</t>
    </rPh>
    <phoneticPr fontId="6"/>
  </si>
  <si>
    <t>直接ろ過</t>
    <rPh sb="0" eb="2">
      <t>チョクセツ</t>
    </rPh>
    <rPh sb="3" eb="4">
      <t>カ</t>
    </rPh>
    <phoneticPr fontId="6"/>
  </si>
  <si>
    <t>令和５年度簡易専用水道現況調査表</t>
    <phoneticPr fontId="2"/>
  </si>
  <si>
    <t>令和５年度水道施設現況調書</t>
    <phoneticPr fontId="2"/>
  </si>
  <si>
    <t>２　令和５年度末水道普及状況</t>
    <phoneticPr fontId="2"/>
  </si>
  <si>
    <t>パナソニックグループ労働組合連合会</t>
    <phoneticPr fontId="2"/>
  </si>
  <si>
    <t>ユニトピアささやま</t>
    <phoneticPr fontId="2"/>
  </si>
  <si>
    <t>医療法人社団みどり会</t>
    <rPh sb="0" eb="2">
      <t>イリョウ</t>
    </rPh>
    <rPh sb="2" eb="4">
      <t>ホウジン</t>
    </rPh>
    <rPh sb="4" eb="6">
      <t>シャダン</t>
    </rPh>
    <rPh sb="9" eb="10">
      <t>カイ</t>
    </rPh>
    <phoneticPr fontId="6"/>
  </si>
  <si>
    <t>株式会社　カミチク</t>
    <phoneticPr fontId="8"/>
  </si>
  <si>
    <t>(参考：R4年度現況）</t>
    <phoneticPr fontId="2"/>
  </si>
  <si>
    <t>武庫川水系山田川</t>
    <rPh sb="5" eb="8">
      <t>ヤマダガワ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</si>
</sst>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
    <numFmt numFmtId="197" formatCode="\(#,###\)"/>
    <numFmt numFmtId="198" formatCode="0;[Red]0"/>
    <numFmt numFmtId="199" formatCode="#,##0.0;[Red]\-#,##0.0"/>
    <numFmt numFmtId="200" formatCode="0.000_ "/>
    <numFmt numFmtId="201" formatCode="#,##0.0_ "/>
  </numFmts>
  <fonts count="29">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1"/>
      <name val="ＭＳ Ｐゴシック"/>
      <family val="3"/>
      <charset val="128"/>
    </font>
    <font>
      <strike/>
      <sz val="11"/>
      <name val="ＭＳ Ｐゴシック"/>
      <family val="3"/>
      <charset val="128"/>
    </font>
    <font>
      <u/>
      <sz val="11"/>
      <name val="ＭＳ Ｐゴシック"/>
      <family val="3"/>
      <charset val="128"/>
    </font>
    <font>
      <sz val="13"/>
      <name val="ＭＳ Ｐゴシック"/>
      <family val="3"/>
    </font>
    <font>
      <sz val="10"/>
      <color indexed="81"/>
      <name val="ＭＳ Ｐゴシック"/>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font>
    <font>
      <sz val="16"/>
      <color theme="1"/>
      <name val="ＭＳ Ｐゴシック"/>
      <family val="3"/>
      <charset val="128"/>
    </font>
    <font>
      <sz val="13"/>
      <color theme="1"/>
      <name val="ＭＳ Ｐゴシック"/>
      <family val="3"/>
      <charset val="128"/>
    </font>
    <font>
      <sz val="12"/>
      <color theme="1"/>
      <name val="ＭＳ Ｐゴシック"/>
      <family val="3"/>
      <charset val="128"/>
    </font>
    <font>
      <strike/>
      <sz val="11"/>
      <color theme="1"/>
      <name val="ＭＳ Ｐゴシック"/>
      <family val="3"/>
      <charset val="128"/>
    </font>
    <font>
      <sz val="11"/>
      <color theme="1"/>
      <name val="ＭＳ Ｐゴシック"/>
      <family val="3"/>
      <charset val="128"/>
      <scheme val="minor"/>
    </font>
    <font>
      <sz val="10"/>
      <color theme="1"/>
      <name val="ＭＳ Ｐゴシック"/>
      <family val="3"/>
      <charset val="128"/>
    </font>
    <font>
      <sz val="8"/>
      <color theme="1"/>
      <name val="ＭＳ Ｐゴシック"/>
      <family val="3"/>
      <charset val="128"/>
    </font>
    <font>
      <sz val="14"/>
      <color theme="1"/>
      <name val="ＭＳ 明朝"/>
      <family val="1"/>
      <charset val="128"/>
    </font>
    <font>
      <sz val="9"/>
      <color theme="1"/>
      <name val="ＭＳ Ｐゴシック"/>
      <family val="3"/>
      <charset val="128"/>
    </font>
    <font>
      <u/>
      <sz val="11"/>
      <color theme="1"/>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67">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auto="1"/>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thin">
        <color auto="1"/>
      </left>
      <right style="double">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9" fillId="0" borderId="0" applyFont="0" applyFill="0" applyBorder="0" applyAlignment="0" applyProtection="0"/>
    <xf numFmtId="0" fontId="1" fillId="0" borderId="0"/>
    <xf numFmtId="0" fontId="6" fillId="0" borderId="0"/>
    <xf numFmtId="6" fontId="1" fillId="0" borderId="0" applyFont="0" applyFill="0" applyBorder="0" applyAlignment="0" applyProtection="0">
      <alignment vertical="center"/>
    </xf>
  </cellStyleXfs>
  <cellXfs count="765">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10" fillId="0" borderId="0" xfId="0" applyFont="1"/>
    <xf numFmtId="0" fontId="0" fillId="0" borderId="0" xfId="0" applyAlignment="1">
      <alignment vertical="center"/>
    </xf>
    <xf numFmtId="0" fontId="4" fillId="0" borderId="6" xfId="0" applyFont="1" applyBorder="1" applyAlignment="1">
      <alignment horizontal="center" vertical="center"/>
    </xf>
    <xf numFmtId="38" fontId="0" fillId="0" borderId="5" xfId="2" applyFont="1" applyFill="1" applyBorder="1" applyAlignment="1">
      <alignment horizontal="center" vertical="center"/>
    </xf>
    <xf numFmtId="0" fontId="6" fillId="0" borderId="0" xfId="0" applyFont="1"/>
    <xf numFmtId="0" fontId="4" fillId="0" borderId="2" xfId="0" applyFont="1" applyBorder="1" applyAlignment="1">
      <alignment vertical="center"/>
    </xf>
    <xf numFmtId="0" fontId="0" fillId="0" borderId="6" xfId="0" applyBorder="1" applyAlignment="1">
      <alignment horizontal="center" vertic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38" fontId="0" fillId="0" borderId="13" xfId="2" applyFont="1" applyFill="1" applyBorder="1" applyAlignment="1">
      <alignment horizontal="center" vertical="center"/>
    </xf>
    <xf numFmtId="0" fontId="1" fillId="0" borderId="0" xfId="6" applyAlignment="1">
      <alignment horizontal="right" vertical="center"/>
    </xf>
    <xf numFmtId="0" fontId="4" fillId="0" borderId="1" xfId="0" applyFont="1" applyBorder="1" applyAlignment="1">
      <alignment horizontal="center" vertical="center"/>
    </xf>
    <xf numFmtId="0" fontId="4" fillId="0" borderId="4" xfId="0" applyFont="1" applyBorder="1" applyAlignment="1">
      <alignment vertical="center"/>
    </xf>
    <xf numFmtId="0" fontId="4" fillId="0" borderId="9" xfId="0" applyFont="1" applyBorder="1" applyAlignment="1">
      <alignment horizontal="right" vertical="center"/>
    </xf>
    <xf numFmtId="0" fontId="4" fillId="0" borderId="9" xfId="0" applyFont="1" applyBorder="1" applyAlignment="1">
      <alignment horizontal="left" vertical="center"/>
    </xf>
    <xf numFmtId="0" fontId="4" fillId="0" borderId="12" xfId="0" applyFont="1" applyBorder="1" applyAlignment="1">
      <alignment vertical="center"/>
    </xf>
    <xf numFmtId="0" fontId="4" fillId="0" borderId="7" xfId="0" applyFont="1" applyBorder="1" applyAlignment="1">
      <alignment horizontal="right" vertical="center"/>
    </xf>
    <xf numFmtId="0" fontId="4" fillId="0" borderId="10" xfId="0" applyFont="1" applyBorder="1" applyAlignment="1">
      <alignment vertical="center"/>
    </xf>
    <xf numFmtId="0" fontId="4" fillId="0" borderId="13" xfId="0" applyFont="1" applyBorder="1" applyAlignment="1">
      <alignment vertical="center"/>
    </xf>
    <xf numFmtId="0" fontId="4" fillId="0" borderId="5" xfId="0" applyFont="1" applyBorder="1"/>
    <xf numFmtId="0" fontId="4" fillId="0" borderId="10" xfId="0" applyFont="1" applyBorder="1" applyAlignment="1">
      <alignment horizontal="right" vertical="center"/>
    </xf>
    <xf numFmtId="182" fontId="4" fillId="0" borderId="5" xfId="0" applyNumberFormat="1" applyFont="1" applyBorder="1"/>
    <xf numFmtId="0" fontId="4" fillId="0" borderId="14" xfId="0" applyFont="1" applyBorder="1" applyAlignment="1">
      <alignment vertical="center"/>
    </xf>
    <xf numFmtId="0" fontId="4"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xf numFmtId="0" fontId="4" fillId="0" borderId="1" xfId="0" applyFont="1" applyBorder="1"/>
    <xf numFmtId="0" fontId="4" fillId="0" borderId="9" xfId="0" applyFont="1" applyBorder="1" applyAlignment="1">
      <alignment horizontal="center" vertical="center"/>
    </xf>
    <xf numFmtId="38" fontId="0" fillId="0" borderId="7" xfId="2" applyFont="1" applyFill="1" applyBorder="1" applyAlignment="1">
      <alignment vertical="center"/>
    </xf>
    <xf numFmtId="38" fontId="0" fillId="0" borderId="44" xfId="2" applyFont="1" applyFill="1" applyBorder="1" applyAlignment="1">
      <alignment vertical="center"/>
    </xf>
    <xf numFmtId="0" fontId="7" fillId="0" borderId="0" xfId="6" applyFont="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0" fontId="7" fillId="0" borderId="16" xfId="0" applyFont="1" applyBorder="1" applyAlignment="1">
      <alignment vertical="center"/>
    </xf>
    <xf numFmtId="0" fontId="7" fillId="0" borderId="16" xfId="6" applyFont="1" applyBorder="1" applyAlignment="1">
      <alignment horizontal="right"/>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vertical="center"/>
    </xf>
    <xf numFmtId="179" fontId="7" fillId="0" borderId="6" xfId="0" applyNumberFormat="1" applyFont="1" applyBorder="1" applyAlignment="1">
      <alignment vertical="center"/>
    </xf>
    <xf numFmtId="14" fontId="7" fillId="0" borderId="6" xfId="0" applyNumberFormat="1" applyFont="1" applyBorder="1" applyAlignment="1">
      <alignment horizontal="right" vertical="center"/>
    </xf>
    <xf numFmtId="0" fontId="7" fillId="0" borderId="0" xfId="0" applyFont="1" applyAlignment="1">
      <alignment horizontal="center" vertical="center"/>
    </xf>
    <xf numFmtId="179" fontId="7" fillId="2" borderId="6" xfId="0" applyNumberFormat="1" applyFont="1" applyFill="1" applyBorder="1" applyAlignment="1">
      <alignment vertical="center"/>
    </xf>
    <xf numFmtId="0" fontId="7" fillId="0" borderId="0" xfId="6" applyFont="1" applyAlignment="1">
      <alignment vertical="center"/>
    </xf>
    <xf numFmtId="179" fontId="7" fillId="2" borderId="48" xfId="0" applyNumberFormat="1" applyFont="1" applyFill="1" applyBorder="1" applyAlignment="1">
      <alignment vertical="center"/>
    </xf>
    <xf numFmtId="179" fontId="7" fillId="2" borderId="49" xfId="0" applyNumberFormat="1" applyFont="1" applyFill="1" applyBorder="1" applyAlignment="1">
      <alignment vertical="center"/>
    </xf>
    <xf numFmtId="179" fontId="7" fillId="2" borderId="51" xfId="0" applyNumberFormat="1" applyFont="1" applyFill="1" applyBorder="1" applyAlignment="1">
      <alignment vertical="center"/>
    </xf>
    <xf numFmtId="179" fontId="7" fillId="2" borderId="53" xfId="0" applyNumberFormat="1" applyFont="1" applyFill="1" applyBorder="1" applyAlignment="1">
      <alignment vertical="center"/>
    </xf>
    <xf numFmtId="179" fontId="7" fillId="2" borderId="54" xfId="0" applyNumberFormat="1" applyFont="1" applyFill="1" applyBorder="1" applyAlignment="1">
      <alignment vertical="center"/>
    </xf>
    <xf numFmtId="0" fontId="7" fillId="2" borderId="47"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52" xfId="0" applyFont="1" applyFill="1" applyBorder="1" applyAlignment="1">
      <alignment horizontal="center" vertical="center"/>
    </xf>
    <xf numFmtId="0" fontId="7" fillId="0" borderId="0" xfId="0" applyFont="1" applyAlignment="1">
      <alignment horizontal="left" vertical="center"/>
    </xf>
    <xf numFmtId="179" fontId="7" fillId="0" borderId="0" xfId="0" applyNumberFormat="1" applyFont="1" applyAlignment="1">
      <alignment vertical="center"/>
    </xf>
    <xf numFmtId="200" fontId="4" fillId="0" borderId="5" xfId="0" applyNumberFormat="1" applyFont="1" applyBorder="1"/>
    <xf numFmtId="176" fontId="4" fillId="0" borderId="5" xfId="0" applyNumberFormat="1" applyFont="1" applyBorder="1"/>
    <xf numFmtId="0" fontId="12" fillId="0" borderId="0" xfId="1" applyFont="1" applyAlignment="1" applyProtection="1"/>
    <xf numFmtId="0" fontId="1" fillId="0" borderId="0" xfId="0" applyFont="1"/>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xf>
    <xf numFmtId="0" fontId="0" fillId="0" borderId="7" xfId="0" applyBorder="1" applyAlignment="1">
      <alignment horizontal="center" vertical="center"/>
    </xf>
    <xf numFmtId="0" fontId="0" fillId="0" borderId="61" xfId="0" applyBorder="1" applyAlignment="1">
      <alignment horizontal="center" vertical="center"/>
    </xf>
    <xf numFmtId="0" fontId="0" fillId="0" borderId="1" xfId="0" applyBorder="1" applyAlignment="1">
      <alignment horizontal="center"/>
    </xf>
    <xf numFmtId="0" fontId="0" fillId="0" borderId="5" xfId="0" applyBorder="1" applyAlignment="1">
      <alignment horizontal="center"/>
    </xf>
    <xf numFmtId="0" fontId="0" fillId="0" borderId="5" xfId="0" applyBorder="1" applyAlignment="1">
      <alignment horizontal="center" wrapText="1"/>
    </xf>
    <xf numFmtId="0" fontId="0" fillId="0" borderId="5" xfId="0" applyBorder="1" applyAlignment="1">
      <alignment horizontal="center" vertical="center" wrapText="1"/>
    </xf>
    <xf numFmtId="0" fontId="0" fillId="0" borderId="5" xfId="0" applyBorder="1" applyAlignment="1">
      <alignment wrapText="1"/>
    </xf>
    <xf numFmtId="14" fontId="0" fillId="0" borderId="6" xfId="0" applyNumberFormat="1" applyBorder="1" applyAlignment="1">
      <alignment horizontal="center" vertical="center"/>
    </xf>
    <xf numFmtId="38" fontId="0" fillId="0" borderId="6" xfId="2" applyFont="1" applyFill="1" applyBorder="1" applyAlignment="1">
      <alignment vertical="center"/>
    </xf>
    <xf numFmtId="198" fontId="0" fillId="0" borderId="6" xfId="2" applyNumberFormat="1" applyFont="1" applyFill="1" applyBorder="1" applyAlignment="1">
      <alignment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14" fontId="0" fillId="0" borderId="20" xfId="0" applyNumberFormat="1" applyBorder="1" applyAlignment="1">
      <alignment horizontal="center" vertical="center"/>
    </xf>
    <xf numFmtId="38" fontId="0" fillId="0" borderId="20" xfId="2" applyFont="1" applyFill="1" applyBorder="1" applyAlignment="1">
      <alignment vertical="center"/>
    </xf>
    <xf numFmtId="0" fontId="0" fillId="0" borderId="7" xfId="0" applyBorder="1" applyAlignment="1">
      <alignment vertical="center"/>
    </xf>
    <xf numFmtId="182" fontId="0" fillId="0" borderId="0" xfId="0" applyNumberFormat="1"/>
    <xf numFmtId="0" fontId="0" fillId="0" borderId="1" xfId="0" applyBorder="1" applyAlignment="1">
      <alignment horizontal="center" vertical="center" wrapText="1"/>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xf>
    <xf numFmtId="0" fontId="0" fillId="0" borderId="61" xfId="0" applyBorder="1" applyAlignment="1">
      <alignment horizontal="center" vertical="center" wrapText="1"/>
    </xf>
    <xf numFmtId="0" fontId="0" fillId="0" borderId="5" xfId="0" applyBorder="1" applyAlignment="1">
      <alignment horizontal="center" vertical="center"/>
    </xf>
    <xf numFmtId="38" fontId="15" fillId="0" borderId="0" xfId="2" applyFont="1" applyFill="1" applyAlignment="1">
      <alignment vertical="center"/>
    </xf>
    <xf numFmtId="177" fontId="15" fillId="0" borderId="0" xfId="2" applyNumberFormat="1" applyFont="1" applyFill="1"/>
    <xf numFmtId="38" fontId="15" fillId="0" borderId="0" xfId="2" applyFont="1" applyFill="1"/>
    <xf numFmtId="38" fontId="16" fillId="0" borderId="1" xfId="2" applyFont="1" applyFill="1" applyBorder="1" applyAlignment="1">
      <alignment horizontal="center" vertical="center" textRotation="255"/>
    </xf>
    <xf numFmtId="38" fontId="16" fillId="0" borderId="1" xfId="2" applyFont="1" applyFill="1" applyBorder="1" applyAlignment="1">
      <alignment horizontal="center" vertical="center" textRotation="255" wrapText="1"/>
    </xf>
    <xf numFmtId="177" fontId="16" fillId="0" borderId="1" xfId="2" applyNumberFormat="1" applyFont="1" applyFill="1" applyBorder="1" applyAlignment="1">
      <alignment horizontal="center" vertical="center" textRotation="255"/>
    </xf>
    <xf numFmtId="38" fontId="16" fillId="0" borderId="11" xfId="2" applyFont="1" applyFill="1" applyBorder="1" applyAlignment="1">
      <alignment horizontal="center" vertical="center"/>
    </xf>
    <xf numFmtId="38" fontId="16" fillId="0" borderId="11" xfId="2" applyFont="1" applyFill="1" applyBorder="1" applyAlignment="1">
      <alignment vertical="center"/>
    </xf>
    <xf numFmtId="38" fontId="16" fillId="0" borderId="0" xfId="2" applyFont="1" applyFill="1" applyAlignment="1">
      <alignment vertical="center"/>
    </xf>
    <xf numFmtId="38" fontId="16" fillId="0" borderId="5" xfId="2" applyFont="1" applyFill="1" applyBorder="1" applyAlignment="1">
      <alignment horizontal="center" vertical="center" textRotation="255" wrapText="1"/>
    </xf>
    <xf numFmtId="38" fontId="16" fillId="0" borderId="1" xfId="2" applyFont="1" applyFill="1" applyBorder="1" applyAlignment="1">
      <alignment horizontal="center" vertical="center" wrapText="1"/>
    </xf>
    <xf numFmtId="38" fontId="16" fillId="0" borderId="1" xfId="2" applyFont="1" applyFill="1" applyBorder="1" applyAlignment="1">
      <alignment horizontal="center" vertical="center"/>
    </xf>
    <xf numFmtId="38" fontId="16" fillId="0" borderId="11" xfId="2" applyFont="1" applyFill="1" applyBorder="1" applyAlignment="1">
      <alignment horizontal="center" vertical="center"/>
    </xf>
    <xf numFmtId="38" fontId="16" fillId="0" borderId="2" xfId="2" applyFont="1" applyFill="1" applyBorder="1" applyAlignment="1">
      <alignment horizontal="center" vertical="center"/>
    </xf>
    <xf numFmtId="38" fontId="16" fillId="0" borderId="3" xfId="2" applyFont="1" applyFill="1" applyBorder="1" applyAlignment="1">
      <alignment horizontal="center" vertical="center"/>
    </xf>
    <xf numFmtId="0" fontId="16" fillId="0" borderId="11" xfId="2" applyNumberFormat="1" applyFont="1" applyFill="1" applyBorder="1" applyAlignment="1">
      <alignment horizontal="center" vertical="center"/>
    </xf>
    <xf numFmtId="38" fontId="16" fillId="0" borderId="0" xfId="2" applyFont="1" applyFill="1" applyAlignment="1">
      <alignment horizontal="center" vertical="center"/>
    </xf>
    <xf numFmtId="38" fontId="16" fillId="0" borderId="7" xfId="2" applyFont="1" applyFill="1" applyBorder="1" applyAlignment="1">
      <alignment horizontal="center" vertical="center" textRotation="255" wrapText="1"/>
    </xf>
    <xf numFmtId="38" fontId="16" fillId="0" borderId="14" xfId="2" applyFont="1" applyFill="1" applyBorder="1" applyAlignment="1">
      <alignment horizontal="center" vertical="center"/>
    </xf>
    <xf numFmtId="38" fontId="16" fillId="0" borderId="7" xfId="2" applyFont="1" applyFill="1" applyBorder="1" applyAlignment="1">
      <alignment horizontal="center" vertical="center"/>
    </xf>
    <xf numFmtId="38" fontId="16" fillId="0" borderId="6" xfId="2" applyFont="1" applyFill="1" applyBorder="1" applyAlignment="1">
      <alignment horizontal="center" vertical="center"/>
    </xf>
    <xf numFmtId="199" fontId="16" fillId="0" borderId="6" xfId="2" applyNumberFormat="1" applyFont="1" applyFill="1" applyBorder="1" applyAlignment="1">
      <alignment horizontal="center" vertical="center"/>
    </xf>
    <xf numFmtId="177" fontId="16" fillId="0" borderId="6" xfId="2" applyNumberFormat="1" applyFont="1" applyFill="1" applyBorder="1" applyAlignment="1">
      <alignment vertical="center"/>
    </xf>
    <xf numFmtId="38" fontId="16" fillId="0" borderId="6" xfId="2" applyFont="1" applyFill="1" applyBorder="1" applyAlignment="1">
      <alignment vertical="center"/>
    </xf>
    <xf numFmtId="38" fontId="16" fillId="0" borderId="0" xfId="2" applyFont="1" applyFill="1"/>
    <xf numFmtId="38" fontId="16" fillId="0" borderId="6" xfId="2" applyFont="1" applyFill="1" applyBorder="1" applyAlignment="1">
      <alignment vertical="center" shrinkToFit="1"/>
    </xf>
    <xf numFmtId="177" fontId="16" fillId="0" borderId="0" xfId="2" applyNumberFormat="1" applyFont="1" applyFill="1"/>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5" xfId="0" applyFont="1" applyFill="1" applyBorder="1" applyAlignment="1">
      <alignment horizontal="center" vertical="center" textRotation="255"/>
    </xf>
    <xf numFmtId="38" fontId="16" fillId="0" borderId="1" xfId="0" applyNumberFormat="1" applyFont="1" applyFill="1" applyBorder="1" applyAlignment="1">
      <alignment horizontal="center" vertical="center" wrapText="1"/>
    </xf>
    <xf numFmtId="38" fontId="16" fillId="0" borderId="1" xfId="0" applyNumberFormat="1" applyFont="1" applyFill="1" applyBorder="1" applyAlignment="1">
      <alignment horizontal="center" vertical="center" textRotation="255" wrapText="1"/>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textRotation="255"/>
    </xf>
    <xf numFmtId="0" fontId="16" fillId="0" borderId="7" xfId="0" applyFont="1" applyFill="1" applyBorder="1" applyAlignment="1">
      <alignment horizontal="center" vertical="center"/>
    </xf>
    <xf numFmtId="181" fontId="16" fillId="0" borderId="0" xfId="2" applyNumberFormat="1" applyFont="1" applyFill="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 xfId="0"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4" xfId="0" applyFont="1" applyFill="1" applyBorder="1" applyAlignment="1">
      <alignment horizontal="right" vertical="center"/>
    </xf>
    <xf numFmtId="0" fontId="16" fillId="0" borderId="12" xfId="0" applyFont="1" applyFill="1" applyBorder="1" applyAlignment="1">
      <alignment vertical="center"/>
    </xf>
    <xf numFmtId="0" fontId="16" fillId="0" borderId="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178" fontId="16" fillId="0" borderId="5" xfId="0" applyNumberFormat="1" applyFont="1" applyFill="1" applyBorder="1" applyAlignment="1">
      <alignment horizontal="center" vertical="center"/>
    </xf>
    <xf numFmtId="0" fontId="16" fillId="0" borderId="5" xfId="0" applyFont="1" applyFill="1" applyBorder="1" applyAlignment="1">
      <alignment horizontal="center" vertical="center"/>
    </xf>
    <xf numFmtId="0" fontId="16" fillId="0" borderId="14" xfId="0" applyFont="1" applyFill="1" applyBorder="1" applyAlignment="1">
      <alignment vertical="center"/>
    </xf>
    <xf numFmtId="0" fontId="16" fillId="0" borderId="15" xfId="0" applyFont="1" applyFill="1" applyBorder="1" applyAlignment="1">
      <alignment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7" xfId="0" applyFont="1" applyFill="1" applyBorder="1" applyAlignment="1">
      <alignment horizontal="center" vertical="center"/>
    </xf>
    <xf numFmtId="178" fontId="16" fillId="0" borderId="7" xfId="0" applyNumberFormat="1" applyFont="1" applyFill="1" applyBorder="1" applyAlignment="1">
      <alignment horizontal="center" vertical="center"/>
    </xf>
    <xf numFmtId="184" fontId="16" fillId="0" borderId="6" xfId="2" applyNumberFormat="1" applyFont="1" applyFill="1" applyBorder="1" applyAlignment="1">
      <alignment vertical="center"/>
    </xf>
    <xf numFmtId="181" fontId="16" fillId="0" borderId="11" xfId="2" applyNumberFormat="1" applyFont="1" applyFill="1" applyBorder="1" applyAlignment="1">
      <alignment vertical="center"/>
    </xf>
    <xf numFmtId="184" fontId="16" fillId="0" borderId="3" xfId="2" applyNumberFormat="1" applyFont="1" applyFill="1" applyBorder="1" applyAlignment="1">
      <alignment vertical="center"/>
    </xf>
    <xf numFmtId="190" fontId="16" fillId="0" borderId="6" xfId="2" applyNumberFormat="1" applyFont="1" applyFill="1" applyBorder="1" applyAlignment="1">
      <alignment vertical="center"/>
    </xf>
    <xf numFmtId="192" fontId="16" fillId="0" borderId="6" xfId="2" applyNumberFormat="1" applyFont="1" applyFill="1" applyBorder="1" applyAlignment="1">
      <alignment vertical="center"/>
    </xf>
    <xf numFmtId="38" fontId="16" fillId="0" borderId="1" xfId="2" applyFont="1" applyFill="1" applyBorder="1" applyAlignment="1">
      <alignment horizontal="center" vertical="center"/>
    </xf>
    <xf numFmtId="38" fontId="16" fillId="0" borderId="5" xfId="2" applyFont="1" applyFill="1" applyBorder="1" applyAlignment="1">
      <alignment horizontal="center" vertical="center"/>
    </xf>
    <xf numFmtId="38" fontId="16" fillId="0" borderId="5" xfId="2" applyFont="1" applyFill="1" applyBorder="1" applyAlignment="1">
      <alignment vertical="center"/>
    </xf>
    <xf numFmtId="38" fontId="16" fillId="0" borderId="4" xfId="2" applyFont="1" applyFill="1" applyBorder="1" applyAlignment="1">
      <alignment horizontal="center" vertical="center"/>
    </xf>
    <xf numFmtId="181" fontId="16" fillId="0" borderId="14" xfId="2" applyNumberFormat="1" applyFont="1" applyFill="1" applyBorder="1" applyAlignment="1">
      <alignment vertical="center"/>
    </xf>
    <xf numFmtId="184" fontId="16" fillId="0" borderId="7" xfId="2" applyNumberFormat="1" applyFont="1" applyFill="1" applyBorder="1" applyAlignment="1">
      <alignment vertical="center"/>
    </xf>
    <xf numFmtId="183" fontId="16" fillId="0" borderId="6" xfId="0" applyNumberFormat="1" applyFont="1" applyFill="1" applyBorder="1" applyAlignment="1">
      <alignment vertical="center"/>
    </xf>
    <xf numFmtId="38" fontId="16" fillId="0" borderId="22" xfId="2" applyFont="1" applyFill="1" applyBorder="1" applyAlignment="1">
      <alignment vertical="center"/>
    </xf>
    <xf numFmtId="38" fontId="16" fillId="0" borderId="23" xfId="2" applyFont="1" applyFill="1" applyBorder="1" applyAlignment="1">
      <alignment horizontal="center" vertical="center"/>
    </xf>
    <xf numFmtId="184" fontId="16" fillId="0" borderId="20" xfId="2" applyNumberFormat="1" applyFont="1" applyFill="1" applyBorder="1" applyAlignment="1">
      <alignment vertical="center"/>
    </xf>
    <xf numFmtId="181" fontId="16" fillId="0" borderId="27" xfId="2" applyNumberFormat="1" applyFont="1" applyFill="1" applyBorder="1" applyAlignment="1">
      <alignment vertical="center"/>
    </xf>
    <xf numFmtId="184" fontId="16" fillId="0" borderId="24" xfId="2" applyNumberFormat="1" applyFont="1" applyFill="1" applyBorder="1" applyAlignment="1">
      <alignment vertical="center"/>
    </xf>
    <xf numFmtId="183" fontId="16" fillId="0" borderId="20" xfId="0" applyNumberFormat="1" applyFont="1" applyFill="1" applyBorder="1" applyAlignment="1">
      <alignment vertical="center"/>
    </xf>
    <xf numFmtId="192" fontId="16" fillId="0" borderId="20" xfId="2" applyNumberFormat="1" applyFont="1" applyFill="1" applyBorder="1" applyAlignment="1">
      <alignment vertical="center"/>
    </xf>
    <xf numFmtId="38" fontId="16" fillId="0" borderId="25" xfId="2" applyFont="1" applyFill="1" applyBorder="1" applyAlignment="1">
      <alignment vertical="center"/>
    </xf>
    <xf numFmtId="181" fontId="16" fillId="0" borderId="28" xfId="2" applyNumberFormat="1" applyFont="1" applyFill="1" applyBorder="1" applyAlignment="1">
      <alignment vertical="center"/>
    </xf>
    <xf numFmtId="184" fontId="16" fillId="0" borderId="15" xfId="2" applyNumberFormat="1" applyFont="1" applyFill="1" applyBorder="1" applyAlignment="1">
      <alignment vertical="center"/>
    </xf>
    <xf numFmtId="192" fontId="16" fillId="0" borderId="7" xfId="2" applyNumberFormat="1" applyFont="1" applyFill="1" applyBorder="1" applyAlignment="1">
      <alignment vertical="center"/>
    </xf>
    <xf numFmtId="0" fontId="16" fillId="0" borderId="0" xfId="0" applyFont="1" applyFill="1" applyAlignment="1">
      <alignment horizontal="left" vertical="center"/>
    </xf>
    <xf numFmtId="38" fontId="17" fillId="0" borderId="0" xfId="2"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9" fillId="0" borderId="1"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 xfId="0" applyFont="1" applyFill="1" applyBorder="1" applyAlignment="1">
      <alignment horizontal="center" vertical="center"/>
    </xf>
    <xf numFmtId="178" fontId="19" fillId="0" borderId="1" xfId="0" applyNumberFormat="1" applyFont="1" applyFill="1" applyBorder="1" applyAlignment="1">
      <alignment horizontal="center" vertical="center"/>
    </xf>
    <xf numFmtId="0" fontId="20" fillId="0" borderId="0" xfId="0" applyFont="1" applyFill="1" applyAlignment="1">
      <alignment vertical="center"/>
    </xf>
    <xf numFmtId="0" fontId="19" fillId="0" borderId="5"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2"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3" xfId="0" applyFont="1" applyFill="1" applyBorder="1" applyAlignment="1">
      <alignment horizontal="center" vertical="center"/>
    </xf>
    <xf numFmtId="178" fontId="19" fillId="0" borderId="5" xfId="0" applyNumberFormat="1" applyFont="1" applyFill="1" applyBorder="1" applyAlignment="1">
      <alignment horizontal="center" vertical="center"/>
    </xf>
    <xf numFmtId="0" fontId="19" fillId="0" borderId="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7" xfId="0" applyFont="1" applyFill="1" applyBorder="1" applyAlignment="1">
      <alignment horizontal="center" vertical="center"/>
    </xf>
    <xf numFmtId="178" fontId="19" fillId="0" borderId="7" xfId="0" applyNumberFormat="1" applyFont="1" applyFill="1" applyBorder="1" applyAlignment="1">
      <alignment horizontal="center" vertical="center"/>
    </xf>
    <xf numFmtId="0" fontId="20" fillId="0" borderId="0" xfId="0" applyFont="1" applyFill="1" applyAlignment="1">
      <alignment horizontal="center" vertical="center"/>
    </xf>
    <xf numFmtId="0" fontId="19" fillId="0" borderId="6" xfId="0" applyFont="1" applyFill="1" applyBorder="1" applyAlignment="1">
      <alignment horizontal="center" vertical="center"/>
    </xf>
    <xf numFmtId="184" fontId="19" fillId="0" borderId="6" xfId="0" applyNumberFormat="1" applyFont="1" applyFill="1" applyBorder="1" applyAlignment="1">
      <alignment horizontal="center" vertical="center"/>
    </xf>
    <xf numFmtId="181" fontId="19" fillId="0" borderId="11" xfId="0" applyNumberFormat="1" applyFont="1" applyFill="1" applyBorder="1" applyAlignment="1">
      <alignment horizontal="center"/>
    </xf>
    <xf numFmtId="184" fontId="19" fillId="0" borderId="3" xfId="0" applyNumberFormat="1" applyFont="1" applyFill="1" applyBorder="1" applyAlignment="1">
      <alignment horizontal="center" vertical="center"/>
    </xf>
    <xf numFmtId="184" fontId="19" fillId="0" borderId="11" xfId="0" applyNumberFormat="1" applyFont="1" applyFill="1" applyBorder="1" applyAlignment="1">
      <alignment horizontal="center" vertical="center"/>
    </xf>
    <xf numFmtId="181" fontId="19" fillId="0" borderId="11" xfId="0" applyNumberFormat="1" applyFont="1" applyFill="1" applyBorder="1" applyAlignment="1">
      <alignment horizontal="center" vertical="center"/>
    </xf>
    <xf numFmtId="179" fontId="19" fillId="0" borderId="6" xfId="2" applyNumberFormat="1" applyFont="1" applyFill="1" applyBorder="1" applyAlignment="1">
      <alignment vertical="center"/>
    </xf>
    <xf numFmtId="179" fontId="19" fillId="0" borderId="6" xfId="0" applyNumberFormat="1" applyFont="1" applyFill="1" applyBorder="1" applyAlignment="1">
      <alignment vertical="center"/>
    </xf>
    <xf numFmtId="183" fontId="19" fillId="0" borderId="6" xfId="0" applyNumberFormat="1" applyFont="1" applyFill="1" applyBorder="1" applyAlignment="1">
      <alignment vertical="center"/>
    </xf>
    <xf numFmtId="192" fontId="19" fillId="0" borderId="30" xfId="0" applyNumberFormat="1" applyFont="1" applyFill="1" applyBorder="1" applyAlignment="1">
      <alignment horizontal="right" vertical="center"/>
    </xf>
    <xf numFmtId="0" fontId="20" fillId="0" borderId="5" xfId="0" applyFont="1" applyFill="1" applyBorder="1" applyAlignment="1">
      <alignment vertical="center"/>
    </xf>
    <xf numFmtId="192" fontId="19" fillId="0" borderId="33" xfId="0" applyNumberFormat="1" applyFont="1" applyFill="1" applyBorder="1" applyAlignment="1">
      <alignment horizontal="right" vertical="center"/>
    </xf>
    <xf numFmtId="184" fontId="20" fillId="0" borderId="0" xfId="0" applyNumberFormat="1" applyFont="1" applyFill="1" applyAlignment="1">
      <alignment vertical="center"/>
    </xf>
    <xf numFmtId="192" fontId="19" fillId="0" borderId="31" xfId="0" applyNumberFormat="1" applyFont="1" applyFill="1" applyBorder="1" applyAlignment="1">
      <alignment horizontal="right" vertical="center"/>
    </xf>
    <xf numFmtId="184" fontId="19" fillId="0" borderId="1" xfId="0" applyNumberFormat="1" applyFont="1" applyFill="1" applyBorder="1" applyAlignment="1">
      <alignment horizontal="center" vertical="center"/>
    </xf>
    <xf numFmtId="181" fontId="19" fillId="0" borderId="4" xfId="0" applyNumberFormat="1" applyFont="1" applyFill="1" applyBorder="1" applyAlignment="1">
      <alignment horizontal="center"/>
    </xf>
    <xf numFmtId="184" fontId="19" fillId="0" borderId="12" xfId="0" applyNumberFormat="1" applyFont="1" applyFill="1" applyBorder="1" applyAlignment="1">
      <alignment horizontal="center" vertical="center"/>
    </xf>
    <xf numFmtId="184" fontId="19" fillId="0" borderId="4" xfId="0" applyNumberFormat="1" applyFont="1" applyFill="1" applyBorder="1" applyAlignment="1">
      <alignment horizontal="center" vertical="center"/>
    </xf>
    <xf numFmtId="183" fontId="19" fillId="0" borderId="4" xfId="0" applyNumberFormat="1" applyFont="1" applyFill="1" applyBorder="1" applyAlignment="1">
      <alignment vertical="center"/>
    </xf>
    <xf numFmtId="181" fontId="19" fillId="0" borderId="4" xfId="0" applyNumberFormat="1" applyFont="1" applyFill="1" applyBorder="1" applyAlignment="1">
      <alignment horizontal="center" vertical="center"/>
    </xf>
    <xf numFmtId="179" fontId="19" fillId="0" borderId="1" xfId="2" applyNumberFormat="1" applyFont="1" applyFill="1" applyBorder="1" applyAlignment="1">
      <alignment vertical="center"/>
    </xf>
    <xf numFmtId="179" fontId="19" fillId="0" borderId="1" xfId="0" applyNumberFormat="1" applyFont="1" applyFill="1" applyBorder="1" applyAlignment="1">
      <alignment vertical="center"/>
    </xf>
    <xf numFmtId="192" fontId="19" fillId="0" borderId="34" xfId="0" applyNumberFormat="1" applyFont="1" applyFill="1" applyBorder="1" applyAlignment="1">
      <alignment horizontal="right" vertical="center"/>
    </xf>
    <xf numFmtId="0" fontId="19" fillId="0" borderId="8" xfId="0" applyFont="1" applyFill="1" applyBorder="1" applyAlignment="1">
      <alignment horizontal="center" vertical="center"/>
    </xf>
    <xf numFmtId="184" fontId="19" fillId="0" borderId="8" xfId="0" applyNumberFormat="1" applyFont="1" applyFill="1" applyBorder="1" applyAlignment="1">
      <alignment horizontal="center" vertical="center"/>
    </xf>
    <xf numFmtId="181" fontId="19" fillId="0" borderId="28" xfId="0" applyNumberFormat="1" applyFont="1" applyFill="1" applyBorder="1" applyAlignment="1">
      <alignment horizontal="center" vertical="center"/>
    </xf>
    <xf numFmtId="184" fontId="19" fillId="0" borderId="26" xfId="0" applyNumberFormat="1" applyFont="1" applyFill="1" applyBorder="1" applyAlignment="1">
      <alignment horizontal="center" vertical="center"/>
    </xf>
    <xf numFmtId="179" fontId="19" fillId="0" borderId="8" xfId="2" applyNumberFormat="1" applyFont="1" applyFill="1" applyBorder="1" applyAlignment="1">
      <alignment vertical="center"/>
    </xf>
    <xf numFmtId="179" fontId="19" fillId="0" borderId="8" xfId="0" applyNumberFormat="1" applyFont="1" applyFill="1" applyBorder="1" applyAlignment="1">
      <alignment vertical="center"/>
    </xf>
    <xf numFmtId="183" fontId="19" fillId="0" borderId="8" xfId="0" applyNumberFormat="1" applyFont="1" applyFill="1" applyBorder="1" applyAlignment="1">
      <alignment vertical="center"/>
    </xf>
    <xf numFmtId="195" fontId="19" fillId="0" borderId="8" xfId="2" applyNumberFormat="1" applyFont="1" applyFill="1" applyBorder="1" applyAlignment="1">
      <alignment vertical="center"/>
    </xf>
    <xf numFmtId="0" fontId="20" fillId="0" borderId="0" xfId="0" applyFont="1" applyFill="1" applyAlignment="1">
      <alignment horizontal="left" vertical="center"/>
    </xf>
    <xf numFmtId="38" fontId="20" fillId="0" borderId="0" xfId="2" applyFont="1" applyFill="1" applyAlignment="1">
      <alignment vertical="center"/>
    </xf>
    <xf numFmtId="0" fontId="15" fillId="0" borderId="16" xfId="0" applyFont="1" applyFill="1" applyBorder="1" applyAlignment="1">
      <alignment horizontal="left" vertical="center"/>
    </xf>
    <xf numFmtId="0" fontId="15" fillId="0" borderId="16" xfId="0" applyFont="1" applyFill="1" applyBorder="1" applyAlignment="1">
      <alignment vertical="center"/>
    </xf>
    <xf numFmtId="176" fontId="18" fillId="0" borderId="0" xfId="0" applyNumberFormat="1" applyFont="1" applyFill="1" applyAlignment="1">
      <alignment vertical="center"/>
    </xf>
    <xf numFmtId="3" fontId="18" fillId="0" borderId="0" xfId="2" applyNumberFormat="1" applyFont="1" applyFill="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10" xfId="0" applyFont="1" applyFill="1" applyBorder="1" applyAlignment="1">
      <alignment horizontal="center" vertical="center"/>
    </xf>
    <xf numFmtId="0" fontId="16" fillId="0" borderId="13"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4" xfId="0" applyFont="1" applyFill="1" applyBorder="1" applyAlignment="1">
      <alignment horizontal="center" vertical="center" shrinkToFit="1"/>
    </xf>
    <xf numFmtId="184" fontId="16" fillId="0" borderId="40" xfId="0" applyNumberFormat="1" applyFont="1" applyFill="1" applyBorder="1" applyAlignment="1">
      <alignment horizontal="center"/>
    </xf>
    <xf numFmtId="0" fontId="20" fillId="0" borderId="6" xfId="0" applyFont="1" applyFill="1" applyBorder="1" applyAlignment="1">
      <alignment horizontal="center" vertical="center"/>
    </xf>
    <xf numFmtId="193" fontId="20" fillId="0" borderId="6" xfId="2" applyNumberFormat="1" applyFont="1" applyFill="1" applyBorder="1" applyAlignment="1" applyProtection="1">
      <alignment vertical="center"/>
    </xf>
    <xf numFmtId="184" fontId="20" fillId="0" borderId="30" xfId="0" applyNumberFormat="1" applyFont="1" applyFill="1" applyBorder="1" applyAlignment="1">
      <alignment horizontal="right" vertical="center"/>
    </xf>
    <xf numFmtId="184" fontId="20" fillId="0" borderId="6" xfId="2" applyNumberFormat="1" applyFont="1" applyFill="1" applyBorder="1" applyAlignment="1">
      <alignment vertical="center"/>
    </xf>
    <xf numFmtId="181" fontId="20" fillId="0" borderId="11" xfId="0" applyNumberFormat="1" applyFont="1" applyFill="1" applyBorder="1" applyAlignment="1">
      <alignment vertical="center"/>
    </xf>
    <xf numFmtId="184" fontId="20" fillId="0" borderId="3" xfId="2" applyNumberFormat="1" applyFont="1" applyFill="1" applyBorder="1" applyAlignment="1">
      <alignment vertical="center"/>
    </xf>
    <xf numFmtId="3" fontId="20" fillId="0" borderId="3" xfId="0" applyNumberFormat="1" applyFont="1" applyFill="1" applyBorder="1" applyAlignment="1">
      <alignment vertical="center"/>
    </xf>
    <xf numFmtId="3" fontId="20" fillId="0" borderId="6" xfId="0" applyNumberFormat="1" applyFont="1" applyFill="1" applyBorder="1" applyAlignment="1">
      <alignment vertical="center"/>
    </xf>
    <xf numFmtId="183" fontId="20" fillId="0" borderId="6" xfId="0" applyNumberFormat="1" applyFont="1" applyFill="1" applyBorder="1" applyAlignment="1">
      <alignment vertical="center"/>
    </xf>
    <xf numFmtId="192" fontId="20" fillId="0" borderId="30" xfId="0" applyNumberFormat="1" applyFont="1" applyFill="1" applyBorder="1" applyAlignment="1">
      <alignment horizontal="right" vertical="center"/>
    </xf>
    <xf numFmtId="3" fontId="20" fillId="0" borderId="7" xfId="0" applyNumberFormat="1" applyFont="1" applyFill="1" applyBorder="1" applyAlignment="1">
      <alignment horizontal="right" vertical="center"/>
    </xf>
    <xf numFmtId="3" fontId="20" fillId="0" borderId="15" xfId="0" applyNumberFormat="1" applyFont="1" applyFill="1" applyBorder="1" applyAlignment="1">
      <alignment horizontal="right" vertical="center"/>
    </xf>
    <xf numFmtId="3" fontId="20" fillId="0" borderId="6" xfId="0" applyNumberFormat="1" applyFont="1" applyFill="1" applyBorder="1" applyAlignment="1">
      <alignment horizontal="right" vertical="center"/>
    </xf>
    <xf numFmtId="0" fontId="20" fillId="0" borderId="6" xfId="0" applyFont="1" applyFill="1" applyBorder="1" applyAlignment="1">
      <alignment vertical="center"/>
    </xf>
    <xf numFmtId="184" fontId="16" fillId="0" borderId="41" xfId="0" applyNumberFormat="1" applyFont="1" applyFill="1" applyBorder="1" applyAlignment="1">
      <alignment horizontal="center"/>
    </xf>
    <xf numFmtId="3" fontId="20" fillId="0" borderId="3" xfId="0" applyNumberFormat="1" applyFont="1" applyFill="1" applyBorder="1" applyAlignment="1">
      <alignment horizontal="right" vertical="center"/>
    </xf>
    <xf numFmtId="184" fontId="16" fillId="0" borderId="42" xfId="0" applyNumberFormat="1" applyFont="1" applyFill="1" applyBorder="1" applyAlignment="1">
      <alignment horizontal="center"/>
    </xf>
    <xf numFmtId="3" fontId="20" fillId="0" borderId="12" xfId="0" applyNumberFormat="1" applyFont="1" applyFill="1" applyBorder="1" applyAlignment="1">
      <alignment vertical="center"/>
    </xf>
    <xf numFmtId="183" fontId="20" fillId="0" borderId="1" xfId="0" applyNumberFormat="1" applyFont="1" applyFill="1" applyBorder="1" applyAlignment="1">
      <alignment vertical="center"/>
    </xf>
    <xf numFmtId="184" fontId="20" fillId="0" borderId="33" xfId="0" applyNumberFormat="1" applyFont="1" applyFill="1" applyBorder="1" applyAlignment="1">
      <alignment horizontal="right" vertical="center"/>
    </xf>
    <xf numFmtId="0" fontId="20" fillId="0" borderId="8" xfId="0" applyFont="1" applyFill="1" applyBorder="1" applyAlignment="1">
      <alignment horizontal="center" vertical="center"/>
    </xf>
    <xf numFmtId="3" fontId="20" fillId="0" borderId="8" xfId="0" applyNumberFormat="1" applyFont="1" applyFill="1" applyBorder="1" applyAlignment="1">
      <alignment vertical="center"/>
    </xf>
    <xf numFmtId="184" fontId="20" fillId="0" borderId="8" xfId="2" applyNumberFormat="1" applyFont="1" applyFill="1" applyBorder="1" applyAlignment="1">
      <alignment vertical="center"/>
    </xf>
    <xf numFmtId="181" fontId="20" fillId="0" borderId="28" xfId="0" applyNumberFormat="1" applyFont="1" applyFill="1" applyBorder="1" applyAlignment="1">
      <alignment vertical="center"/>
    </xf>
    <xf numFmtId="184" fontId="20" fillId="0" borderId="26" xfId="0" applyNumberFormat="1" applyFont="1" applyFill="1" applyBorder="1" applyAlignment="1">
      <alignment vertical="center"/>
    </xf>
    <xf numFmtId="184" fontId="20" fillId="0" borderId="8" xfId="0" applyNumberFormat="1" applyFont="1" applyFill="1" applyBorder="1" applyAlignment="1">
      <alignment vertical="center"/>
    </xf>
    <xf numFmtId="3" fontId="20" fillId="0" borderId="26" xfId="0" applyNumberFormat="1" applyFont="1" applyFill="1" applyBorder="1" applyAlignment="1">
      <alignment vertical="center"/>
    </xf>
    <xf numFmtId="183" fontId="20" fillId="0" borderId="8" xfId="0" applyNumberFormat="1" applyFont="1" applyFill="1" applyBorder="1" applyAlignment="1">
      <alignment vertical="center"/>
    </xf>
    <xf numFmtId="0" fontId="20" fillId="0" borderId="0" xfId="0" applyFont="1" applyFill="1" applyAlignment="1">
      <alignment horizontal="left" vertical="center"/>
    </xf>
    <xf numFmtId="0" fontId="16" fillId="0" borderId="0" xfId="0" applyFont="1" applyFill="1" applyAlignment="1">
      <alignment vertical="center"/>
    </xf>
    <xf numFmtId="176" fontId="20" fillId="0" borderId="0" xfId="0" applyNumberFormat="1" applyFont="1" applyFill="1" applyAlignment="1">
      <alignment vertical="center"/>
    </xf>
    <xf numFmtId="3" fontId="20" fillId="0" borderId="0" xfId="2" applyNumberFormat="1" applyFont="1" applyFill="1" applyAlignment="1">
      <alignment vertical="center"/>
    </xf>
    <xf numFmtId="38" fontId="20" fillId="0" borderId="0" xfId="2" applyFont="1" applyFill="1" applyAlignment="1">
      <alignment horizontal="left" vertical="center"/>
    </xf>
    <xf numFmtId="38" fontId="20" fillId="0" borderId="1" xfId="2" applyFont="1" applyFill="1" applyBorder="1" applyAlignment="1">
      <alignment horizontal="center" vertical="center"/>
    </xf>
    <xf numFmtId="38" fontId="20" fillId="0" borderId="1" xfId="2" applyFont="1" applyFill="1" applyBorder="1" applyAlignment="1">
      <alignment vertical="center"/>
    </xf>
    <xf numFmtId="38" fontId="20" fillId="0" borderId="11" xfId="2" applyFont="1" applyFill="1" applyBorder="1" applyAlignment="1">
      <alignment horizontal="center" vertical="center"/>
    </xf>
    <xf numFmtId="38" fontId="20" fillId="0" borderId="2" xfId="2" applyFont="1" applyFill="1" applyBorder="1" applyAlignment="1">
      <alignment horizontal="center" vertical="center"/>
    </xf>
    <xf numFmtId="38" fontId="20" fillId="0" borderId="3" xfId="2" applyFont="1" applyFill="1" applyBorder="1" applyAlignment="1">
      <alignment horizontal="center" vertical="center"/>
    </xf>
    <xf numFmtId="38" fontId="20" fillId="0" borderId="5" xfId="2" applyFont="1" applyFill="1" applyBorder="1" applyAlignment="1">
      <alignment horizontal="center" vertical="center"/>
    </xf>
    <xf numFmtId="38" fontId="20" fillId="0" borderId="4" xfId="2" applyFont="1" applyFill="1" applyBorder="1" applyAlignment="1">
      <alignment horizontal="center" vertical="center"/>
    </xf>
    <xf numFmtId="38" fontId="20" fillId="0" borderId="56" xfId="2" applyFont="1" applyFill="1" applyBorder="1" applyAlignment="1">
      <alignment horizontal="center" vertical="center"/>
    </xf>
    <xf numFmtId="0" fontId="20" fillId="0" borderId="5" xfId="0" applyFont="1" applyFill="1" applyBorder="1" applyAlignment="1">
      <alignment horizontal="center" vertical="center"/>
    </xf>
    <xf numFmtId="38" fontId="20" fillId="0" borderId="10" xfId="2" applyFont="1" applyFill="1" applyBorder="1" applyAlignment="1">
      <alignment horizontal="center" vertical="center"/>
    </xf>
    <xf numFmtId="38" fontId="20" fillId="0" borderId="57" xfId="2" applyFont="1" applyFill="1" applyBorder="1" applyAlignment="1">
      <alignment horizontal="center" vertical="center"/>
    </xf>
    <xf numFmtId="38" fontId="20" fillId="0" borderId="5" xfId="2" applyFont="1" applyFill="1" applyBorder="1" applyAlignment="1">
      <alignment vertical="center"/>
    </xf>
    <xf numFmtId="0" fontId="20" fillId="0" borderId="7" xfId="0" applyFont="1" applyFill="1" applyBorder="1" applyAlignment="1">
      <alignment horizontal="center" vertical="center"/>
    </xf>
    <xf numFmtId="38" fontId="20" fillId="0" borderId="7" xfId="2" applyFont="1" applyFill="1" applyBorder="1" applyAlignment="1">
      <alignment horizontal="center" vertical="center"/>
    </xf>
    <xf numFmtId="38" fontId="20" fillId="0" borderId="6" xfId="2" applyFont="1" applyFill="1" applyBorder="1" applyAlignment="1">
      <alignment horizontal="center" vertical="center"/>
    </xf>
    <xf numFmtId="184" fontId="20" fillId="0" borderId="6" xfId="2" applyNumberFormat="1" applyFont="1" applyFill="1" applyBorder="1" applyAlignment="1">
      <alignment horizontal="center" vertical="center"/>
    </xf>
    <xf numFmtId="184" fontId="20" fillId="0" borderId="11" xfId="2" applyNumberFormat="1" applyFont="1" applyFill="1" applyBorder="1" applyAlignment="1">
      <alignment horizontal="center" vertical="center"/>
    </xf>
    <xf numFmtId="184" fontId="20" fillId="0" borderId="55" xfId="2" applyNumberFormat="1" applyFont="1" applyFill="1" applyBorder="1" applyAlignment="1">
      <alignment horizontal="center" vertical="center"/>
    </xf>
    <xf numFmtId="184" fontId="20" fillId="0" borderId="3" xfId="2" applyNumberFormat="1" applyFont="1" applyFill="1" applyBorder="1" applyAlignment="1">
      <alignment horizontal="center" vertical="center"/>
    </xf>
    <xf numFmtId="38" fontId="20" fillId="0" borderId="0" xfId="2" applyFont="1" applyFill="1" applyAlignment="1">
      <alignment horizontal="center" vertical="center"/>
    </xf>
    <xf numFmtId="38" fontId="20" fillId="0" borderId="1" xfId="2" applyFont="1" applyFill="1" applyBorder="1" applyAlignment="1">
      <alignment horizontal="center" vertical="center"/>
    </xf>
    <xf numFmtId="179" fontId="20" fillId="0" borderId="6" xfId="2" applyNumberFormat="1" applyFont="1" applyFill="1" applyBorder="1" applyAlignment="1">
      <alignment vertical="center"/>
    </xf>
    <xf numFmtId="184" fontId="20" fillId="0" borderId="66" xfId="2" applyNumberFormat="1" applyFont="1" applyFill="1" applyBorder="1" applyAlignment="1">
      <alignment vertical="center"/>
    </xf>
    <xf numFmtId="179" fontId="20" fillId="0" borderId="3" xfId="2" applyNumberFormat="1" applyFont="1" applyFill="1" applyBorder="1" applyAlignment="1">
      <alignment vertical="center"/>
    </xf>
    <xf numFmtId="184" fontId="20" fillId="0" borderId="1" xfId="2" applyNumberFormat="1" applyFont="1" applyFill="1" applyBorder="1" applyAlignment="1">
      <alignment horizontal="center" vertical="center"/>
    </xf>
    <xf numFmtId="38" fontId="20" fillId="0" borderId="21" xfId="2" applyFont="1" applyFill="1" applyBorder="1" applyAlignment="1">
      <alignment horizontal="center" vertical="center"/>
    </xf>
    <xf numFmtId="38" fontId="20" fillId="0" borderId="8" xfId="2" applyFont="1" applyFill="1" applyBorder="1" applyAlignment="1">
      <alignment horizontal="center" vertical="center"/>
    </xf>
    <xf numFmtId="184" fontId="20" fillId="0" borderId="8" xfId="2" applyNumberFormat="1" applyFont="1" applyFill="1" applyBorder="1" applyAlignment="1">
      <alignment horizontal="center" vertical="center"/>
    </xf>
    <xf numFmtId="0" fontId="20" fillId="0" borderId="8" xfId="2" applyNumberFormat="1" applyFont="1" applyFill="1" applyBorder="1" applyAlignment="1">
      <alignment horizontal="center" vertical="center"/>
    </xf>
    <xf numFmtId="0" fontId="20" fillId="0" borderId="28" xfId="2" applyNumberFormat="1" applyFont="1" applyFill="1" applyBorder="1" applyAlignment="1">
      <alignment horizontal="center" vertical="center"/>
    </xf>
    <xf numFmtId="0" fontId="20" fillId="0" borderId="59" xfId="2" applyNumberFormat="1" applyFont="1" applyFill="1" applyBorder="1" applyAlignment="1">
      <alignment horizontal="center" vertical="center"/>
    </xf>
    <xf numFmtId="0" fontId="20" fillId="0" borderId="26" xfId="2" applyNumberFormat="1" applyFont="1" applyFill="1" applyBorder="1" applyAlignment="1">
      <alignment horizontal="center" vertical="center"/>
    </xf>
    <xf numFmtId="38" fontId="20" fillId="0" borderId="0" xfId="2" applyFont="1" applyFill="1" applyAlignment="1">
      <alignment vertical="center" shrinkToFit="1"/>
    </xf>
    <xf numFmtId="38" fontId="20" fillId="0" borderId="1" xfId="2" applyFont="1" applyFill="1" applyBorder="1" applyAlignment="1">
      <alignment vertical="center" shrinkToFit="1"/>
    </xf>
    <xf numFmtId="0" fontId="20" fillId="0" borderId="1" xfId="0" applyFont="1" applyFill="1" applyBorder="1" applyAlignment="1">
      <alignment horizontal="center" vertical="center"/>
    </xf>
    <xf numFmtId="38" fontId="20" fillId="0" borderId="11" xfId="2" applyFont="1" applyFill="1" applyBorder="1" applyAlignment="1">
      <alignment horizontal="center" vertical="center"/>
    </xf>
    <xf numFmtId="38" fontId="20" fillId="0" borderId="2" xfId="2" applyFont="1" applyFill="1" applyBorder="1" applyAlignment="1">
      <alignment horizontal="center" vertical="center"/>
    </xf>
    <xf numFmtId="0" fontId="20" fillId="0" borderId="2" xfId="0" applyFont="1" applyFill="1" applyBorder="1" applyAlignment="1">
      <alignment vertical="center"/>
    </xf>
    <xf numFmtId="38" fontId="20" fillId="0" borderId="5" xfId="2" applyFont="1" applyFill="1" applyBorder="1" applyAlignment="1">
      <alignment vertical="center" shrinkToFit="1"/>
    </xf>
    <xf numFmtId="38" fontId="20" fillId="0" borderId="12" xfId="2" applyFont="1" applyFill="1" applyBorder="1" applyAlignment="1">
      <alignment horizontal="center" vertical="center"/>
    </xf>
    <xf numFmtId="38" fontId="20" fillId="0" borderId="16" xfId="2" applyFont="1" applyFill="1" applyBorder="1" applyAlignment="1">
      <alignment horizontal="center" vertical="center"/>
    </xf>
    <xf numFmtId="38" fontId="20" fillId="0" borderId="5" xfId="2" applyFont="1" applyFill="1" applyBorder="1" applyAlignment="1">
      <alignment horizontal="center" vertical="center" shrinkToFit="1"/>
    </xf>
    <xf numFmtId="38" fontId="20" fillId="0" borderId="13" xfId="2" applyFont="1" applyFill="1" applyBorder="1" applyAlignment="1">
      <alignment horizontal="center" vertical="center"/>
    </xf>
    <xf numFmtId="38" fontId="20" fillId="0" borderId="58" xfId="2" applyFont="1" applyFill="1" applyBorder="1" applyAlignment="1">
      <alignment horizontal="center" vertical="center"/>
    </xf>
    <xf numFmtId="38" fontId="20" fillId="0" borderId="6" xfId="2" applyFont="1" applyFill="1" applyBorder="1" applyAlignment="1">
      <alignment vertical="center" shrinkToFit="1"/>
    </xf>
    <xf numFmtId="0" fontId="20" fillId="0" borderId="6" xfId="2" applyNumberFormat="1" applyFont="1" applyFill="1" applyBorder="1" applyAlignment="1">
      <alignment horizontal="center" vertical="center"/>
    </xf>
    <xf numFmtId="0" fontId="20" fillId="0" borderId="11" xfId="2" applyNumberFormat="1" applyFont="1" applyFill="1" applyBorder="1" applyAlignment="1">
      <alignment horizontal="center" vertical="center"/>
    </xf>
    <xf numFmtId="0" fontId="20" fillId="0" borderId="55" xfId="2" applyNumberFormat="1" applyFont="1" applyFill="1" applyBorder="1" applyAlignment="1">
      <alignment horizontal="center" vertical="center"/>
    </xf>
    <xf numFmtId="193" fontId="20" fillId="0" borderId="3" xfId="2" applyNumberFormat="1" applyFont="1" applyFill="1" applyBorder="1" applyAlignment="1">
      <alignment vertical="center"/>
    </xf>
    <xf numFmtId="179" fontId="20" fillId="0" borderId="6" xfId="0" applyNumberFormat="1" applyFont="1" applyFill="1" applyBorder="1" applyAlignment="1">
      <alignment vertical="center"/>
    </xf>
    <xf numFmtId="193" fontId="20" fillId="0" borderId="6" xfId="2" applyNumberFormat="1" applyFont="1" applyFill="1" applyBorder="1" applyAlignment="1">
      <alignment vertical="center"/>
    </xf>
    <xf numFmtId="0" fontId="20" fillId="0" borderId="56" xfId="2" applyNumberFormat="1" applyFont="1" applyFill="1" applyBorder="1" applyAlignment="1">
      <alignment horizontal="center" vertical="center"/>
    </xf>
    <xf numFmtId="0" fontId="20" fillId="0" borderId="7" xfId="2" applyNumberFormat="1" applyFont="1" applyFill="1" applyBorder="1" applyAlignment="1">
      <alignment horizontal="center" vertical="center"/>
    </xf>
    <xf numFmtId="0" fontId="20" fillId="0" borderId="14" xfId="2" applyNumberFormat="1" applyFont="1" applyFill="1" applyBorder="1" applyAlignment="1">
      <alignment horizontal="center" vertical="center"/>
    </xf>
    <xf numFmtId="0" fontId="20" fillId="0" borderId="58" xfId="2" applyNumberFormat="1" applyFont="1" applyFill="1" applyBorder="1" applyAlignment="1">
      <alignment horizontal="center" vertical="center"/>
    </xf>
    <xf numFmtId="0" fontId="20" fillId="0" borderId="1" xfId="2" applyNumberFormat="1" applyFont="1" applyFill="1" applyBorder="1" applyAlignment="1">
      <alignment horizontal="center" vertical="center"/>
    </xf>
    <xf numFmtId="0" fontId="20" fillId="0" borderId="4" xfId="2" applyNumberFormat="1" applyFont="1" applyFill="1" applyBorder="1" applyAlignment="1">
      <alignment horizontal="center" vertical="center"/>
    </xf>
    <xf numFmtId="38" fontId="20" fillId="0" borderId="8" xfId="2" applyFont="1" applyFill="1" applyBorder="1" applyAlignment="1">
      <alignment horizontal="center" vertical="center" shrinkToFit="1"/>
    </xf>
    <xf numFmtId="193" fontId="20" fillId="0" borderId="8" xfId="2" applyNumberFormat="1" applyFont="1" applyFill="1" applyBorder="1" applyAlignment="1">
      <alignment vertical="center"/>
    </xf>
    <xf numFmtId="193" fontId="20" fillId="0" borderId="28" xfId="2" applyNumberFormat="1" applyFont="1" applyFill="1" applyBorder="1" applyAlignment="1">
      <alignment vertical="center"/>
    </xf>
    <xf numFmtId="193" fontId="20" fillId="0" borderId="59" xfId="2" applyNumberFormat="1" applyFont="1" applyFill="1" applyBorder="1" applyAlignment="1">
      <alignment vertical="center"/>
    </xf>
    <xf numFmtId="193" fontId="20" fillId="0" borderId="26" xfId="2" applyNumberFormat="1" applyFont="1" applyFill="1" applyBorder="1" applyAlignment="1">
      <alignment vertical="center"/>
    </xf>
    <xf numFmtId="193" fontId="20" fillId="0" borderId="8" xfId="3" applyNumberFormat="1" applyFont="1" applyFill="1" applyBorder="1" applyAlignment="1">
      <alignment vertical="center"/>
    </xf>
    <xf numFmtId="38" fontId="20" fillId="0" borderId="0" xfId="2" applyFont="1" applyFill="1" applyAlignment="1">
      <alignment horizontal="center"/>
    </xf>
    <xf numFmtId="38" fontId="20" fillId="0" borderId="0" xfId="2" applyFont="1" applyFill="1" applyAlignment="1">
      <alignment shrinkToFit="1"/>
    </xf>
    <xf numFmtId="38" fontId="20" fillId="0" borderId="0" xfId="2" applyFont="1" applyFill="1"/>
    <xf numFmtId="193" fontId="20" fillId="0" borderId="0" xfId="2" applyNumberFormat="1" applyFont="1" applyFill="1" applyBorder="1" applyAlignment="1">
      <alignment vertical="center"/>
    </xf>
    <xf numFmtId="38" fontId="20" fillId="0" borderId="0" xfId="2" applyFont="1" applyFill="1" applyBorder="1" applyAlignment="1">
      <alignment horizontal="center" vertical="center"/>
    </xf>
    <xf numFmtId="181" fontId="20" fillId="0" borderId="0" xfId="2" applyNumberFormat="1" applyFont="1" applyFill="1" applyAlignment="1">
      <alignment horizontal="center" vertical="center"/>
    </xf>
    <xf numFmtId="180" fontId="20" fillId="0" borderId="0" xfId="2" applyNumberFormat="1" applyFont="1" applyFill="1" applyAlignment="1">
      <alignment vertical="center"/>
    </xf>
    <xf numFmtId="38" fontId="20" fillId="0" borderId="9" xfId="2" applyFont="1" applyFill="1" applyBorder="1" applyAlignment="1">
      <alignment vertical="center"/>
    </xf>
    <xf numFmtId="38" fontId="20" fillId="0" borderId="9" xfId="2" applyFont="1" applyFill="1" applyBorder="1" applyAlignment="1">
      <alignment horizontal="center" vertical="center"/>
    </xf>
    <xf numFmtId="38" fontId="20" fillId="0" borderId="9" xfId="2" applyFont="1" applyFill="1" applyBorder="1" applyAlignment="1">
      <alignment horizontal="distributed" vertical="center"/>
    </xf>
    <xf numFmtId="38" fontId="20" fillId="0" borderId="4" xfId="2" applyFont="1" applyFill="1" applyBorder="1" applyAlignment="1">
      <alignment horizontal="center" vertical="center"/>
    </xf>
    <xf numFmtId="38" fontId="20" fillId="0" borderId="12" xfId="2" applyFont="1" applyFill="1" applyBorder="1" applyAlignment="1">
      <alignment horizontal="center" vertical="center"/>
    </xf>
    <xf numFmtId="180" fontId="20" fillId="0" borderId="11" xfId="2" applyNumberFormat="1" applyFont="1" applyFill="1" applyBorder="1" applyAlignment="1">
      <alignment vertical="center"/>
    </xf>
    <xf numFmtId="180" fontId="20" fillId="0" borderId="2" xfId="2" applyNumberFormat="1" applyFont="1" applyFill="1" applyBorder="1" applyAlignment="1">
      <alignment vertical="center"/>
    </xf>
    <xf numFmtId="180" fontId="20" fillId="0" borderId="3" xfId="2" applyNumberFormat="1" applyFont="1" applyFill="1" applyBorder="1" applyAlignment="1">
      <alignment vertical="center"/>
    </xf>
    <xf numFmtId="38" fontId="20" fillId="0" borderId="10" xfId="2" applyFont="1" applyFill="1" applyBorder="1" applyAlignment="1">
      <alignment horizontal="center" vertical="center"/>
    </xf>
    <xf numFmtId="38" fontId="20" fillId="0" borderId="13" xfId="2" applyFont="1" applyFill="1" applyBorder="1" applyAlignment="1">
      <alignment horizontal="center" vertical="center"/>
    </xf>
    <xf numFmtId="180" fontId="20" fillId="0" borderId="5" xfId="2" applyNumberFormat="1" applyFont="1" applyFill="1" applyBorder="1" applyAlignment="1">
      <alignment horizontal="center" vertical="center"/>
    </xf>
    <xf numFmtId="38" fontId="20" fillId="0" borderId="14" xfId="2" applyFont="1" applyFill="1" applyBorder="1" applyAlignment="1">
      <alignment horizontal="center" vertical="center"/>
    </xf>
    <xf numFmtId="38" fontId="20" fillId="0" borderId="15" xfId="2" applyFont="1" applyFill="1" applyBorder="1" applyAlignment="1">
      <alignment horizontal="center" vertical="center"/>
    </xf>
    <xf numFmtId="38" fontId="20" fillId="0" borderId="6" xfId="2" applyFont="1" applyFill="1" applyBorder="1" applyAlignment="1">
      <alignment vertical="center"/>
    </xf>
    <xf numFmtId="181" fontId="20" fillId="0" borderId="0" xfId="2" applyNumberFormat="1" applyFont="1" applyFill="1" applyBorder="1" applyAlignment="1">
      <alignment vertical="center"/>
    </xf>
    <xf numFmtId="193" fontId="20" fillId="0" borderId="15" xfId="2" applyNumberFormat="1" applyFont="1" applyFill="1" applyBorder="1" applyAlignment="1">
      <alignment vertical="center"/>
    </xf>
    <xf numFmtId="181" fontId="20" fillId="0" borderId="4" xfId="2" applyNumberFormat="1" applyFont="1" applyFill="1" applyBorder="1" applyAlignment="1">
      <alignment vertical="center"/>
    </xf>
    <xf numFmtId="191" fontId="20" fillId="0" borderId="6" xfId="2" applyNumberFormat="1" applyFont="1" applyFill="1" applyBorder="1" applyAlignment="1">
      <alignment vertical="center"/>
    </xf>
    <xf numFmtId="180" fontId="20" fillId="0" borderId="6" xfId="2" applyNumberFormat="1" applyFont="1" applyFill="1" applyBorder="1" applyAlignment="1">
      <alignment vertical="center"/>
    </xf>
    <xf numFmtId="184" fontId="20" fillId="0" borderId="5" xfId="2" applyNumberFormat="1" applyFont="1" applyFill="1" applyBorder="1" applyAlignment="1">
      <alignment vertical="center"/>
    </xf>
    <xf numFmtId="181" fontId="20" fillId="0" borderId="2" xfId="2" applyNumberFormat="1" applyFont="1" applyFill="1" applyBorder="1" applyAlignment="1">
      <alignment vertical="center"/>
    </xf>
    <xf numFmtId="193" fontId="20" fillId="0" borderId="2" xfId="2" applyNumberFormat="1" applyFont="1" applyFill="1" applyBorder="1" applyAlignment="1">
      <alignment vertical="center"/>
    </xf>
    <xf numFmtId="181" fontId="20" fillId="0" borderId="11" xfId="2" applyNumberFormat="1" applyFont="1" applyFill="1" applyBorder="1" applyAlignment="1">
      <alignment vertical="center"/>
    </xf>
    <xf numFmtId="181" fontId="20" fillId="0" borderId="2" xfId="0" applyNumberFormat="1" applyFont="1" applyFill="1" applyBorder="1" applyAlignment="1">
      <alignment vertical="center"/>
    </xf>
    <xf numFmtId="184" fontId="20" fillId="0" borderId="6" xfId="0" applyNumberFormat="1" applyFont="1" applyFill="1" applyBorder="1" applyAlignment="1">
      <alignment vertical="center"/>
    </xf>
    <xf numFmtId="184" fontId="20" fillId="0" borderId="1" xfId="2" applyNumberFormat="1" applyFont="1" applyFill="1" applyBorder="1" applyAlignment="1">
      <alignment vertical="center"/>
    </xf>
    <xf numFmtId="181" fontId="20" fillId="0" borderId="23" xfId="2" applyNumberFormat="1" applyFont="1" applyFill="1" applyBorder="1" applyAlignment="1">
      <alignment vertical="center"/>
    </xf>
    <xf numFmtId="193" fontId="20" fillId="0" borderId="24" xfId="2" applyNumberFormat="1" applyFont="1" applyFill="1" applyBorder="1" applyAlignment="1">
      <alignment vertical="center"/>
    </xf>
    <xf numFmtId="193" fontId="20" fillId="0" borderId="12" xfId="2" applyNumberFormat="1" applyFont="1" applyFill="1" applyBorder="1" applyAlignment="1">
      <alignment vertical="center"/>
    </xf>
    <xf numFmtId="191" fontId="20" fillId="0" borderId="1" xfId="2" applyNumberFormat="1" applyFont="1" applyFill="1" applyBorder="1" applyAlignment="1">
      <alignment vertical="center"/>
    </xf>
    <xf numFmtId="180" fontId="20" fillId="0" borderId="1" xfId="2" applyNumberFormat="1" applyFont="1" applyFill="1" applyBorder="1" applyAlignment="1">
      <alignment vertical="center"/>
    </xf>
    <xf numFmtId="197" fontId="20" fillId="0" borderId="29" xfId="2" applyNumberFormat="1" applyFont="1" applyFill="1" applyBorder="1" applyAlignment="1">
      <alignment vertical="center"/>
    </xf>
    <xf numFmtId="184" fontId="20" fillId="0" borderId="26" xfId="2" applyNumberFormat="1" applyFont="1" applyFill="1" applyBorder="1" applyAlignment="1">
      <alignment vertical="center"/>
    </xf>
    <xf numFmtId="184" fontId="20" fillId="0" borderId="29" xfId="2" applyNumberFormat="1" applyFont="1" applyFill="1" applyBorder="1" applyAlignment="1">
      <alignment vertical="center"/>
    </xf>
    <xf numFmtId="197" fontId="20" fillId="0" borderId="28" xfId="2" applyNumberFormat="1" applyFont="1" applyFill="1" applyBorder="1" applyAlignment="1">
      <alignment vertical="center"/>
    </xf>
    <xf numFmtId="191" fontId="20" fillId="0" borderId="8" xfId="2" applyNumberFormat="1" applyFont="1" applyFill="1" applyBorder="1" applyAlignment="1">
      <alignment vertical="center"/>
    </xf>
    <xf numFmtId="180" fontId="20" fillId="0" borderId="8" xfId="2" applyNumberFormat="1" applyFont="1" applyFill="1" applyBorder="1" applyAlignment="1">
      <alignment vertical="center"/>
    </xf>
    <xf numFmtId="191" fontId="20" fillId="0" borderId="0" xfId="2" applyNumberFormat="1" applyFont="1" applyFill="1" applyAlignment="1">
      <alignment vertical="center"/>
    </xf>
    <xf numFmtId="38" fontId="20" fillId="0" borderId="0" xfId="2" applyFont="1" applyFill="1" applyAlignment="1">
      <alignment horizontal="right" vertical="center"/>
    </xf>
    <xf numFmtId="180" fontId="20" fillId="0" borderId="0" xfId="2" applyNumberFormat="1" applyFont="1" applyFill="1"/>
    <xf numFmtId="0" fontId="16" fillId="0" borderId="0" xfId="0" applyFont="1" applyFill="1" applyAlignment="1">
      <alignment vertical="center"/>
    </xf>
    <xf numFmtId="0" fontId="16" fillId="0" borderId="0" xfId="0" applyFont="1" applyFill="1"/>
    <xf numFmtId="187" fontId="16" fillId="0" borderId="0" xfId="0" applyNumberFormat="1" applyFont="1" applyFill="1" applyAlignment="1">
      <alignment horizontal="center"/>
    </xf>
    <xf numFmtId="186" fontId="16" fillId="0" borderId="0" xfId="0" applyNumberFormat="1" applyFont="1" applyFill="1" applyAlignment="1">
      <alignment horizontal="center"/>
    </xf>
    <xf numFmtId="0" fontId="16" fillId="0" borderId="6" xfId="0" applyFont="1" applyFill="1" applyBorder="1" applyAlignment="1">
      <alignment horizontal="center" vertical="center" wrapText="1"/>
    </xf>
    <xf numFmtId="187" fontId="16" fillId="0" borderId="11" xfId="0" applyNumberFormat="1" applyFont="1" applyFill="1" applyBorder="1" applyAlignment="1">
      <alignment horizontal="center" vertical="center"/>
    </xf>
    <xf numFmtId="0" fontId="16" fillId="0" borderId="0" xfId="0" applyFont="1" applyFill="1" applyAlignment="1">
      <alignment horizontal="center"/>
    </xf>
    <xf numFmtId="0" fontId="16" fillId="0" borderId="6" xfId="0" applyFont="1" applyFill="1" applyBorder="1" applyAlignment="1">
      <alignment horizontal="center" vertical="center"/>
    </xf>
    <xf numFmtId="187" fontId="16" fillId="0" borderId="6" xfId="0" applyNumberFormat="1" applyFont="1" applyFill="1" applyBorder="1" applyAlignment="1">
      <alignment horizontal="center" vertical="center"/>
    </xf>
    <xf numFmtId="0" fontId="16" fillId="0" borderId="11"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3" xfId="0" applyFont="1" applyFill="1" applyBorder="1" applyAlignment="1">
      <alignment vertical="center"/>
    </xf>
    <xf numFmtId="187" fontId="16" fillId="0" borderId="6" xfId="0" applyNumberFormat="1" applyFont="1" applyFill="1" applyBorder="1" applyAlignment="1">
      <alignment vertical="center"/>
    </xf>
    <xf numFmtId="0" fontId="16" fillId="0" borderId="6" xfId="0" applyFont="1" applyFill="1" applyBorder="1" applyAlignment="1">
      <alignment vertical="center"/>
    </xf>
    <xf numFmtId="0" fontId="16" fillId="0" borderId="63"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63" xfId="0" applyFont="1" applyFill="1" applyBorder="1" applyAlignment="1">
      <alignment vertical="center"/>
    </xf>
    <xf numFmtId="187" fontId="16" fillId="0" borderId="61" xfId="0" applyNumberFormat="1" applyFont="1" applyFill="1" applyBorder="1" applyAlignment="1">
      <alignment vertical="center"/>
    </xf>
    <xf numFmtId="0" fontId="16" fillId="0" borderId="61" xfId="0" applyFont="1" applyFill="1" applyBorder="1" applyAlignment="1">
      <alignment vertical="center"/>
    </xf>
    <xf numFmtId="0" fontId="16" fillId="0" borderId="6" xfId="0" applyFont="1" applyFill="1" applyBorder="1" applyAlignment="1">
      <alignment vertical="center" shrinkToFit="1"/>
    </xf>
    <xf numFmtId="187" fontId="16" fillId="0" borderId="6" xfId="8" applyNumberFormat="1" applyFont="1" applyFill="1" applyBorder="1" applyAlignment="1">
      <alignment vertical="center"/>
    </xf>
    <xf numFmtId="6" fontId="16" fillId="0" borderId="6" xfId="8" applyFont="1" applyFill="1" applyBorder="1" applyAlignment="1">
      <alignment vertical="center"/>
    </xf>
    <xf numFmtId="187" fontId="21" fillId="0" borderId="6" xfId="0" applyNumberFormat="1" applyFont="1" applyFill="1" applyBorder="1" applyAlignment="1">
      <alignment vertical="center"/>
    </xf>
    <xf numFmtId="38" fontId="16" fillId="0" borderId="0" xfId="2" applyFont="1" applyFill="1" applyAlignment="1">
      <alignment horizontal="left" vertical="center"/>
    </xf>
    <xf numFmtId="38" fontId="16" fillId="0" borderId="4" xfId="2" applyFont="1" applyFill="1" applyBorder="1" applyAlignment="1">
      <alignment horizontal="left" vertical="center"/>
    </xf>
    <xf numFmtId="181" fontId="16" fillId="0" borderId="4" xfId="2" applyNumberFormat="1" applyFont="1" applyFill="1" applyBorder="1" applyAlignment="1">
      <alignment horizontal="left" vertical="center"/>
    </xf>
    <xf numFmtId="38" fontId="16" fillId="0" borderId="12" xfId="2" applyFont="1" applyFill="1" applyBorder="1" applyAlignment="1">
      <alignment horizontal="center" vertical="center"/>
    </xf>
    <xf numFmtId="38" fontId="16" fillId="0" borderId="12" xfId="2" applyFont="1" applyFill="1" applyBorder="1" applyAlignment="1">
      <alignment vertical="center"/>
    </xf>
    <xf numFmtId="38" fontId="16" fillId="0" borderId="1" xfId="2" applyFont="1" applyFill="1" applyBorder="1" applyAlignment="1">
      <alignment vertical="center"/>
    </xf>
    <xf numFmtId="38" fontId="16" fillId="0" borderId="2" xfId="2" applyFont="1" applyFill="1" applyBorder="1" applyAlignment="1">
      <alignment horizontal="center" vertical="center"/>
    </xf>
    <xf numFmtId="38" fontId="16" fillId="0" borderId="3" xfId="2" applyFont="1" applyFill="1" applyBorder="1" applyAlignment="1">
      <alignment horizontal="center" vertical="center"/>
    </xf>
    <xf numFmtId="38" fontId="16" fillId="0" borderId="10" xfId="2" applyFont="1" applyFill="1" applyBorder="1" applyAlignment="1">
      <alignment horizontal="center" vertical="center"/>
    </xf>
    <xf numFmtId="38" fontId="16" fillId="0" borderId="10" xfId="2" applyFont="1" applyFill="1" applyBorder="1" applyAlignment="1">
      <alignment horizontal="center" vertical="center"/>
    </xf>
    <xf numFmtId="38" fontId="16" fillId="0" borderId="13" xfId="2" applyFont="1" applyFill="1" applyBorder="1" applyAlignment="1">
      <alignment horizontal="center"/>
    </xf>
    <xf numFmtId="38" fontId="16" fillId="0" borderId="13" xfId="2" applyFont="1" applyFill="1" applyBorder="1" applyAlignment="1">
      <alignment horizontal="center" vertical="center"/>
    </xf>
    <xf numFmtId="184" fontId="16" fillId="0" borderId="1" xfId="0" applyNumberFormat="1" applyFont="1" applyFill="1" applyBorder="1" applyAlignment="1">
      <alignment horizontal="center" vertical="center"/>
    </xf>
    <xf numFmtId="181" fontId="16" fillId="0" borderId="10" xfId="2" applyNumberFormat="1" applyFont="1" applyFill="1" applyBorder="1" applyAlignment="1">
      <alignment horizontal="left" vertical="center"/>
    </xf>
    <xf numFmtId="184" fontId="16" fillId="0" borderId="5" xfId="0" applyNumberFormat="1" applyFont="1" applyFill="1" applyBorder="1" applyAlignment="1">
      <alignment horizontal="center" vertical="center"/>
    </xf>
    <xf numFmtId="181" fontId="16" fillId="0" borderId="10" xfId="2" applyNumberFormat="1" applyFont="1" applyFill="1" applyBorder="1" applyAlignment="1">
      <alignment vertical="center"/>
    </xf>
    <xf numFmtId="38" fontId="16" fillId="0" borderId="13" xfId="2" applyFont="1" applyFill="1" applyBorder="1" applyAlignment="1">
      <alignment vertical="center"/>
    </xf>
    <xf numFmtId="38" fontId="16" fillId="0" borderId="15" xfId="2" applyFont="1" applyFill="1" applyBorder="1" applyAlignment="1">
      <alignment vertical="center"/>
    </xf>
    <xf numFmtId="184" fontId="16" fillId="0" borderId="7" xfId="0" applyNumberFormat="1" applyFont="1" applyFill="1" applyBorder="1" applyAlignment="1">
      <alignment horizontal="center" vertical="center"/>
    </xf>
    <xf numFmtId="38" fontId="16" fillId="0" borderId="3" xfId="2" applyFont="1" applyFill="1" applyBorder="1" applyAlignment="1">
      <alignment vertical="center"/>
    </xf>
    <xf numFmtId="193" fontId="16" fillId="0" borderId="6" xfId="2" applyNumberFormat="1" applyFont="1" applyFill="1" applyBorder="1" applyAlignment="1">
      <alignment vertical="center"/>
    </xf>
    <xf numFmtId="38" fontId="16" fillId="0" borderId="61" xfId="2" applyFont="1" applyFill="1" applyBorder="1" applyAlignment="1">
      <alignment vertical="center"/>
    </xf>
    <xf numFmtId="38" fontId="16" fillId="0" borderId="7" xfId="2" applyFont="1" applyFill="1" applyBorder="1" applyAlignment="1">
      <alignment horizontal="center" vertical="center"/>
    </xf>
    <xf numFmtId="181" fontId="16" fillId="0" borderId="4" xfId="2" applyNumberFormat="1" applyFont="1" applyFill="1" applyBorder="1" applyAlignment="1">
      <alignment vertical="center"/>
    </xf>
    <xf numFmtId="193" fontId="16" fillId="0" borderId="1" xfId="2" applyNumberFormat="1" applyFont="1" applyFill="1" applyBorder="1" applyAlignment="1">
      <alignment vertical="center"/>
    </xf>
    <xf numFmtId="38" fontId="16" fillId="0" borderId="22" xfId="2" applyFont="1" applyFill="1" applyBorder="1" applyAlignment="1">
      <alignment horizontal="center" vertical="center"/>
    </xf>
    <xf numFmtId="38" fontId="16" fillId="0" borderId="20" xfId="2" applyFont="1" applyFill="1" applyBorder="1" applyAlignment="1">
      <alignment horizontal="center" vertical="center"/>
    </xf>
    <xf numFmtId="181" fontId="16" fillId="0" borderId="23" xfId="2" applyNumberFormat="1" applyFont="1" applyFill="1" applyBorder="1" applyAlignment="1">
      <alignment vertical="center"/>
    </xf>
    <xf numFmtId="38" fontId="16" fillId="0" borderId="24" xfId="2" applyFont="1" applyFill="1" applyBorder="1" applyAlignment="1">
      <alignment vertical="center"/>
    </xf>
    <xf numFmtId="38" fontId="16" fillId="0" borderId="20" xfId="2" applyFont="1" applyFill="1" applyBorder="1" applyAlignment="1">
      <alignment vertical="center"/>
    </xf>
    <xf numFmtId="193" fontId="16" fillId="0" borderId="20" xfId="2" applyNumberFormat="1" applyFont="1" applyFill="1" applyBorder="1" applyAlignment="1">
      <alignment vertical="center"/>
    </xf>
    <xf numFmtId="38" fontId="16" fillId="0" borderId="25" xfId="2" applyFont="1" applyFill="1" applyBorder="1" applyAlignment="1">
      <alignment horizontal="center" vertical="center"/>
    </xf>
    <xf numFmtId="38" fontId="16" fillId="0" borderId="7" xfId="2" applyFont="1" applyFill="1" applyBorder="1" applyAlignment="1">
      <alignment vertical="center"/>
    </xf>
    <xf numFmtId="38" fontId="16" fillId="0" borderId="7" xfId="2" applyFont="1" applyFill="1" applyBorder="1" applyAlignment="1">
      <alignment horizontal="right" vertical="center"/>
    </xf>
    <xf numFmtId="38" fontId="16" fillId="0" borderId="0" xfId="2" applyFont="1" applyFill="1" applyBorder="1" applyAlignment="1">
      <alignment horizontal="left" vertical="center"/>
    </xf>
    <xf numFmtId="38" fontId="16" fillId="0" borderId="0" xfId="2" applyFont="1" applyFill="1" applyAlignment="1">
      <alignment horizontal="center"/>
    </xf>
    <xf numFmtId="181" fontId="16" fillId="0" borderId="0" xfId="2" applyNumberFormat="1" applyFont="1" applyFill="1" applyBorder="1"/>
    <xf numFmtId="38" fontId="16" fillId="0" borderId="0" xfId="2" applyFont="1" applyFill="1" applyBorder="1"/>
    <xf numFmtId="181" fontId="16" fillId="0" borderId="0" xfId="2" applyNumberFormat="1" applyFont="1" applyFill="1"/>
    <xf numFmtId="184" fontId="16" fillId="0" borderId="0" xfId="0" applyNumberFormat="1" applyFont="1" applyFill="1" applyAlignment="1">
      <alignment vertical="center"/>
    </xf>
    <xf numFmtId="184" fontId="16" fillId="0" borderId="0" xfId="0" applyNumberFormat="1" applyFont="1" applyFill="1" applyAlignment="1">
      <alignment horizontal="center" vertical="center"/>
    </xf>
    <xf numFmtId="185" fontId="16" fillId="0" borderId="16" xfId="0" applyNumberFormat="1" applyFont="1" applyFill="1" applyBorder="1" applyAlignment="1">
      <alignment horizontal="center" vertical="center"/>
    </xf>
    <xf numFmtId="184" fontId="16" fillId="0" borderId="16" xfId="0" applyNumberFormat="1" applyFont="1" applyFill="1" applyBorder="1" applyAlignment="1">
      <alignment vertical="center"/>
    </xf>
    <xf numFmtId="184" fontId="16" fillId="0" borderId="16" xfId="0" applyNumberFormat="1" applyFont="1" applyFill="1" applyBorder="1" applyAlignment="1">
      <alignment horizontal="center" vertical="center"/>
    </xf>
    <xf numFmtId="179" fontId="16" fillId="0" borderId="16" xfId="0" applyNumberFormat="1" applyFont="1" applyFill="1" applyBorder="1" applyAlignment="1">
      <alignment horizontal="center" vertical="center"/>
    </xf>
    <xf numFmtId="0" fontId="16" fillId="0" borderId="16" xfId="0" applyFont="1" applyFill="1" applyBorder="1" applyAlignment="1">
      <alignment vertical="center"/>
    </xf>
    <xf numFmtId="184" fontId="16" fillId="0" borderId="1" xfId="0" applyNumberFormat="1" applyFont="1" applyFill="1" applyBorder="1" applyAlignment="1">
      <alignment horizontal="right" vertical="center"/>
    </xf>
    <xf numFmtId="184" fontId="16" fillId="0" borderId="4" xfId="0" applyNumberFormat="1" applyFont="1" applyFill="1" applyBorder="1" applyAlignment="1">
      <alignment horizontal="center" vertical="center"/>
    </xf>
    <xf numFmtId="184" fontId="16" fillId="0" borderId="12" xfId="0" applyNumberFormat="1" applyFont="1" applyFill="1" applyBorder="1" applyAlignment="1">
      <alignment horizontal="center" vertical="center"/>
    </xf>
    <xf numFmtId="185" fontId="16" fillId="0" borderId="4" xfId="0" applyNumberFormat="1" applyFont="1" applyFill="1" applyBorder="1" applyAlignment="1">
      <alignment horizontal="center" vertical="center"/>
    </xf>
    <xf numFmtId="185" fontId="16" fillId="0" borderId="9" xfId="0" applyNumberFormat="1" applyFont="1" applyFill="1" applyBorder="1" applyAlignment="1">
      <alignment horizontal="center" vertical="center"/>
    </xf>
    <xf numFmtId="185" fontId="16" fillId="0" borderId="12" xfId="0" applyNumberFormat="1" applyFont="1" applyFill="1" applyBorder="1" applyAlignment="1">
      <alignment horizontal="center" vertical="center"/>
    </xf>
    <xf numFmtId="184" fontId="16" fillId="0" borderId="5" xfId="0" applyNumberFormat="1" applyFont="1" applyFill="1" applyBorder="1" applyAlignment="1">
      <alignment vertical="center"/>
    </xf>
    <xf numFmtId="0" fontId="16" fillId="0" borderId="16" xfId="0" applyFont="1" applyFill="1" applyBorder="1" applyAlignment="1">
      <alignment horizontal="center" vertical="center"/>
    </xf>
    <xf numFmtId="184" fontId="16" fillId="0" borderId="14" xfId="0" applyNumberFormat="1" applyFont="1" applyFill="1" applyBorder="1" applyAlignment="1">
      <alignment horizontal="center" vertical="center"/>
    </xf>
    <xf numFmtId="184" fontId="16" fillId="0" borderId="10" xfId="0" applyNumberFormat="1" applyFont="1" applyFill="1" applyBorder="1" applyAlignment="1">
      <alignment horizontal="center" vertical="center"/>
    </xf>
    <xf numFmtId="184" fontId="16" fillId="0" borderId="13" xfId="0" applyNumberFormat="1" applyFont="1" applyFill="1" applyBorder="1" applyAlignment="1">
      <alignment horizontal="center" vertical="center"/>
    </xf>
    <xf numFmtId="185" fontId="16" fillId="0" borderId="10" xfId="0" applyNumberFormat="1" applyFont="1" applyFill="1" applyBorder="1" applyAlignment="1">
      <alignment horizontal="center" vertical="center"/>
    </xf>
    <xf numFmtId="185" fontId="16" fillId="0" borderId="0" xfId="0" applyNumberFormat="1" applyFont="1" applyFill="1" applyAlignment="1">
      <alignment horizontal="center" vertical="center"/>
    </xf>
    <xf numFmtId="185" fontId="16" fillId="0" borderId="13" xfId="0" applyNumberFormat="1" applyFont="1" applyFill="1" applyBorder="1" applyAlignment="1">
      <alignment horizontal="center" vertical="center"/>
    </xf>
    <xf numFmtId="184" fontId="16" fillId="0" borderId="10" xfId="0" applyNumberFormat="1" applyFont="1" applyFill="1" applyBorder="1" applyAlignment="1">
      <alignment horizontal="center" vertical="center"/>
    </xf>
    <xf numFmtId="184" fontId="16" fillId="0" borderId="13" xfId="0" applyNumberFormat="1" applyFont="1" applyFill="1" applyBorder="1" applyAlignment="1">
      <alignment horizontal="center" vertical="center"/>
    </xf>
    <xf numFmtId="185" fontId="16" fillId="0" borderId="10" xfId="0" applyNumberFormat="1" applyFont="1" applyFill="1" applyBorder="1" applyAlignment="1">
      <alignment horizontal="center" vertical="center"/>
    </xf>
    <xf numFmtId="185" fontId="16" fillId="0" borderId="0" xfId="0" applyNumberFormat="1" applyFont="1" applyFill="1" applyAlignment="1">
      <alignment horizontal="center" vertical="center"/>
    </xf>
    <xf numFmtId="185" fontId="16" fillId="0" borderId="13" xfId="0" applyNumberFormat="1" applyFont="1" applyFill="1" applyBorder="1" applyAlignment="1">
      <alignment horizontal="center" vertical="center"/>
    </xf>
    <xf numFmtId="184" fontId="16" fillId="0" borderId="5" xfId="0" applyNumberFormat="1" applyFont="1" applyFill="1" applyBorder="1" applyAlignment="1">
      <alignment horizontal="right" vertical="center"/>
    </xf>
    <xf numFmtId="184" fontId="16" fillId="0" borderId="14" xfId="0" applyNumberFormat="1" applyFont="1" applyFill="1" applyBorder="1" applyAlignment="1">
      <alignment horizontal="center" vertical="center"/>
    </xf>
    <xf numFmtId="184" fontId="16" fillId="0" borderId="15" xfId="0" applyNumberFormat="1" applyFont="1" applyFill="1" applyBorder="1" applyAlignment="1">
      <alignment horizontal="center" vertical="center"/>
    </xf>
    <xf numFmtId="184" fontId="16" fillId="0" borderId="6" xfId="0" applyNumberFormat="1" applyFont="1" applyFill="1" applyBorder="1" applyAlignment="1">
      <alignment vertical="center"/>
    </xf>
    <xf numFmtId="0" fontId="16" fillId="0" borderId="11" xfId="0" applyFont="1" applyFill="1" applyBorder="1" applyAlignment="1">
      <alignment vertical="center"/>
    </xf>
    <xf numFmtId="0" fontId="16" fillId="0" borderId="2" xfId="0" applyFont="1" applyFill="1" applyBorder="1" applyAlignment="1">
      <alignment vertical="center"/>
    </xf>
    <xf numFmtId="179" fontId="16" fillId="0" borderId="6" xfId="0" applyNumberFormat="1" applyFont="1" applyFill="1" applyBorder="1" applyAlignment="1">
      <alignment vertical="center"/>
    </xf>
    <xf numFmtId="188" fontId="16" fillId="0" borderId="6" xfId="0" applyNumberFormat="1" applyFont="1" applyFill="1" applyBorder="1" applyAlignment="1">
      <alignment vertical="center"/>
    </xf>
    <xf numFmtId="179" fontId="16" fillId="0" borderId="11" xfId="0" applyNumberFormat="1" applyFont="1" applyFill="1" applyBorder="1" applyAlignment="1">
      <alignment vertical="center"/>
    </xf>
    <xf numFmtId="179" fontId="22" fillId="0" borderId="1" xfId="0" applyNumberFormat="1" applyFont="1" applyFill="1" applyBorder="1" applyAlignment="1">
      <alignment vertical="center"/>
    </xf>
    <xf numFmtId="179" fontId="22" fillId="0" borderId="6" xfId="0" applyNumberFormat="1" applyFont="1" applyFill="1" applyBorder="1" applyAlignment="1">
      <alignment vertical="center"/>
    </xf>
    <xf numFmtId="184" fontId="16" fillId="0" borderId="7" xfId="0" applyNumberFormat="1" applyFont="1" applyFill="1" applyBorder="1" applyAlignment="1">
      <alignment vertical="center"/>
    </xf>
    <xf numFmtId="179" fontId="16" fillId="0" borderId="7" xfId="0" applyNumberFormat="1" applyFont="1" applyFill="1" applyBorder="1" applyAlignment="1">
      <alignment vertical="center"/>
    </xf>
    <xf numFmtId="201" fontId="16" fillId="0" borderId="6" xfId="0" applyNumberFormat="1" applyFont="1" applyFill="1" applyBorder="1" applyAlignment="1">
      <alignment vertical="center"/>
    </xf>
    <xf numFmtId="0" fontId="16" fillId="0" borderId="23" xfId="0" applyFont="1" applyFill="1" applyBorder="1" applyAlignment="1">
      <alignment vertical="center"/>
    </xf>
    <xf numFmtId="0" fontId="16" fillId="0" borderId="44" xfId="0" applyFont="1" applyFill="1" applyBorder="1" applyAlignment="1">
      <alignment vertical="center"/>
    </xf>
    <xf numFmtId="0" fontId="16" fillId="0" borderId="24" xfId="0" applyFont="1" applyFill="1" applyBorder="1" applyAlignment="1">
      <alignment vertical="center"/>
    </xf>
    <xf numFmtId="184" fontId="16" fillId="0" borderId="20" xfId="0" applyNumberFormat="1" applyFont="1" applyFill="1" applyBorder="1" applyAlignment="1">
      <alignment vertical="center"/>
    </xf>
    <xf numFmtId="184" fontId="16" fillId="0" borderId="8" xfId="0" applyNumberFormat="1" applyFont="1" applyFill="1" applyBorder="1" applyAlignment="1">
      <alignment horizontal="right" vertical="center"/>
    </xf>
    <xf numFmtId="184" fontId="16" fillId="0" borderId="8" xfId="0" applyNumberFormat="1" applyFont="1" applyFill="1" applyBorder="1" applyAlignment="1">
      <alignment horizontal="center" vertical="center"/>
    </xf>
    <xf numFmtId="185" fontId="16" fillId="0" borderId="28" xfId="0" applyNumberFormat="1" applyFont="1" applyFill="1" applyBorder="1" applyAlignment="1">
      <alignment horizontal="center" vertical="center"/>
    </xf>
    <xf numFmtId="185" fontId="16" fillId="0" borderId="29" xfId="0" applyNumberFormat="1" applyFont="1" applyFill="1" applyBorder="1" applyAlignment="1">
      <alignment horizontal="center" vertical="center"/>
    </xf>
    <xf numFmtId="185" fontId="16" fillId="0" borderId="26" xfId="0" applyNumberFormat="1" applyFont="1" applyFill="1" applyBorder="1" applyAlignment="1">
      <alignment horizontal="center" vertical="center"/>
    </xf>
    <xf numFmtId="184" fontId="16" fillId="0" borderId="8" xfId="0" applyNumberFormat="1" applyFont="1" applyFill="1" applyBorder="1" applyAlignment="1">
      <alignment vertical="center"/>
    </xf>
    <xf numFmtId="179" fontId="16" fillId="0" borderId="8" xfId="0" applyNumberFormat="1" applyFont="1" applyFill="1" applyBorder="1" applyAlignment="1">
      <alignment vertical="center"/>
    </xf>
    <xf numFmtId="184" fontId="16" fillId="0" borderId="21" xfId="0" applyNumberFormat="1" applyFont="1" applyFill="1" applyBorder="1" applyAlignment="1">
      <alignment horizontal="center" vertical="center"/>
    </xf>
    <xf numFmtId="184" fontId="16" fillId="0" borderId="61" xfId="0" applyNumberFormat="1" applyFont="1" applyFill="1" applyBorder="1" applyAlignment="1">
      <alignment vertical="center"/>
    </xf>
    <xf numFmtId="184" fontId="16" fillId="0" borderId="0" xfId="0" applyNumberFormat="1" applyFont="1" applyFill="1" applyAlignment="1">
      <alignment horizontal="right" vertical="center"/>
    </xf>
    <xf numFmtId="0" fontId="16" fillId="0" borderId="0" xfId="0" applyFont="1" applyFill="1" applyAlignment="1">
      <alignment horizontal="right" vertical="center"/>
    </xf>
    <xf numFmtId="0" fontId="16" fillId="0" borderId="0" xfId="0" applyFont="1" applyFill="1" applyAlignment="1">
      <alignment horizontal="center" vertical="center"/>
    </xf>
    <xf numFmtId="0" fontId="16" fillId="0" borderId="1" xfId="2" applyNumberFormat="1" applyFont="1" applyFill="1" applyBorder="1" applyAlignment="1">
      <alignment horizontal="center" vertical="center"/>
    </xf>
    <xf numFmtId="0" fontId="16" fillId="0" borderId="1" xfId="2" applyNumberFormat="1" applyFont="1" applyFill="1" applyBorder="1" applyAlignment="1">
      <alignment horizontal="center" vertical="center" wrapText="1"/>
    </xf>
    <xf numFmtId="0" fontId="16" fillId="0" borderId="2" xfId="2" applyNumberFormat="1" applyFont="1" applyFill="1" applyBorder="1" applyAlignment="1">
      <alignment horizontal="center" vertical="center"/>
    </xf>
    <xf numFmtId="0" fontId="16" fillId="0" borderId="3" xfId="2" applyNumberFormat="1" applyFont="1" applyFill="1" applyBorder="1" applyAlignment="1">
      <alignment horizontal="center" vertical="center"/>
    </xf>
    <xf numFmtId="0" fontId="16" fillId="0" borderId="5" xfId="0" applyFont="1" applyFill="1" applyBorder="1" applyAlignment="1">
      <alignment vertical="center"/>
    </xf>
    <xf numFmtId="0" fontId="16" fillId="0" borderId="1" xfId="2" applyNumberFormat="1" applyFont="1" applyFill="1" applyBorder="1" applyAlignment="1">
      <alignment horizontal="center" vertical="center" textRotation="255" shrinkToFit="1"/>
    </xf>
    <xf numFmtId="0" fontId="16" fillId="0" borderId="1" xfId="2" applyNumberFormat="1" applyFont="1" applyFill="1" applyBorder="1" applyAlignment="1">
      <alignment horizontal="center" vertical="center" textRotation="255" wrapText="1" shrinkToFit="1"/>
    </xf>
    <xf numFmtId="0" fontId="16" fillId="0" borderId="1" xfId="2" applyNumberFormat="1" applyFont="1" applyFill="1" applyBorder="1" applyAlignment="1">
      <alignment horizontal="center" vertical="center" wrapText="1" shrinkToFit="1"/>
    </xf>
    <xf numFmtId="0" fontId="23" fillId="0" borderId="1" xfId="2" applyNumberFormat="1" applyFont="1" applyFill="1" applyBorder="1" applyAlignment="1">
      <alignment horizontal="center" vertical="center" textRotation="255" shrinkToFit="1"/>
    </xf>
    <xf numFmtId="0" fontId="16" fillId="0" borderId="5" xfId="0" applyFont="1" applyFill="1" applyBorder="1" applyAlignment="1">
      <alignment horizontal="center" vertical="center" textRotation="255" shrinkToFit="1"/>
    </xf>
    <xf numFmtId="0" fontId="16" fillId="0" borderId="5" xfId="0" applyFont="1" applyFill="1" applyBorder="1" applyAlignment="1">
      <alignment horizontal="center" vertical="center" textRotation="255" wrapText="1" shrinkToFit="1"/>
    </xf>
    <xf numFmtId="0" fontId="16" fillId="0" borderId="5" xfId="0" applyFont="1" applyFill="1" applyBorder="1" applyAlignment="1">
      <alignment horizontal="center" vertical="center" wrapText="1" shrinkToFit="1"/>
    </xf>
    <xf numFmtId="0" fontId="23" fillId="0" borderId="5" xfId="2" applyNumberFormat="1" applyFont="1" applyFill="1" applyBorder="1" applyAlignment="1">
      <alignment horizontal="center" vertical="center" textRotation="255" shrinkToFit="1"/>
    </xf>
    <xf numFmtId="0" fontId="23" fillId="0" borderId="5" xfId="0" applyFont="1" applyFill="1" applyBorder="1" applyAlignment="1">
      <alignment horizontal="center" vertical="center" textRotation="255" shrinkToFit="1"/>
    </xf>
    <xf numFmtId="0" fontId="16" fillId="0" borderId="7" xfId="0" applyFont="1" applyFill="1" applyBorder="1" applyAlignment="1">
      <alignment vertical="center"/>
    </xf>
    <xf numFmtId="0" fontId="16" fillId="0" borderId="7" xfId="0" applyFont="1" applyFill="1" applyBorder="1" applyAlignment="1">
      <alignment horizontal="center" vertical="center" textRotation="255" shrinkToFit="1"/>
    </xf>
    <xf numFmtId="0" fontId="16" fillId="0" borderId="7" xfId="0" applyFont="1" applyFill="1" applyBorder="1" applyAlignment="1">
      <alignment horizontal="center" vertical="center" textRotation="255" wrapText="1" shrinkToFit="1"/>
    </xf>
    <xf numFmtId="0" fontId="16" fillId="0" borderId="7" xfId="0" applyFont="1" applyFill="1" applyBorder="1" applyAlignment="1">
      <alignment horizontal="center" vertical="center" wrapText="1" shrinkToFit="1"/>
    </xf>
    <xf numFmtId="0" fontId="23" fillId="0" borderId="7" xfId="2" applyNumberFormat="1" applyFont="1" applyFill="1" applyBorder="1" applyAlignment="1">
      <alignment horizontal="center" vertical="center" textRotation="255" shrinkToFit="1"/>
    </xf>
    <xf numFmtId="0" fontId="23" fillId="0" borderId="7" xfId="0" applyFont="1" applyFill="1" applyBorder="1" applyAlignment="1">
      <alignment horizontal="center" vertical="center" textRotation="255" shrinkToFit="1"/>
    </xf>
    <xf numFmtId="0" fontId="16" fillId="0" borderId="6" xfId="2" applyNumberFormat="1" applyFont="1" applyFill="1" applyBorder="1" applyAlignment="1">
      <alignment horizontal="center" vertical="center"/>
    </xf>
    <xf numFmtId="193" fontId="16" fillId="0" borderId="6" xfId="2" applyNumberFormat="1" applyFont="1" applyFill="1" applyBorder="1" applyAlignment="1">
      <alignment horizontal="center" vertical="center"/>
    </xf>
    <xf numFmtId="0" fontId="16" fillId="0" borderId="7" xfId="2" applyNumberFormat="1" applyFont="1" applyFill="1" applyBorder="1" applyAlignment="1">
      <alignment horizontal="center" vertical="center"/>
    </xf>
    <xf numFmtId="0" fontId="16" fillId="0" borderId="1" xfId="2" applyNumberFormat="1" applyFont="1" applyFill="1" applyBorder="1" applyAlignment="1">
      <alignment horizontal="center" vertical="center"/>
    </xf>
    <xf numFmtId="0" fontId="16" fillId="0" borderId="5" xfId="2" applyNumberFormat="1" applyFont="1" applyFill="1" applyBorder="1" applyAlignment="1">
      <alignment horizontal="center" vertical="center"/>
    </xf>
    <xf numFmtId="193" fontId="16" fillId="0" borderId="1" xfId="2" applyNumberFormat="1" applyFont="1" applyFill="1" applyBorder="1" applyAlignment="1">
      <alignment horizontal="center" vertical="center"/>
    </xf>
    <xf numFmtId="0" fontId="16" fillId="0" borderId="22" xfId="2" applyNumberFormat="1" applyFont="1" applyFill="1" applyBorder="1" applyAlignment="1">
      <alignment horizontal="center" vertical="center"/>
    </xf>
    <xf numFmtId="0" fontId="16" fillId="0" borderId="20" xfId="2" applyNumberFormat="1" applyFont="1" applyFill="1" applyBorder="1" applyAlignment="1">
      <alignment horizontal="center" vertical="center"/>
    </xf>
    <xf numFmtId="193" fontId="16" fillId="0" borderId="20" xfId="2" applyNumberFormat="1" applyFont="1" applyFill="1" applyBorder="1" applyAlignment="1">
      <alignment horizontal="center" vertical="center"/>
    </xf>
    <xf numFmtId="0" fontId="16" fillId="0" borderId="25" xfId="2" applyNumberFormat="1" applyFont="1" applyFill="1" applyBorder="1" applyAlignment="1">
      <alignment horizontal="center" vertical="center"/>
    </xf>
    <xf numFmtId="0" fontId="16" fillId="0" borderId="7" xfId="2" applyNumberFormat="1" applyFont="1" applyFill="1" applyBorder="1" applyAlignment="1">
      <alignment horizontal="center" vertical="center"/>
    </xf>
    <xf numFmtId="193" fontId="16" fillId="0" borderId="7" xfId="2" applyNumberFormat="1" applyFont="1" applyFill="1" applyBorder="1" applyAlignment="1">
      <alignment horizontal="center" vertical="center"/>
    </xf>
    <xf numFmtId="193" fontId="16" fillId="0" borderId="7" xfId="2" applyNumberFormat="1" applyFont="1" applyFill="1" applyBorder="1" applyAlignment="1">
      <alignment vertical="center"/>
    </xf>
    <xf numFmtId="193" fontId="16" fillId="0" borderId="0" xfId="2" applyNumberFormat="1" applyFont="1" applyFill="1" applyBorder="1" applyAlignment="1">
      <alignment vertical="center"/>
    </xf>
    <xf numFmtId="38" fontId="16" fillId="0" borderId="0" xfId="2" applyFont="1" applyFill="1" applyAlignment="1">
      <alignment vertical="center" shrinkToFit="1"/>
    </xf>
    <xf numFmtId="49" fontId="16" fillId="0" borderId="0" xfId="2" applyNumberFormat="1" applyFont="1" applyFill="1" applyAlignment="1">
      <alignment horizontal="left" vertical="center" shrinkToFit="1"/>
    </xf>
    <xf numFmtId="38" fontId="16" fillId="0" borderId="0" xfId="2" applyFont="1" applyFill="1" applyAlignment="1">
      <alignment horizontal="center" vertical="center" shrinkToFit="1"/>
    </xf>
    <xf numFmtId="49" fontId="16" fillId="0" borderId="0" xfId="2" applyNumberFormat="1" applyFont="1" applyFill="1" applyAlignment="1">
      <alignment horizontal="left" vertical="center" wrapText="1" shrinkToFit="1"/>
    </xf>
    <xf numFmtId="188" fontId="16" fillId="0" borderId="0" xfId="2" applyNumberFormat="1" applyFont="1" applyFill="1" applyAlignment="1">
      <alignment horizontal="center" vertical="center" wrapText="1" shrinkToFit="1"/>
    </xf>
    <xf numFmtId="188" fontId="16" fillId="0" borderId="0" xfId="2" applyNumberFormat="1" applyFont="1" applyFill="1" applyAlignment="1">
      <alignment horizontal="center" vertical="center" shrinkToFit="1"/>
    </xf>
    <xf numFmtId="38" fontId="16" fillId="0" borderId="0" xfId="2" applyFont="1" applyFill="1" applyAlignment="1">
      <alignment vertical="center" wrapText="1" shrinkToFit="1"/>
    </xf>
    <xf numFmtId="38" fontId="16" fillId="0" borderId="1" xfId="2" applyFont="1" applyFill="1" applyBorder="1" applyAlignment="1">
      <alignment vertical="center" shrinkToFit="1"/>
    </xf>
    <xf numFmtId="38" fontId="16" fillId="0" borderId="1" xfId="2" applyFont="1" applyFill="1" applyBorder="1" applyAlignment="1">
      <alignment horizontal="center" vertical="center" shrinkToFit="1"/>
    </xf>
    <xf numFmtId="38" fontId="16" fillId="0" borderId="1" xfId="2" applyFont="1" applyFill="1" applyBorder="1" applyAlignment="1">
      <alignment vertical="center" wrapText="1" shrinkToFit="1"/>
    </xf>
    <xf numFmtId="38" fontId="16" fillId="0" borderId="1" xfId="2" applyFont="1" applyFill="1" applyBorder="1" applyAlignment="1">
      <alignment horizontal="center" vertical="center" wrapText="1" shrinkToFit="1"/>
    </xf>
    <xf numFmtId="38" fontId="16" fillId="0" borderId="4" xfId="2" applyFont="1" applyFill="1" applyBorder="1" applyAlignment="1">
      <alignment horizontal="center" vertical="center" wrapText="1" shrinkToFit="1"/>
    </xf>
    <xf numFmtId="0" fontId="16" fillId="0" borderId="9" xfId="0" applyFont="1" applyFill="1" applyBorder="1" applyAlignment="1">
      <alignment vertical="center" wrapText="1" shrinkToFit="1"/>
    </xf>
    <xf numFmtId="0" fontId="16" fillId="0" borderId="12" xfId="0" applyFont="1" applyFill="1" applyBorder="1" applyAlignment="1">
      <alignment vertical="center" wrapText="1" shrinkToFit="1"/>
    </xf>
    <xf numFmtId="38" fontId="16" fillId="0" borderId="12" xfId="2" applyFont="1" applyFill="1" applyBorder="1" applyAlignment="1">
      <alignment horizontal="center" vertical="center" shrinkToFit="1"/>
    </xf>
    <xf numFmtId="179" fontId="16" fillId="0" borderId="1" xfId="0" applyNumberFormat="1" applyFont="1" applyFill="1" applyBorder="1" applyAlignment="1">
      <alignment horizontal="center" vertical="center"/>
    </xf>
    <xf numFmtId="38" fontId="16" fillId="0" borderId="6" xfId="2" applyFont="1" applyFill="1" applyBorder="1" applyAlignment="1">
      <alignment horizontal="center" vertical="center" shrinkToFit="1"/>
    </xf>
    <xf numFmtId="0" fontId="16" fillId="0" borderId="5" xfId="2" applyNumberFormat="1" applyFont="1" applyFill="1" applyBorder="1" applyAlignment="1">
      <alignment horizontal="center" vertical="center" shrinkToFit="1"/>
    </xf>
    <xf numFmtId="0" fontId="16" fillId="0" borderId="5" xfId="2" applyNumberFormat="1" applyFont="1" applyFill="1" applyBorder="1" applyAlignment="1">
      <alignment horizontal="center" vertical="center" wrapText="1" shrinkToFit="1"/>
    </xf>
    <xf numFmtId="179" fontId="16" fillId="0" borderId="5" xfId="0" applyNumberFormat="1" applyFont="1" applyFill="1" applyBorder="1" applyAlignment="1">
      <alignment horizontal="center" vertical="center"/>
    </xf>
    <xf numFmtId="38" fontId="16" fillId="0" borderId="5" xfId="2" applyFont="1" applyFill="1" applyBorder="1" applyAlignment="1">
      <alignment horizontal="center" vertical="center" shrinkToFit="1"/>
    </xf>
    <xf numFmtId="0" fontId="16" fillId="0" borderId="10" xfId="0" applyFont="1" applyFill="1" applyBorder="1" applyAlignment="1">
      <alignment vertical="center" wrapText="1" shrinkToFit="1"/>
    </xf>
    <xf numFmtId="0" fontId="16" fillId="0" borderId="0" xfId="0" applyFont="1" applyFill="1" applyAlignment="1">
      <alignment vertical="center" wrapText="1" shrinkToFit="1"/>
    </xf>
    <xf numFmtId="0" fontId="16" fillId="0" borderId="60" xfId="0" applyFont="1" applyFill="1" applyBorder="1" applyAlignment="1">
      <alignment vertical="center" wrapText="1" shrinkToFit="1"/>
    </xf>
    <xf numFmtId="38" fontId="16" fillId="0" borderId="60" xfId="2" applyFont="1" applyFill="1" applyBorder="1" applyAlignment="1">
      <alignment horizontal="center" vertical="center" shrinkToFit="1"/>
    </xf>
    <xf numFmtId="0" fontId="16" fillId="0" borderId="6" xfId="0" applyFont="1" applyFill="1" applyBorder="1" applyAlignment="1">
      <alignment horizontal="center" vertical="center" shrinkToFit="1"/>
    </xf>
    <xf numFmtId="38" fontId="16" fillId="0" borderId="61" xfId="2" applyFont="1" applyFill="1" applyBorder="1" applyAlignment="1">
      <alignment vertical="center" shrinkToFit="1"/>
    </xf>
    <xf numFmtId="38" fontId="16" fillId="0" borderId="5" xfId="2" applyFont="1" applyFill="1" applyBorder="1" applyAlignment="1">
      <alignment vertical="center" wrapText="1" shrinkToFit="1"/>
    </xf>
    <xf numFmtId="38" fontId="16" fillId="0" borderId="5" xfId="2" applyFont="1" applyFill="1" applyBorder="1" applyAlignment="1">
      <alignment vertical="center" shrinkToFit="1"/>
    </xf>
    <xf numFmtId="38" fontId="16" fillId="0" borderId="61" xfId="2" applyFont="1" applyFill="1" applyBorder="1" applyAlignment="1">
      <alignment horizontal="center" vertical="center" shrinkToFit="1"/>
    </xf>
    <xf numFmtId="0" fontId="16" fillId="0" borderId="61" xfId="0" applyFont="1" applyFill="1" applyBorder="1" applyAlignment="1">
      <alignment horizontal="center" vertical="center" wrapText="1" shrinkToFit="1"/>
    </xf>
    <xf numFmtId="0" fontId="16" fillId="0" borderId="62" xfId="0" applyFont="1" applyFill="1" applyBorder="1" applyAlignment="1">
      <alignment vertical="center" wrapText="1" shrinkToFit="1"/>
    </xf>
    <xf numFmtId="0" fontId="16" fillId="0" borderId="64" xfId="0" applyFont="1" applyFill="1" applyBorder="1" applyAlignment="1">
      <alignment vertical="center" wrapText="1" shrinkToFit="1"/>
    </xf>
    <xf numFmtId="0" fontId="16" fillId="0" borderId="63" xfId="0" applyFont="1" applyFill="1" applyBorder="1" applyAlignment="1">
      <alignment vertical="center" wrapText="1" shrinkToFit="1"/>
    </xf>
    <xf numFmtId="38" fontId="16" fillId="0" borderId="63" xfId="2" applyFont="1" applyFill="1" applyBorder="1" applyAlignment="1">
      <alignment horizontal="center" vertical="center" shrinkToFit="1"/>
    </xf>
    <xf numFmtId="179" fontId="16" fillId="0" borderId="61" xfId="0" applyNumberFormat="1" applyFont="1" applyFill="1" applyBorder="1" applyAlignment="1">
      <alignment horizontal="center" vertical="center"/>
    </xf>
    <xf numFmtId="0" fontId="16" fillId="0" borderId="6" xfId="0" applyFont="1" applyFill="1" applyBorder="1" applyAlignment="1">
      <alignment vertical="center" wrapText="1"/>
    </xf>
    <xf numFmtId="0" fontId="16" fillId="0" borderId="6" xfId="0" applyFont="1" applyFill="1" applyBorder="1" applyAlignment="1" applyProtection="1">
      <alignment vertical="center" wrapText="1"/>
      <protection locked="0"/>
    </xf>
    <xf numFmtId="194" fontId="16" fillId="0" borderId="6" xfId="0" applyNumberFormat="1" applyFont="1" applyFill="1" applyBorder="1" applyAlignment="1">
      <alignment vertical="center" wrapText="1"/>
    </xf>
    <xf numFmtId="14" fontId="16" fillId="0" borderId="6" xfId="2" applyNumberFormat="1" applyFont="1" applyFill="1" applyBorder="1" applyAlignment="1">
      <alignment vertical="center" wrapText="1"/>
    </xf>
    <xf numFmtId="193" fontId="16" fillId="0" borderId="6" xfId="2" applyNumberFormat="1" applyFont="1" applyFill="1" applyBorder="1" applyAlignment="1">
      <alignment vertical="center" wrapText="1"/>
    </xf>
    <xf numFmtId="0" fontId="16" fillId="0" borderId="6" xfId="0" applyFont="1" applyFill="1" applyBorder="1" applyAlignment="1" applyProtection="1">
      <alignment horizontal="center" vertical="center" wrapText="1"/>
      <protection locked="0"/>
    </xf>
    <xf numFmtId="0" fontId="16" fillId="0" borderId="6" xfId="0" applyFont="1" applyFill="1" applyBorder="1" applyAlignment="1">
      <alignment horizontal="center" vertical="center" wrapText="1"/>
    </xf>
    <xf numFmtId="179" fontId="16" fillId="0" borderId="11" xfId="0" applyNumberFormat="1" applyFont="1" applyFill="1" applyBorder="1" applyAlignment="1">
      <alignment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pplyProtection="1">
      <alignment vertical="center" wrapText="1" shrinkToFit="1"/>
      <protection locked="0"/>
    </xf>
    <xf numFmtId="0" fontId="16" fillId="0" borderId="6" xfId="0" applyFont="1" applyFill="1" applyBorder="1" applyAlignment="1">
      <alignment vertical="center" wrapText="1" shrinkToFit="1"/>
    </xf>
    <xf numFmtId="194" fontId="16" fillId="0" borderId="6" xfId="0" applyNumberFormat="1" applyFont="1" applyFill="1" applyBorder="1" applyAlignment="1">
      <alignment vertical="center" wrapText="1" shrinkToFit="1"/>
    </xf>
    <xf numFmtId="14" fontId="16" fillId="0" borderId="6" xfId="2" applyNumberFormat="1" applyFont="1" applyFill="1" applyBorder="1" applyAlignment="1">
      <alignment vertical="center" wrapText="1" shrinkToFit="1"/>
    </xf>
    <xf numFmtId="193" fontId="16" fillId="0" borderId="6" xfId="2" applyNumberFormat="1" applyFont="1" applyFill="1" applyBorder="1" applyAlignment="1">
      <alignment vertical="center" wrapText="1" shrinkToFit="1"/>
    </xf>
    <xf numFmtId="0" fontId="16" fillId="0" borderId="6" xfId="0" applyFont="1" applyFill="1" applyBorder="1" applyAlignment="1">
      <alignment horizontal="center" vertical="center" wrapText="1" shrinkToFit="1"/>
    </xf>
    <xf numFmtId="179" fontId="16" fillId="0" borderId="11" xfId="0" applyNumberFormat="1" applyFont="1" applyFill="1" applyBorder="1" applyAlignment="1">
      <alignment vertical="center" wrapText="1" shrinkToFit="1"/>
    </xf>
    <xf numFmtId="0" fontId="16" fillId="0" borderId="2" xfId="0" applyFont="1" applyFill="1" applyBorder="1" applyAlignment="1">
      <alignment horizontal="center" vertical="center" wrapText="1" shrinkToFit="1"/>
    </xf>
    <xf numFmtId="0" fontId="16" fillId="0" borderId="0" xfId="0" applyFont="1" applyFill="1" applyAlignment="1">
      <alignment vertical="center" shrinkToFit="1"/>
    </xf>
    <xf numFmtId="0" fontId="16" fillId="0" borderId="6" xfId="0" applyFont="1" applyFill="1" applyBorder="1" applyAlignment="1" applyProtection="1">
      <alignment horizontal="left" vertical="center" wrapText="1"/>
      <protection locked="0"/>
    </xf>
    <xf numFmtId="0" fontId="16" fillId="0" borderId="6" xfId="4" applyFont="1" applyFill="1" applyBorder="1" applyAlignment="1">
      <alignment horizontal="center" vertical="center" wrapText="1" shrinkToFit="1"/>
    </xf>
    <xf numFmtId="0" fontId="24" fillId="0" borderId="6" xfId="0" applyFont="1" applyFill="1" applyBorder="1" applyAlignment="1" applyProtection="1">
      <alignment vertical="center" wrapText="1"/>
      <protection locked="0"/>
    </xf>
    <xf numFmtId="38" fontId="16" fillId="0" borderId="6" xfId="2" applyFont="1" applyFill="1" applyBorder="1" applyAlignment="1">
      <alignment horizontal="center" vertical="center" shrinkToFit="1"/>
    </xf>
    <xf numFmtId="49" fontId="16" fillId="0" borderId="6" xfId="2" applyNumberFormat="1" applyFont="1" applyFill="1" applyBorder="1" applyAlignment="1">
      <alignment horizontal="left" vertical="center" shrinkToFit="1"/>
    </xf>
    <xf numFmtId="193" fontId="16" fillId="0" borderId="6" xfId="2" applyNumberFormat="1" applyFont="1" applyFill="1" applyBorder="1" applyAlignment="1">
      <alignment vertical="center" shrinkToFit="1"/>
    </xf>
    <xf numFmtId="38" fontId="16" fillId="0" borderId="11" xfId="2" applyFont="1" applyFill="1" applyBorder="1" applyAlignment="1">
      <alignment vertical="center" shrinkToFit="1"/>
    </xf>
    <xf numFmtId="193" fontId="16" fillId="0" borderId="2" xfId="2" applyNumberFormat="1" applyFont="1" applyFill="1" applyBorder="1" applyAlignment="1">
      <alignment vertical="center" shrinkToFit="1"/>
    </xf>
    <xf numFmtId="193" fontId="16" fillId="0" borderId="3" xfId="2" applyNumberFormat="1" applyFont="1" applyFill="1" applyBorder="1" applyAlignment="1">
      <alignment vertical="center" shrinkToFit="1"/>
    </xf>
    <xf numFmtId="38" fontId="16" fillId="0" borderId="6" xfId="2" applyFont="1" applyFill="1" applyBorder="1" applyAlignment="1">
      <alignment vertical="center" wrapText="1" shrinkToFit="1"/>
    </xf>
    <xf numFmtId="38" fontId="16" fillId="0" borderId="0" xfId="2" applyFont="1" applyFill="1" applyAlignment="1">
      <alignment horizontal="center" vertical="center" wrapText="1" shrinkToFit="1"/>
    </xf>
    <xf numFmtId="179" fontId="16" fillId="0" borderId="0" xfId="2" applyNumberFormat="1" applyFont="1" applyFill="1" applyAlignment="1">
      <alignment horizontal="left" vertical="center" wrapText="1" shrinkToFit="1"/>
    </xf>
    <xf numFmtId="38" fontId="15" fillId="0" borderId="0" xfId="2" applyFont="1" applyFill="1" applyBorder="1" applyAlignment="1" applyProtection="1">
      <alignment horizontal="left" vertical="center"/>
    </xf>
    <xf numFmtId="38" fontId="15" fillId="0" borderId="0" xfId="2" applyFont="1" applyFill="1" applyAlignment="1">
      <alignment horizontal="center" vertical="center"/>
    </xf>
    <xf numFmtId="38" fontId="15" fillId="0" borderId="0" xfId="2" applyFont="1" applyFill="1" applyBorder="1" applyAlignment="1" applyProtection="1">
      <alignment vertical="center"/>
    </xf>
    <xf numFmtId="38" fontId="15" fillId="0" borderId="0" xfId="2" applyFont="1" applyFill="1" applyBorder="1" applyAlignment="1" applyProtection="1">
      <alignment horizontal="center" vertical="center"/>
    </xf>
    <xf numFmtId="38" fontId="15" fillId="0" borderId="1" xfId="2" applyFont="1" applyFill="1" applyBorder="1" applyAlignment="1">
      <alignment horizontal="center" vertical="center"/>
    </xf>
    <xf numFmtId="38" fontId="15" fillId="0" borderId="1" xfId="2" applyFont="1" applyFill="1" applyBorder="1" applyAlignment="1">
      <alignment horizontal="center" vertical="center" wrapText="1"/>
    </xf>
    <xf numFmtId="38" fontId="15" fillId="0" borderId="11" xfId="2" applyFont="1" applyFill="1" applyBorder="1" applyAlignment="1" applyProtection="1">
      <alignment horizontal="right" vertical="center"/>
    </xf>
    <xf numFmtId="38" fontId="15" fillId="0" borderId="2" xfId="2" applyFont="1" applyFill="1" applyBorder="1" applyAlignment="1" applyProtection="1">
      <alignment horizontal="center" vertical="center"/>
    </xf>
    <xf numFmtId="38" fontId="15" fillId="0" borderId="3" xfId="2" applyFont="1" applyFill="1" applyBorder="1" applyAlignment="1" applyProtection="1">
      <alignment vertical="center"/>
    </xf>
    <xf numFmtId="38" fontId="15" fillId="0" borderId="36" xfId="2" applyFont="1" applyFill="1" applyBorder="1" applyAlignment="1" applyProtection="1">
      <alignment horizontal="center" vertical="center" wrapText="1"/>
    </xf>
    <xf numFmtId="38" fontId="15" fillId="0" borderId="43" xfId="2" applyFont="1" applyFill="1" applyBorder="1" applyAlignment="1" applyProtection="1">
      <alignment horizontal="center" vertical="center" wrapText="1"/>
    </xf>
    <xf numFmtId="38" fontId="15" fillId="0" borderId="5" xfId="2" applyFont="1" applyFill="1" applyBorder="1" applyAlignment="1">
      <alignment horizontal="center" vertical="center"/>
    </xf>
    <xf numFmtId="38" fontId="15" fillId="0" borderId="5" xfId="2" applyFont="1" applyFill="1" applyBorder="1" applyAlignment="1">
      <alignment horizontal="center" vertical="center" wrapText="1"/>
    </xf>
    <xf numFmtId="38" fontId="15" fillId="0" borderId="1" xfId="2" applyFont="1" applyFill="1" applyBorder="1" applyAlignment="1" applyProtection="1">
      <alignment horizontal="center" vertical="center"/>
    </xf>
    <xf numFmtId="38" fontId="15" fillId="0" borderId="37" xfId="2" applyFont="1" applyFill="1" applyBorder="1" applyAlignment="1" applyProtection="1">
      <alignment horizontal="center" vertical="center" wrapText="1"/>
    </xf>
    <xf numFmtId="38" fontId="15" fillId="0" borderId="34" xfId="2" applyFont="1" applyFill="1" applyBorder="1" applyAlignment="1" applyProtection="1">
      <alignment horizontal="center" vertical="center" wrapText="1"/>
    </xf>
    <xf numFmtId="38" fontId="15" fillId="0" borderId="7" xfId="2" applyFont="1" applyFill="1" applyBorder="1" applyAlignment="1">
      <alignment horizontal="center" vertical="center"/>
    </xf>
    <xf numFmtId="38" fontId="15" fillId="0" borderId="7" xfId="2" applyFont="1" applyFill="1" applyBorder="1" applyAlignment="1">
      <alignment horizontal="center" vertical="center" wrapText="1"/>
    </xf>
    <xf numFmtId="0" fontId="25" fillId="0" borderId="7" xfId="5" applyFont="1" applyFill="1" applyBorder="1" applyAlignment="1">
      <alignment horizontal="center" vertical="center"/>
    </xf>
    <xf numFmtId="38" fontId="15" fillId="0" borderId="38" xfId="2" applyFont="1" applyFill="1" applyBorder="1" applyAlignment="1" applyProtection="1">
      <alignment horizontal="center" vertical="center" wrapText="1"/>
    </xf>
    <xf numFmtId="38" fontId="15" fillId="0" borderId="31" xfId="2" applyFont="1" applyFill="1" applyBorder="1" applyAlignment="1" applyProtection="1">
      <alignment horizontal="center" vertical="center" wrapText="1"/>
    </xf>
    <xf numFmtId="38" fontId="15" fillId="0" borderId="6" xfId="2" applyFont="1" applyFill="1" applyBorder="1" applyAlignment="1">
      <alignment horizontal="center" vertical="center"/>
    </xf>
    <xf numFmtId="0" fontId="15" fillId="0" borderId="6" xfId="2" applyNumberFormat="1" applyFont="1" applyFill="1" applyBorder="1" applyAlignment="1">
      <alignment horizontal="center" vertical="center"/>
    </xf>
    <xf numFmtId="179" fontId="15" fillId="0" borderId="7" xfId="5" applyNumberFormat="1" applyFont="1" applyFill="1" applyBorder="1" applyAlignment="1">
      <alignment horizontal="right" vertical="center"/>
    </xf>
    <xf numFmtId="179" fontId="15" fillId="0" borderId="7" xfId="2" applyNumberFormat="1" applyFont="1" applyFill="1" applyBorder="1" applyAlignment="1">
      <alignment horizontal="right" vertical="center"/>
    </xf>
    <xf numFmtId="179" fontId="15" fillId="0" borderId="6" xfId="2" applyNumberFormat="1" applyFont="1" applyFill="1" applyBorder="1" applyAlignment="1">
      <alignment horizontal="right" vertical="center"/>
    </xf>
    <xf numFmtId="38" fontId="15" fillId="0" borderId="1" xfId="2" applyFont="1" applyFill="1" applyBorder="1" applyAlignment="1">
      <alignment horizontal="center" vertical="center"/>
    </xf>
    <xf numFmtId="38" fontId="15" fillId="0" borderId="5" xfId="2" applyFont="1" applyFill="1" applyBorder="1" applyAlignment="1">
      <alignment horizontal="center" vertical="center"/>
    </xf>
    <xf numFmtId="0" fontId="15" fillId="0" borderId="10" xfId="2" applyNumberFormat="1" applyFont="1" applyFill="1" applyBorder="1" applyAlignment="1">
      <alignment horizontal="center" vertical="center"/>
    </xf>
    <xf numFmtId="0" fontId="15" fillId="0" borderId="11" xfId="2" applyNumberFormat="1" applyFont="1" applyFill="1" applyBorder="1" applyAlignment="1">
      <alignment horizontal="center" vertical="center"/>
    </xf>
    <xf numFmtId="179" fontId="15" fillId="0" borderId="1" xfId="2" applyNumberFormat="1" applyFont="1" applyFill="1" applyBorder="1" applyAlignment="1">
      <alignment horizontal="right" vertical="center"/>
    </xf>
    <xf numFmtId="0" fontId="15" fillId="0" borderId="4" xfId="2" applyNumberFormat="1" applyFont="1" applyFill="1" applyBorder="1" applyAlignment="1">
      <alignment horizontal="center" vertical="center"/>
    </xf>
    <xf numFmtId="179" fontId="15" fillId="0" borderId="5" xfId="5" applyNumberFormat="1" applyFont="1" applyFill="1" applyBorder="1" applyAlignment="1">
      <alignment horizontal="right" vertical="center"/>
    </xf>
    <xf numFmtId="38" fontId="15" fillId="0" borderId="22" xfId="2" applyFont="1" applyFill="1" applyBorder="1" applyAlignment="1">
      <alignment horizontal="center" vertical="center"/>
    </xf>
    <xf numFmtId="0" fontId="15" fillId="0" borderId="23" xfId="2" applyNumberFormat="1" applyFont="1" applyFill="1" applyBorder="1" applyAlignment="1">
      <alignment horizontal="center" vertical="center"/>
    </xf>
    <xf numFmtId="179" fontId="15" fillId="0" borderId="20" xfId="2" applyNumberFormat="1" applyFont="1" applyFill="1" applyBorder="1" applyAlignment="1">
      <alignment horizontal="right" vertical="center"/>
    </xf>
    <xf numFmtId="179" fontId="15" fillId="0" borderId="20" xfId="5" applyNumberFormat="1" applyFont="1" applyFill="1" applyBorder="1" applyAlignment="1">
      <alignment horizontal="right" vertical="center"/>
    </xf>
    <xf numFmtId="38" fontId="15" fillId="0" borderId="25" xfId="2" applyFont="1" applyFill="1" applyBorder="1" applyAlignment="1">
      <alignment horizontal="center" vertical="center"/>
    </xf>
    <xf numFmtId="38" fontId="15" fillId="0" borderId="7" xfId="2" applyFont="1" applyFill="1" applyBorder="1" applyAlignment="1">
      <alignment horizontal="center" vertical="center"/>
    </xf>
    <xf numFmtId="38" fontId="20" fillId="0" borderId="0" xfId="2" applyFont="1" applyFill="1" applyBorder="1" applyAlignment="1" applyProtection="1">
      <alignment horizontal="left" vertical="center"/>
      <protection locked="0"/>
    </xf>
    <xf numFmtId="38" fontId="20" fillId="0" borderId="0" xfId="2" applyFont="1" applyFill="1" applyBorder="1" applyAlignment="1" applyProtection="1">
      <alignment vertical="center"/>
      <protection locked="0"/>
    </xf>
    <xf numFmtId="185" fontId="20" fillId="0" borderId="0" xfId="2" applyNumberFormat="1" applyFont="1" applyFill="1" applyBorder="1" applyAlignment="1" applyProtection="1">
      <alignment horizontal="center" vertical="center"/>
      <protection locked="0"/>
    </xf>
    <xf numFmtId="38" fontId="20" fillId="0" borderId="0" xfId="2" applyFont="1" applyFill="1" applyBorder="1" applyAlignment="1" applyProtection="1">
      <alignment vertical="center" shrinkToFit="1"/>
      <protection locked="0"/>
    </xf>
    <xf numFmtId="38" fontId="20" fillId="0" borderId="0" xfId="2" applyFont="1" applyFill="1" applyBorder="1" applyAlignment="1" applyProtection="1">
      <alignment horizontal="center" vertical="center" wrapText="1"/>
      <protection locked="0"/>
    </xf>
    <xf numFmtId="38" fontId="20" fillId="0" borderId="0" xfId="2" applyFont="1" applyFill="1" applyBorder="1" applyAlignment="1" applyProtection="1">
      <alignment horizontal="center" vertical="center" shrinkToFit="1"/>
      <protection locked="0"/>
    </xf>
    <xf numFmtId="0" fontId="20" fillId="0" borderId="35"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3" xfId="0" applyFont="1" applyFill="1" applyBorder="1" applyAlignment="1">
      <alignment horizontal="center" vertical="center" wrapText="1"/>
    </xf>
    <xf numFmtId="0" fontId="20" fillId="0" borderId="33" xfId="0" applyFont="1" applyFill="1" applyBorder="1" applyAlignment="1">
      <alignment horizontal="center" vertical="center" shrinkToFit="1"/>
    </xf>
    <xf numFmtId="38" fontId="20" fillId="0" borderId="32" xfId="2" applyFont="1" applyFill="1" applyBorder="1" applyAlignment="1" applyProtection="1">
      <alignment horizontal="center" vertical="center" wrapText="1"/>
      <protection locked="0"/>
    </xf>
    <xf numFmtId="38" fontId="20" fillId="0" borderId="33" xfId="2" applyFont="1" applyFill="1" applyBorder="1" applyAlignment="1" applyProtection="1">
      <alignment horizontal="center" vertical="center" shrinkToFit="1"/>
      <protection locked="0"/>
    </xf>
    <xf numFmtId="38" fontId="20" fillId="0" borderId="0" xfId="2" applyFont="1" applyFill="1" applyBorder="1" applyAlignment="1" applyProtection="1">
      <alignment horizontal="center" vertical="center"/>
      <protection locked="0"/>
    </xf>
    <xf numFmtId="38" fontId="20" fillId="0" borderId="31" xfId="2" applyFont="1" applyFill="1" applyBorder="1" applyAlignment="1" applyProtection="1">
      <alignment horizontal="center" vertical="center"/>
      <protection locked="0"/>
    </xf>
    <xf numFmtId="38" fontId="20" fillId="0" borderId="30" xfId="2" applyFont="1" applyFill="1" applyBorder="1" applyAlignment="1" applyProtection="1">
      <alignment horizontal="center" vertical="center"/>
      <protection locked="0"/>
    </xf>
    <xf numFmtId="38" fontId="20" fillId="0" borderId="30" xfId="2" applyFont="1" applyFill="1" applyBorder="1" applyAlignment="1" applyProtection="1">
      <alignment vertical="center"/>
      <protection locked="0"/>
    </xf>
    <xf numFmtId="185" fontId="20" fillId="0" borderId="30" xfId="2" applyNumberFormat="1" applyFont="1" applyFill="1" applyBorder="1" applyAlignment="1" applyProtection="1">
      <alignment horizontal="center" vertical="center"/>
      <protection locked="0"/>
    </xf>
    <xf numFmtId="38" fontId="20" fillId="0" borderId="30" xfId="2" applyFont="1" applyFill="1" applyBorder="1" applyAlignment="1" applyProtection="1">
      <alignment vertical="center" shrinkToFit="1"/>
      <protection locked="0"/>
    </xf>
    <xf numFmtId="184" fontId="20" fillId="0" borderId="30" xfId="2" applyNumberFormat="1" applyFont="1" applyFill="1" applyBorder="1" applyAlignment="1" applyProtection="1">
      <alignment horizontal="center" vertical="center"/>
      <protection locked="0"/>
    </xf>
    <xf numFmtId="38" fontId="20" fillId="0" borderId="30" xfId="2" applyFont="1" applyFill="1" applyBorder="1" applyAlignment="1" applyProtection="1">
      <alignment horizontal="center" vertical="center" wrapText="1"/>
      <protection locked="0"/>
    </xf>
    <xf numFmtId="38" fontId="20" fillId="0" borderId="30" xfId="2" applyFont="1" applyFill="1" applyBorder="1" applyAlignment="1" applyProtection="1">
      <alignment horizontal="center" vertical="center" shrinkToFit="1"/>
      <protection locked="0"/>
    </xf>
    <xf numFmtId="38" fontId="20" fillId="0" borderId="0" xfId="2" applyFont="1" applyFill="1" applyBorder="1" applyProtection="1">
      <protection locked="0"/>
    </xf>
    <xf numFmtId="38" fontId="20" fillId="0" borderId="30" xfId="2" applyFont="1" applyFill="1" applyBorder="1" applyAlignment="1" applyProtection="1">
      <alignment horizontal="center" wrapText="1"/>
      <protection locked="0"/>
    </xf>
    <xf numFmtId="185" fontId="20" fillId="0" borderId="30" xfId="2" applyNumberFormat="1" applyFont="1" applyFill="1" applyBorder="1" applyAlignment="1" applyProtection="1">
      <alignment vertical="center"/>
      <protection locked="0"/>
    </xf>
    <xf numFmtId="189" fontId="20" fillId="0" borderId="30" xfId="2" applyNumberFormat="1" applyFont="1" applyFill="1" applyBorder="1" applyAlignment="1" applyProtection="1">
      <alignment vertical="center" shrinkToFit="1"/>
      <protection locked="0"/>
    </xf>
    <xf numFmtId="38" fontId="20" fillId="0" borderId="35" xfId="2" applyFont="1" applyFill="1" applyBorder="1" applyAlignment="1" applyProtection="1">
      <alignment horizontal="center" vertical="center" wrapText="1"/>
      <protection locked="0"/>
    </xf>
    <xf numFmtId="185" fontId="20" fillId="0" borderId="30" xfId="2" applyNumberFormat="1" applyFont="1" applyFill="1" applyBorder="1" applyAlignment="1" applyProtection="1">
      <alignment horizontal="center" vertical="center" shrinkToFit="1"/>
      <protection locked="0"/>
    </xf>
    <xf numFmtId="184" fontId="20" fillId="0" borderId="30" xfId="2" applyNumberFormat="1" applyFont="1" applyFill="1" applyBorder="1" applyAlignment="1" applyProtection="1">
      <alignment horizontal="center" vertical="center" shrinkToFit="1"/>
      <protection locked="0"/>
    </xf>
    <xf numFmtId="38" fontId="20" fillId="0" borderId="30" xfId="2" applyFont="1" applyFill="1" applyBorder="1" applyAlignment="1" applyProtection="1">
      <alignment horizontal="center" vertical="center" wrapText="1" shrinkToFit="1"/>
      <protection locked="0"/>
    </xf>
    <xf numFmtId="38" fontId="20" fillId="0" borderId="31" xfId="2" applyFont="1" applyFill="1" applyBorder="1" applyAlignment="1" applyProtection="1">
      <alignment horizontal="center" vertical="center" wrapText="1"/>
      <protection locked="0"/>
    </xf>
    <xf numFmtId="38" fontId="20" fillId="0" borderId="33" xfId="2" applyFont="1" applyFill="1" applyBorder="1" applyAlignment="1" applyProtection="1">
      <alignment horizontal="center" vertical="center"/>
      <protection locked="0"/>
    </xf>
    <xf numFmtId="38" fontId="20" fillId="0" borderId="33" xfId="2" applyFont="1" applyFill="1" applyBorder="1" applyAlignment="1" applyProtection="1">
      <alignment vertical="center"/>
      <protection locked="0"/>
    </xf>
    <xf numFmtId="185" fontId="20" fillId="0" borderId="33" xfId="2" applyNumberFormat="1" applyFont="1" applyFill="1" applyBorder="1" applyAlignment="1" applyProtection="1">
      <alignment horizontal="center" vertical="center"/>
      <protection locked="0"/>
    </xf>
    <xf numFmtId="38" fontId="20" fillId="0" borderId="33" xfId="2" applyFont="1" applyFill="1" applyBorder="1" applyAlignment="1" applyProtection="1">
      <alignment vertical="center" shrinkToFit="1"/>
      <protection locked="0"/>
    </xf>
    <xf numFmtId="184" fontId="20" fillId="0" borderId="33" xfId="2" applyNumberFormat="1" applyFont="1" applyFill="1" applyBorder="1" applyAlignment="1" applyProtection="1">
      <alignment horizontal="center" vertical="center"/>
      <protection locked="0"/>
    </xf>
    <xf numFmtId="38" fontId="20" fillId="0" borderId="33" xfId="2" applyFont="1" applyFill="1" applyBorder="1" applyAlignment="1" applyProtection="1">
      <alignment horizontal="center" vertical="center" wrapText="1"/>
      <protection locked="0"/>
    </xf>
    <xf numFmtId="38" fontId="20" fillId="0" borderId="17" xfId="2" applyFont="1" applyFill="1" applyBorder="1" applyProtection="1">
      <protection locked="0"/>
    </xf>
    <xf numFmtId="38" fontId="20" fillId="0" borderId="65" xfId="2" applyFont="1" applyFill="1" applyBorder="1" applyAlignment="1" applyProtection="1">
      <alignment horizontal="center" vertical="center" wrapText="1"/>
      <protection locked="0"/>
    </xf>
    <xf numFmtId="194" fontId="20" fillId="0" borderId="30" xfId="2" applyNumberFormat="1" applyFont="1" applyFill="1" applyBorder="1" applyAlignment="1" applyProtection="1">
      <alignment horizontal="center" vertical="center"/>
      <protection locked="0"/>
    </xf>
    <xf numFmtId="38" fontId="26" fillId="0" borderId="30" xfId="3" applyFont="1" applyFill="1" applyBorder="1" applyAlignment="1" applyProtection="1">
      <alignment horizontal="center" vertical="center" wrapText="1" shrinkToFit="1"/>
      <protection locked="0"/>
    </xf>
    <xf numFmtId="38" fontId="20" fillId="0" borderId="18" xfId="2" applyFont="1" applyFill="1" applyBorder="1" applyAlignment="1" applyProtection="1">
      <alignment horizontal="center" vertical="center"/>
      <protection locked="0"/>
    </xf>
    <xf numFmtId="38" fontId="20" fillId="0" borderId="39" xfId="2" applyFont="1" applyFill="1" applyBorder="1" applyAlignment="1" applyProtection="1">
      <alignment horizontal="center" vertical="center"/>
      <protection locked="0"/>
    </xf>
    <xf numFmtId="38" fontId="20" fillId="0" borderId="19" xfId="2" applyFont="1" applyFill="1" applyBorder="1" applyAlignment="1" applyProtection="1">
      <alignment vertical="center"/>
      <protection locked="0"/>
    </xf>
    <xf numFmtId="185" fontId="20" fillId="0" borderId="19" xfId="2" applyNumberFormat="1" applyFont="1" applyFill="1" applyBorder="1" applyAlignment="1" applyProtection="1">
      <alignment horizontal="center" vertical="center"/>
      <protection locked="0"/>
    </xf>
    <xf numFmtId="38" fontId="20" fillId="0" borderId="19" xfId="2" applyFont="1" applyFill="1" applyBorder="1" applyAlignment="1" applyProtection="1">
      <alignment vertical="center" shrinkToFit="1"/>
      <protection locked="0"/>
    </xf>
    <xf numFmtId="184" fontId="20" fillId="0" borderId="19" xfId="2" applyNumberFormat="1" applyFont="1" applyFill="1" applyBorder="1" applyAlignment="1" applyProtection="1">
      <alignment horizontal="center" vertical="center"/>
      <protection locked="0"/>
    </xf>
    <xf numFmtId="38" fontId="20" fillId="0" borderId="19" xfId="2" applyFont="1" applyFill="1" applyBorder="1" applyAlignment="1" applyProtection="1">
      <alignment horizontal="center" vertical="center" wrapText="1"/>
      <protection locked="0"/>
    </xf>
    <xf numFmtId="38" fontId="20" fillId="0" borderId="19" xfId="2" applyFont="1" applyFill="1" applyBorder="1" applyAlignment="1" applyProtection="1">
      <alignment horizontal="center" vertical="center" shrinkToFit="1"/>
      <protection locked="0"/>
    </xf>
    <xf numFmtId="38" fontId="23" fillId="0" borderId="0" xfId="2" applyFont="1" applyFill="1" applyBorder="1" applyAlignment="1" applyProtection="1">
      <alignment vertical="center"/>
      <protection locked="0"/>
    </xf>
    <xf numFmtId="38" fontId="16" fillId="0" borderId="0" xfId="2" applyFont="1" applyFill="1" applyBorder="1" applyAlignment="1" applyProtection="1">
      <alignment horizontal="left" vertical="center"/>
      <protection locked="0"/>
    </xf>
    <xf numFmtId="38" fontId="20" fillId="0" borderId="0" xfId="2" applyFont="1" applyFill="1" applyBorder="1" applyAlignment="1" applyProtection="1">
      <alignment vertical="center" wrapText="1"/>
      <protection locked="0"/>
    </xf>
    <xf numFmtId="38" fontId="18" fillId="0" borderId="16" xfId="2" applyFont="1" applyFill="1" applyBorder="1" applyAlignment="1" applyProtection="1">
      <alignment vertical="center"/>
      <protection locked="0"/>
    </xf>
    <xf numFmtId="196" fontId="18" fillId="0" borderId="0" xfId="2" applyNumberFormat="1" applyFont="1" applyFill="1" applyAlignment="1" applyProtection="1">
      <alignment vertical="center"/>
      <protection locked="0"/>
    </xf>
    <xf numFmtId="38" fontId="18" fillId="0" borderId="0" xfId="2" applyFont="1" applyFill="1" applyAlignment="1" applyProtection="1">
      <alignment vertical="center"/>
      <protection locked="0"/>
    </xf>
    <xf numFmtId="38" fontId="20" fillId="0" borderId="6" xfId="2" applyFont="1" applyFill="1" applyBorder="1" applyAlignment="1" applyProtection="1">
      <alignment horizontal="center" vertical="center" wrapText="1"/>
      <protection locked="0"/>
    </xf>
    <xf numFmtId="196" fontId="20" fillId="0" borderId="3" xfId="2" applyNumberFormat="1" applyFont="1" applyFill="1" applyBorder="1" applyAlignment="1" applyProtection="1">
      <alignment horizontal="center" vertical="center" wrapText="1"/>
      <protection locked="0"/>
    </xf>
    <xf numFmtId="196" fontId="20" fillId="0" borderId="6" xfId="2" applyNumberFormat="1" applyFont="1" applyFill="1" applyBorder="1" applyAlignment="1" applyProtection="1">
      <alignment horizontal="center" vertical="center" wrapText="1"/>
      <protection locked="0"/>
    </xf>
    <xf numFmtId="196" fontId="20" fillId="0" borderId="4" xfId="2" applyNumberFormat="1" applyFont="1" applyFill="1" applyBorder="1" applyAlignment="1" applyProtection="1">
      <alignment horizontal="center" vertical="center"/>
      <protection locked="0"/>
    </xf>
    <xf numFmtId="196" fontId="20" fillId="0" borderId="9" xfId="2" applyNumberFormat="1" applyFont="1" applyFill="1" applyBorder="1" applyAlignment="1" applyProtection="1">
      <alignment horizontal="center" vertical="center"/>
      <protection locked="0"/>
    </xf>
    <xf numFmtId="196" fontId="20" fillId="0" borderId="12" xfId="2" applyNumberFormat="1" applyFont="1" applyFill="1" applyBorder="1" applyAlignment="1" applyProtection="1">
      <alignment horizontal="center" vertical="center"/>
      <protection locked="0"/>
    </xf>
    <xf numFmtId="196" fontId="20" fillId="0" borderId="1" xfId="2" applyNumberFormat="1" applyFont="1" applyFill="1" applyBorder="1" applyAlignment="1" applyProtection="1">
      <alignment horizontal="center" vertical="center" wrapText="1"/>
      <protection locked="0"/>
    </xf>
    <xf numFmtId="196" fontId="20" fillId="0" borderId="4" xfId="2" applyNumberFormat="1" applyFont="1" applyFill="1" applyBorder="1" applyAlignment="1" applyProtection="1">
      <alignment horizontal="center" vertical="center" wrapText="1"/>
      <protection locked="0"/>
    </xf>
    <xf numFmtId="196" fontId="20" fillId="0" borderId="9" xfId="0" applyNumberFormat="1" applyFont="1" applyFill="1" applyBorder="1" applyAlignment="1">
      <alignment horizontal="center" vertical="center" wrapText="1"/>
    </xf>
    <xf numFmtId="196" fontId="20" fillId="0" borderId="12" xfId="0" applyNumberFormat="1" applyFont="1" applyFill="1" applyBorder="1" applyAlignment="1">
      <alignment horizontal="center" vertical="center" wrapText="1"/>
    </xf>
    <xf numFmtId="38" fontId="20" fillId="0" borderId="0" xfId="2" applyFont="1" applyFill="1" applyProtection="1">
      <protection locked="0"/>
    </xf>
    <xf numFmtId="0" fontId="20" fillId="0" borderId="6" xfId="0" applyFont="1" applyFill="1" applyBorder="1" applyAlignment="1">
      <alignment horizontal="center" vertical="center" wrapText="1"/>
    </xf>
    <xf numFmtId="196" fontId="20" fillId="0" borderId="6" xfId="0" applyNumberFormat="1" applyFont="1" applyFill="1" applyBorder="1" applyAlignment="1">
      <alignment horizontal="center" vertical="center" wrapText="1"/>
    </xf>
    <xf numFmtId="196" fontId="20" fillId="0" borderId="6" xfId="0" applyNumberFormat="1" applyFont="1" applyFill="1" applyBorder="1" applyAlignment="1">
      <alignment vertical="center" wrapText="1"/>
    </xf>
    <xf numFmtId="196" fontId="20" fillId="0" borderId="6" xfId="0" applyNumberFormat="1" applyFont="1" applyFill="1" applyBorder="1" applyAlignment="1">
      <alignment horizontal="right" vertical="center" wrapText="1"/>
    </xf>
    <xf numFmtId="196" fontId="20" fillId="0" borderId="7" xfId="0" applyNumberFormat="1" applyFont="1" applyFill="1" applyBorder="1" applyAlignment="1">
      <alignment horizontal="center" vertical="center" wrapText="1"/>
    </xf>
    <xf numFmtId="196" fontId="20" fillId="0" borderId="6" xfId="2" applyNumberFormat="1" applyFont="1" applyFill="1" applyBorder="1" applyAlignment="1" applyProtection="1">
      <alignment vertical="center"/>
      <protection locked="0"/>
    </xf>
    <xf numFmtId="38" fontId="20" fillId="0" borderId="7" xfId="2" applyFont="1" applyFill="1" applyBorder="1" applyAlignment="1" applyProtection="1">
      <alignment horizontal="center" vertical="center"/>
      <protection locked="0"/>
    </xf>
    <xf numFmtId="196" fontId="20" fillId="0" borderId="7" xfId="2" applyNumberFormat="1" applyFont="1" applyFill="1" applyBorder="1" applyAlignment="1" applyProtection="1">
      <alignment horizontal="right" vertical="center"/>
      <protection locked="0"/>
    </xf>
    <xf numFmtId="196" fontId="20" fillId="0" borderId="7" xfId="2" applyNumberFormat="1" applyFont="1" applyFill="1" applyBorder="1" applyAlignment="1" applyProtection="1">
      <alignment vertical="center"/>
      <protection locked="0"/>
    </xf>
    <xf numFmtId="196" fontId="20" fillId="0" borderId="61" xfId="2" applyNumberFormat="1" applyFont="1" applyFill="1" applyBorder="1" applyAlignment="1" applyProtection="1">
      <alignment vertical="center"/>
      <protection locked="0"/>
    </xf>
    <xf numFmtId="38" fontId="20" fillId="0" borderId="6" xfId="2" applyFont="1" applyFill="1" applyBorder="1" applyAlignment="1" applyProtection="1">
      <alignment horizontal="center" vertical="center"/>
      <protection locked="0"/>
    </xf>
    <xf numFmtId="196" fontId="20" fillId="0" borderId="6" xfId="2" applyNumberFormat="1" applyFont="1" applyFill="1" applyBorder="1" applyAlignment="1" applyProtection="1">
      <alignment horizontal="right" vertical="center"/>
      <protection locked="0"/>
    </xf>
    <xf numFmtId="196" fontId="20" fillId="0" borderId="61" xfId="2" applyNumberFormat="1" applyFont="1" applyFill="1" applyBorder="1" applyAlignment="1" applyProtection="1">
      <alignment horizontal="right" vertical="center"/>
      <protection locked="0"/>
    </xf>
    <xf numFmtId="196" fontId="20" fillId="0" borderId="6" xfId="2" quotePrefix="1" applyNumberFormat="1" applyFont="1" applyFill="1" applyBorder="1" applyAlignment="1" applyProtection="1">
      <alignment horizontal="right" vertical="center"/>
      <protection locked="0"/>
    </xf>
    <xf numFmtId="196" fontId="20" fillId="0" borderId="20" xfId="2" applyNumberFormat="1" applyFont="1" applyFill="1" applyBorder="1" applyAlignment="1" applyProtection="1">
      <alignment vertical="center"/>
      <protection locked="0"/>
    </xf>
    <xf numFmtId="0" fontId="20" fillId="0" borderId="45" xfId="0" applyFont="1" applyFill="1" applyBorder="1" applyAlignment="1">
      <alignment horizontal="center" vertical="center"/>
    </xf>
    <xf numFmtId="196" fontId="20" fillId="0" borderId="45" xfId="2" applyNumberFormat="1" applyFont="1" applyFill="1" applyBorder="1" applyAlignment="1" applyProtection="1">
      <alignment vertical="center"/>
    </xf>
    <xf numFmtId="38" fontId="20" fillId="0" borderId="46" xfId="2" applyFont="1" applyFill="1" applyBorder="1" applyAlignment="1" applyProtection="1">
      <alignment horizontal="center" vertical="center" wrapText="1"/>
      <protection locked="0"/>
    </xf>
    <xf numFmtId="196" fontId="20" fillId="0" borderId="46" xfId="2" applyNumberFormat="1" applyFont="1" applyFill="1" applyBorder="1" applyAlignment="1" applyProtection="1">
      <alignment vertical="center"/>
      <protection locked="0"/>
    </xf>
    <xf numFmtId="179" fontId="20" fillId="0" borderId="46" xfId="0" applyNumberFormat="1" applyFont="1" applyFill="1" applyBorder="1" applyAlignment="1">
      <alignment vertical="center"/>
    </xf>
    <xf numFmtId="196" fontId="20" fillId="0" borderId="46" xfId="2" applyNumberFormat="1" applyFont="1" applyFill="1" applyBorder="1" applyAlignment="1" applyProtection="1">
      <alignment vertical="center"/>
    </xf>
    <xf numFmtId="38" fontId="20" fillId="0" borderId="11" xfId="2" applyFont="1" applyFill="1" applyBorder="1" applyAlignment="1" applyProtection="1">
      <alignment horizontal="center" vertical="center" wrapText="1"/>
      <protection locked="0"/>
    </xf>
    <xf numFmtId="196" fontId="20" fillId="0" borderId="6" xfId="2" applyNumberFormat="1" applyFont="1" applyFill="1" applyBorder="1" applyAlignment="1" applyProtection="1">
      <alignment vertical="center"/>
    </xf>
    <xf numFmtId="38" fontId="20" fillId="0" borderId="1" xfId="2" applyFont="1" applyFill="1" applyBorder="1" applyAlignment="1" applyProtection="1">
      <alignment horizontal="center" vertical="center"/>
      <protection locked="0"/>
    </xf>
    <xf numFmtId="196" fontId="20" fillId="0" borderId="1" xfId="2" applyNumberFormat="1" applyFont="1" applyFill="1" applyBorder="1" applyAlignment="1" applyProtection="1">
      <alignment horizontal="right" vertical="center"/>
      <protection locked="0"/>
    </xf>
    <xf numFmtId="196" fontId="20" fillId="0" borderId="1" xfId="2" applyNumberFormat="1" applyFont="1" applyFill="1" applyBorder="1" applyAlignment="1" applyProtection="1">
      <alignment vertical="center"/>
      <protection locked="0"/>
    </xf>
    <xf numFmtId="179" fontId="20" fillId="0" borderId="1" xfId="0" applyNumberFormat="1" applyFont="1" applyFill="1" applyBorder="1" applyAlignment="1">
      <alignment vertical="center"/>
    </xf>
    <xf numFmtId="38" fontId="20" fillId="0" borderId="23" xfId="2" applyFont="1" applyFill="1" applyBorder="1" applyAlignment="1" applyProtection="1">
      <alignment horizontal="center" vertical="center" wrapText="1"/>
      <protection locked="0"/>
    </xf>
    <xf numFmtId="179" fontId="20" fillId="0" borderId="20" xfId="0" applyNumberFormat="1" applyFont="1" applyFill="1" applyBorder="1" applyAlignment="1">
      <alignment vertical="center"/>
    </xf>
    <xf numFmtId="196" fontId="20" fillId="0" borderId="20" xfId="2" applyNumberFormat="1" applyFont="1" applyFill="1" applyBorder="1" applyAlignment="1" applyProtection="1">
      <alignment vertical="center"/>
    </xf>
    <xf numFmtId="38" fontId="20" fillId="0" borderId="9" xfId="2" applyFont="1" applyFill="1" applyBorder="1" applyAlignment="1" applyProtection="1">
      <protection locked="0"/>
    </xf>
    <xf numFmtId="0" fontId="20" fillId="0" borderId="9" xfId="0" applyFont="1" applyFill="1" applyBorder="1"/>
    <xf numFmtId="196" fontId="20" fillId="0" borderId="0" xfId="2" applyNumberFormat="1" applyFont="1" applyFill="1" applyProtection="1">
      <protection locked="0"/>
    </xf>
    <xf numFmtId="38" fontId="20" fillId="0" borderId="0" xfId="2" applyFont="1" applyFill="1" applyBorder="1" applyAlignment="1" applyProtection="1">
      <protection locked="0"/>
    </xf>
    <xf numFmtId="0" fontId="20" fillId="0" borderId="0" xfId="0" applyFont="1" applyFill="1"/>
    <xf numFmtId="196" fontId="20" fillId="0" borderId="0" xfId="2" applyNumberFormat="1" applyFont="1" applyFill="1" applyAlignment="1" applyProtection="1">
      <alignment horizontal="right"/>
      <protection locked="0"/>
    </xf>
    <xf numFmtId="196" fontId="27" fillId="0" borderId="0" xfId="1" applyNumberFormat="1" applyFont="1" applyFill="1" applyAlignment="1" applyProtection="1">
      <protection locked="0"/>
    </xf>
    <xf numFmtId="38" fontId="28" fillId="0" borderId="0" xfId="2" applyFont="1" applyFill="1" applyProtection="1">
      <protection locked="0"/>
    </xf>
  </cellXfs>
  <cellStyles count="9">
    <cellStyle name="ハイパーリンク" xfId="1" builtinId="8"/>
    <cellStyle name="桁区切り" xfId="2" builtinId="6"/>
    <cellStyle name="桁区切り 2" xfId="3" xr:uid="{00000000-0005-0000-0000-000002000000}"/>
    <cellStyle name="通貨" xfId="8" builtinId="7"/>
    <cellStyle name="標準" xfId="0" builtinId="0"/>
    <cellStyle name="標準_3(4)専用水道の現況" xfId="4" xr:uid="{00000000-0005-0000-0000-000005000000}"/>
    <cellStyle name="標準_3(5)特設水道の現況" xfId="5" xr:uid="{00000000-0005-0000-0000-000006000000}"/>
    <cellStyle name="標準_上水道料金表" xfId="6" xr:uid="{00000000-0005-0000-0000-000007000000}"/>
    <cellStyle name="未定義" xfId="7" xr:uid="{00000000-0005-0000-0000-000008000000}"/>
  </cellStyles>
  <dxfs count="3">
    <dxf>
      <font>
        <color theme="0"/>
      </font>
    </dxf>
    <dxf>
      <font>
        <color theme="0"/>
      </font>
    </dxf>
    <dxf>
      <border>
        <top/>
        <vertical/>
        <horizontal/>
      </border>
    </dxf>
  </dxfs>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a:t>
            </a:r>
            <a:r>
              <a:rPr lang="en-US" altLang="ja-JP" sz="1150" b="0" i="0" u="none" strike="noStrike" baseline="0">
                <a:solidFill>
                  <a:srgbClr val="000000"/>
                </a:solidFill>
                <a:latin typeface="ＭＳ Ｐゴシック"/>
                <a:ea typeface="ＭＳ Ｐゴシック"/>
              </a:rPr>
              <a:t>L</a:t>
            </a:r>
            <a:r>
              <a:rPr lang="ja-JP" altLang="en-US" sz="1150" b="0" i="0" u="none" strike="noStrike" baseline="0">
                <a:solidFill>
                  <a:srgbClr val="000000"/>
                </a:solidFill>
                <a:latin typeface="ＭＳ Ｐゴシック"/>
                <a:ea typeface="ＭＳ Ｐゴシック"/>
              </a:rPr>
              <a:t>）</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74870912220309815"/>
        </c:manualLayout>
      </c:layout>
      <c:lineChart>
        <c:grouping val="standard"/>
        <c:varyColors val="0"/>
        <c:ser>
          <c:idx val="0"/>
          <c:order val="0"/>
          <c:tx>
            <c:v>上水道</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'1-2'!$B$7:$B$66</c:f>
              <c:strCache>
                <c:ptCount val="60"/>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strCache>
            </c:strRef>
          </c:cat>
          <c:val>
            <c:numRef>
              <c:f>'1-2'!$T$7:$T$66</c:f>
              <c:numCache>
                <c:formatCode>#,##0_);[Red]\(#,##0\)</c:formatCode>
                <c:ptCount val="60"/>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476.18501876404969</c:v>
                </c:pt>
                <c:pt idx="33">
                  <c:v>467</c:v>
                </c:pt>
                <c:pt idx="34">
                  <c:v>468</c:v>
                </c:pt>
                <c:pt idx="35">
                  <c:v>463</c:v>
                </c:pt>
                <c:pt idx="36">
                  <c:v>450</c:v>
                </c:pt>
                <c:pt idx="37">
                  <c:v>449</c:v>
                </c:pt>
                <c:pt idx="38">
                  <c:v>440</c:v>
                </c:pt>
                <c:pt idx="39">
                  <c:v>425</c:v>
                </c:pt>
                <c:pt idx="40">
                  <c:v>428</c:v>
                </c:pt>
                <c:pt idx="41">
                  <c:v>416</c:v>
                </c:pt>
                <c:pt idx="42">
                  <c:v>415</c:v>
                </c:pt>
                <c:pt idx="43">
                  <c:v>407</c:v>
                </c:pt>
                <c:pt idx="44">
                  <c:v>405</c:v>
                </c:pt>
                <c:pt idx="45">
                  <c:v>393</c:v>
                </c:pt>
                <c:pt idx="46">
                  <c:v>386</c:v>
                </c:pt>
                <c:pt idx="47">
                  <c:v>390</c:v>
                </c:pt>
                <c:pt idx="48">
                  <c:v>385</c:v>
                </c:pt>
                <c:pt idx="49">
                  <c:v>385</c:v>
                </c:pt>
                <c:pt idx="50">
                  <c:v>377</c:v>
                </c:pt>
                <c:pt idx="51">
                  <c:v>384</c:v>
                </c:pt>
                <c:pt idx="52">
                  <c:v>375</c:v>
                </c:pt>
                <c:pt idx="53">
                  <c:v>375</c:v>
                </c:pt>
                <c:pt idx="54">
                  <c:v>373</c:v>
                </c:pt>
                <c:pt idx="55">
                  <c:v>365</c:v>
                </c:pt>
                <c:pt idx="56">
                  <c:v>380.54557012978819</c:v>
                </c:pt>
                <c:pt idx="57">
                  <c:v>360.80419788120844</c:v>
                </c:pt>
                <c:pt idx="58">
                  <c:v>369</c:v>
                </c:pt>
                <c:pt idx="59">
                  <c:v>361</c:v>
                </c:pt>
              </c:numCache>
            </c:numRef>
          </c:val>
          <c:smooth val="0"/>
          <c:extLst>
            <c:ext xmlns:c16="http://schemas.microsoft.com/office/drawing/2014/chart" uri="{C3380CC4-5D6E-409C-BE32-E72D297353CC}">
              <c16:uniqueId val="{00000000-9E79-4CE9-9A5B-E2F8B41BDC37}"/>
            </c:ext>
          </c:extLst>
        </c:ser>
        <c:ser>
          <c:idx val="1"/>
          <c:order val="1"/>
          <c:tx>
            <c:strRef>
              <c:f>'1-2'!$V$3</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'1-2'!$B$7:$B$66</c:f>
              <c:strCache>
                <c:ptCount val="60"/>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strCache>
            </c:strRef>
          </c:cat>
          <c:val>
            <c:numRef>
              <c:f>'1-2'!$W$7:$W$66</c:f>
              <c:numCache>
                <c:formatCode>#,##0_);[Red]\(#,##0\)</c:formatCode>
                <c:ptCount val="60"/>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455.53583955762798</c:v>
                </c:pt>
                <c:pt idx="33">
                  <c:v>446</c:v>
                </c:pt>
                <c:pt idx="34">
                  <c:v>466</c:v>
                </c:pt>
                <c:pt idx="35">
                  <c:v>470</c:v>
                </c:pt>
                <c:pt idx="36">
                  <c:v>505</c:v>
                </c:pt>
                <c:pt idx="37">
                  <c:v>498</c:v>
                </c:pt>
                <c:pt idx="38">
                  <c:v>494</c:v>
                </c:pt>
                <c:pt idx="39">
                  <c:v>497</c:v>
                </c:pt>
                <c:pt idx="40">
                  <c:v>504</c:v>
                </c:pt>
                <c:pt idx="41">
                  <c:v>535</c:v>
                </c:pt>
                <c:pt idx="42">
                  <c:v>519.46868934639974</c:v>
                </c:pt>
                <c:pt idx="43">
                  <c:v>509</c:v>
                </c:pt>
                <c:pt idx="44">
                  <c:v>501</c:v>
                </c:pt>
                <c:pt idx="45">
                  <c:v>497</c:v>
                </c:pt>
                <c:pt idx="46">
                  <c:v>537.55739210284662</c:v>
                </c:pt>
                <c:pt idx="47">
                  <c:v>524</c:v>
                </c:pt>
                <c:pt idx="48">
                  <c:v>502</c:v>
                </c:pt>
                <c:pt idx="49">
                  <c:v>541.37370655346251</c:v>
                </c:pt>
                <c:pt idx="50">
                  <c:v>552</c:v>
                </c:pt>
                <c:pt idx="51">
                  <c:v>679</c:v>
                </c:pt>
                <c:pt idx="52">
                  <c:v>626</c:v>
                </c:pt>
                <c:pt idx="53">
                  <c:v>590</c:v>
                </c:pt>
                <c:pt idx="54">
                  <c:v>565</c:v>
                </c:pt>
                <c:pt idx="55">
                  <c:v>628.32923709685508</c:v>
                </c:pt>
                <c:pt idx="56">
                  <c:v>616.31586878987287</c:v>
                </c:pt>
                <c:pt idx="57">
                  <c:v>623.99136557537133</c:v>
                </c:pt>
                <c:pt idx="58">
                  <c:v>690.64546828640209</c:v>
                </c:pt>
                <c:pt idx="59">
                  <c:v>665.57565317255239</c:v>
                </c:pt>
              </c:numCache>
            </c:numRef>
          </c:val>
          <c:smooth val="0"/>
          <c:extLst>
            <c:ext xmlns:c16="http://schemas.microsoft.com/office/drawing/2014/chart" uri="{C3380CC4-5D6E-409C-BE32-E72D297353CC}">
              <c16:uniqueId val="{00000001-9E79-4CE9-9A5B-E2F8B41BDC37}"/>
            </c:ext>
          </c:extLst>
        </c:ser>
        <c:dLbls>
          <c:showLegendKey val="0"/>
          <c:showVal val="0"/>
          <c:showCatName val="0"/>
          <c:showSerName val="0"/>
          <c:showPercent val="0"/>
          <c:showBubbleSize val="0"/>
        </c:dLbls>
        <c:marker val="1"/>
        <c:smooth val="0"/>
        <c:axId val="169147008"/>
        <c:axId val="172041344"/>
      </c:lineChart>
      <c:catAx>
        <c:axId val="169147008"/>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775084131081128"/>
              <c:y val="0.921973608720596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25" b="0" i="0" u="none" strike="noStrike" baseline="0">
                <a:solidFill>
                  <a:srgbClr val="000000"/>
                </a:solidFill>
                <a:latin typeface="ＭＳ Ｐゴシック"/>
                <a:ea typeface="ＭＳ Ｐゴシック"/>
                <a:cs typeface="ＭＳ Ｐゴシック"/>
              </a:defRPr>
            </a:pPr>
            <a:endParaRPr lang="ja-JP"/>
          </a:p>
        </c:txPr>
        <c:crossAx val="172041344"/>
        <c:crosses val="autoZero"/>
        <c:auto val="1"/>
        <c:lblAlgn val="ctr"/>
        <c:lblOffset val="100"/>
        <c:tickLblSkip val="1"/>
        <c:tickMarkSkip val="1"/>
        <c:noMultiLvlLbl val="0"/>
      </c:catAx>
      <c:valAx>
        <c:axId val="17204134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L</a:t>
                </a:r>
              </a:p>
            </c:rich>
          </c:tx>
          <c:layout>
            <c:manualLayout>
              <c:xMode val="edge"/>
              <c:yMode val="edge"/>
              <c:x val="2.351313969571231E-2"/>
              <c:y val="0.4354561101549053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69147008"/>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v>兵庫県</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'1-2'!$B$7:$B$66</c:f>
              <c:strCache>
                <c:ptCount val="60"/>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strCache>
            </c:strRef>
          </c:cat>
          <c:val>
            <c:numRef>
              <c:f>'1-2'!$D$7:$D$66</c:f>
              <c:numCache>
                <c:formatCode>#,##0.00_ ;[Red]\-#,##0.00\ </c:formatCode>
                <c:ptCount val="60"/>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99.846000000000004</c:v>
                </c:pt>
                <c:pt idx="53">
                  <c:v>99.846000000000004</c:v>
                </c:pt>
                <c:pt idx="54">
                  <c:v>99.85</c:v>
                </c:pt>
                <c:pt idx="55">
                  <c:v>99.861243287320406</c:v>
                </c:pt>
                <c:pt idx="56">
                  <c:v>99.864527689424492</c:v>
                </c:pt>
                <c:pt idx="57">
                  <c:v>99.878228002898567</c:v>
                </c:pt>
                <c:pt idx="58">
                  <c:v>99.878228002898567</c:v>
                </c:pt>
                <c:pt idx="59">
                  <c:v>99.878228002898567</c:v>
                </c:pt>
              </c:numCache>
            </c:numRef>
          </c:val>
          <c:smooth val="0"/>
          <c:extLst>
            <c:ext xmlns:c16="http://schemas.microsoft.com/office/drawing/2014/chart" uri="{C3380CC4-5D6E-409C-BE32-E72D297353CC}">
              <c16:uniqueId val="{00000000-71E9-4D38-BFFB-818D7F77DAB7}"/>
            </c:ext>
          </c:extLst>
        </c:ser>
        <c:ser>
          <c:idx val="1"/>
          <c:order val="1"/>
          <c:tx>
            <c:v>全国</c:v>
          </c:tx>
          <c:spPr>
            <a:ln w="12700">
              <a:solidFill>
                <a:srgbClr val="FF0000"/>
              </a:solidFill>
            </a:ln>
          </c:spPr>
          <c:marker>
            <c:symbol val="circle"/>
            <c:size val="5"/>
            <c:spPr>
              <a:solidFill>
                <a:srgbClr val="FF0000"/>
              </a:solidFill>
              <a:ln>
                <a:solidFill>
                  <a:srgbClr val="FF0000"/>
                </a:solidFill>
              </a:ln>
            </c:spPr>
          </c:marker>
          <c:cat>
            <c:strRef>
              <c:f>'1-2'!$B$7:$B$66</c:f>
              <c:strCache>
                <c:ptCount val="60"/>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strCache>
            </c:strRef>
          </c:cat>
          <c:val>
            <c:numRef>
              <c:f>'1-2'!$C$7:$C$66</c:f>
              <c:numCache>
                <c:formatCode>#,##0.0;[Red]\-#,##0.0</c:formatCode>
                <c:ptCount val="60"/>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pt idx="52">
                  <c:v>97.9</c:v>
                </c:pt>
                <c:pt idx="53">
                  <c:v>98</c:v>
                </c:pt>
                <c:pt idx="54">
                  <c:v>98</c:v>
                </c:pt>
                <c:pt idx="55">
                  <c:v>98.1</c:v>
                </c:pt>
                <c:pt idx="56">
                  <c:v>98.1</c:v>
                </c:pt>
                <c:pt idx="57">
                  <c:v>98.2</c:v>
                </c:pt>
                <c:pt idx="58">
                  <c:v>98.3</c:v>
                </c:pt>
              </c:numCache>
            </c:numRef>
          </c:val>
          <c:smooth val="0"/>
          <c:extLst>
            <c:ext xmlns:c16="http://schemas.microsoft.com/office/drawing/2014/chart" uri="{C3380CC4-5D6E-409C-BE32-E72D297353CC}">
              <c16:uniqueId val="{00000001-71E9-4D38-BFFB-818D7F77DAB7}"/>
            </c:ext>
          </c:extLst>
        </c:ser>
        <c:dLbls>
          <c:showLegendKey val="0"/>
          <c:showVal val="0"/>
          <c:showCatName val="0"/>
          <c:showSerName val="0"/>
          <c:showPercent val="0"/>
          <c:showBubbleSize val="0"/>
        </c:dLbls>
        <c:marker val="1"/>
        <c:smooth val="0"/>
        <c:axId val="149023744"/>
        <c:axId val="149902848"/>
      </c:lineChart>
      <c:catAx>
        <c:axId val="149023744"/>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49902848"/>
        <c:crosses val="autoZero"/>
        <c:auto val="1"/>
        <c:lblAlgn val="ctr"/>
        <c:lblOffset val="100"/>
        <c:tickLblSkip val="1"/>
        <c:tickMarkSkip val="1"/>
        <c:noMultiLvlLbl val="0"/>
      </c:catAx>
      <c:valAx>
        <c:axId val="149902848"/>
        <c:scaling>
          <c:orientation val="minMax"/>
          <c:max val="100"/>
          <c:min val="65"/>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0.00_ ;[Red]\-#,##0.00\ "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49023744"/>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spPr>
            <a:ln w="12700">
              <a:solidFill>
                <a:srgbClr val="FF0000"/>
              </a:solidFill>
              <a:prstDash val="solid"/>
            </a:ln>
          </c:spPr>
          <c:marker>
            <c:symbol val="triangle"/>
            <c:size val="5"/>
            <c:spPr>
              <a:solidFill>
                <a:srgbClr val="FF0000"/>
              </a:solidFill>
              <a:ln>
                <a:solidFill>
                  <a:srgbClr val="FF000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F1-4A91-8E8C-F1155A666C5E}"/>
            </c:ext>
          </c:extLst>
        </c:ser>
        <c:dLbls>
          <c:showLegendKey val="0"/>
          <c:showVal val="0"/>
          <c:showCatName val="0"/>
          <c:showSerName val="0"/>
          <c:showPercent val="0"/>
          <c:showBubbleSize val="0"/>
        </c:dLbls>
        <c:marker val="1"/>
        <c:smooth val="0"/>
        <c:axId val="162342016"/>
        <c:axId val="162344320"/>
      </c:lineChart>
      <c:catAx>
        <c:axId val="162342016"/>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62344320"/>
        <c:crosses val="autoZero"/>
        <c:auto val="1"/>
        <c:lblAlgn val="ctr"/>
        <c:lblOffset val="100"/>
        <c:tickLblSkip val="1"/>
        <c:tickMarkSkip val="1"/>
        <c:noMultiLvlLbl val="0"/>
      </c:catAx>
      <c:valAx>
        <c:axId val="16234432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62342016"/>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sz="1100"/>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'1-2'!$B$7:$B$66</c:f>
              <c:strCache>
                <c:ptCount val="60"/>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strCache>
            </c:strRef>
          </c:cat>
          <c:val>
            <c:numRef>
              <c:f>'1-2'!$R$7:$R$66</c:f>
              <c:numCache>
                <c:formatCode>#,##0_);[Red]\(#,##0\)</c:formatCode>
                <c:ptCount val="60"/>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703779</c:v>
                </c:pt>
                <c:pt idx="44">
                  <c:v>691350</c:v>
                </c:pt>
                <c:pt idx="45">
                  <c:v>684914</c:v>
                </c:pt>
                <c:pt idx="46">
                  <c:v>688473</c:v>
                </c:pt>
                <c:pt idx="47">
                  <c:v>679033</c:v>
                </c:pt>
                <c:pt idx="48">
                  <c:v>673704</c:v>
                </c:pt>
                <c:pt idx="49">
                  <c:v>669198</c:v>
                </c:pt>
                <c:pt idx="50">
                  <c:v>661652</c:v>
                </c:pt>
                <c:pt idx="51">
                  <c:v>654804</c:v>
                </c:pt>
                <c:pt idx="52">
                  <c:v>656221</c:v>
                </c:pt>
                <c:pt idx="53">
                  <c:v>665735</c:v>
                </c:pt>
                <c:pt idx="54">
                  <c:v>654588</c:v>
                </c:pt>
                <c:pt idx="55">
                  <c:v>651317</c:v>
                </c:pt>
                <c:pt idx="56">
                  <c:v>652639</c:v>
                </c:pt>
                <c:pt idx="57">
                  <c:v>649246</c:v>
                </c:pt>
                <c:pt idx="58">
                  <c:v>640086</c:v>
                </c:pt>
                <c:pt idx="59">
                  <c:v>636806</c:v>
                </c:pt>
              </c:numCache>
            </c:numRef>
          </c:val>
          <c:smooth val="0"/>
          <c:extLst>
            <c:ext xmlns:c16="http://schemas.microsoft.com/office/drawing/2014/chart" uri="{C3380CC4-5D6E-409C-BE32-E72D297353CC}">
              <c16:uniqueId val="{00000000-DE31-4972-9C45-4E462F36F15B}"/>
            </c:ext>
          </c:extLst>
        </c:ser>
        <c:dLbls>
          <c:showLegendKey val="0"/>
          <c:showVal val="0"/>
          <c:showCatName val="0"/>
          <c:showSerName val="0"/>
          <c:showPercent val="0"/>
          <c:showBubbleSize val="0"/>
        </c:dLbls>
        <c:marker val="1"/>
        <c:smooth val="0"/>
        <c:axId val="162374016"/>
        <c:axId val="162376320"/>
      </c:lineChart>
      <c:lineChart>
        <c:grouping val="standard"/>
        <c:varyColors val="0"/>
        <c:ser>
          <c:idx val="0"/>
          <c:order val="1"/>
          <c:tx>
            <c:strRef>
              <c:f>'1-2'!$V$3</c:f>
              <c:strCache>
                <c:ptCount val="1"/>
                <c:pt idx="0">
                  <c:v>簡易水道</c:v>
                </c:pt>
              </c:strCache>
            </c:strRef>
          </c:tx>
          <c:spPr>
            <a:ln w="12700">
              <a:solidFill>
                <a:srgbClr val="FF0000"/>
              </a:solidFill>
            </a:ln>
          </c:spPr>
          <c:marker>
            <c:symbol val="triangle"/>
            <c:size val="7"/>
            <c:spPr>
              <a:solidFill>
                <a:srgbClr val="FF0000"/>
              </a:solidFill>
              <a:ln>
                <a:noFill/>
              </a:ln>
            </c:spPr>
          </c:marker>
          <c:val>
            <c:numRef>
              <c:f>'1-2'!$U$7:$U$66</c:f>
              <c:numCache>
                <c:formatCode>#,##0_);[Red]\(#,##0\)</c:formatCode>
                <c:ptCount val="60"/>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27584.696</c:v>
                </c:pt>
                <c:pt idx="31">
                  <c:v>28395.952000000001</c:v>
                </c:pt>
                <c:pt idx="32">
                  <c:v>27973.964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pt idx="53">
                  <c:v>2751</c:v>
                </c:pt>
                <c:pt idx="54">
                  <c:v>2704</c:v>
                </c:pt>
                <c:pt idx="55">
                  <c:v>3306.7730000000001</c:v>
                </c:pt>
                <c:pt idx="56">
                  <c:v>3197.9780000000001</c:v>
                </c:pt>
                <c:pt idx="57">
                  <c:v>3120.71</c:v>
                </c:pt>
                <c:pt idx="58">
                  <c:v>3069</c:v>
                </c:pt>
                <c:pt idx="59">
                  <c:v>3219</c:v>
                </c:pt>
              </c:numCache>
            </c:numRef>
          </c:val>
          <c:smooth val="0"/>
          <c:extLst>
            <c:ext xmlns:c16="http://schemas.microsoft.com/office/drawing/2014/chart" uri="{C3380CC4-5D6E-409C-BE32-E72D297353CC}">
              <c16:uniqueId val="{00000001-DE31-4972-9C45-4E462F36F15B}"/>
            </c:ext>
          </c:extLst>
        </c:ser>
        <c:dLbls>
          <c:showLegendKey val="0"/>
          <c:showVal val="0"/>
          <c:showCatName val="0"/>
          <c:showSerName val="0"/>
          <c:showPercent val="0"/>
          <c:showBubbleSize val="0"/>
        </c:dLbls>
        <c:marker val="1"/>
        <c:smooth val="0"/>
        <c:axId val="231675984"/>
        <c:axId val="232291296"/>
      </c:lineChart>
      <c:catAx>
        <c:axId val="162374016"/>
        <c:scaling>
          <c:orientation val="minMax"/>
        </c:scaling>
        <c:delete val="0"/>
        <c:axPos val="b"/>
        <c:title>
          <c:tx>
            <c:rich>
              <a:bodyPr/>
              <a:lstStyle/>
              <a:p>
                <a:pPr>
                  <a:defRPr sz="850"/>
                </a:pPr>
                <a:r>
                  <a:rPr lang="ja-JP" sz="850"/>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a:pPr>
            <a:endParaRPr lang="ja-JP"/>
          </a:p>
        </c:txPr>
        <c:crossAx val="162376320"/>
        <c:crosses val="autoZero"/>
        <c:auto val="1"/>
        <c:lblAlgn val="ctr"/>
        <c:lblOffset val="100"/>
        <c:tickLblSkip val="1"/>
        <c:tickMarkSkip val="1"/>
        <c:noMultiLvlLbl val="0"/>
      </c:catAx>
      <c:valAx>
        <c:axId val="162376320"/>
        <c:scaling>
          <c:orientation val="minMax"/>
          <c:min val="100000"/>
        </c:scaling>
        <c:delete val="0"/>
        <c:axPos val="l"/>
        <c:majorGridlines>
          <c:spPr>
            <a:ln w="3175">
              <a:solidFill>
                <a:srgbClr val="000000"/>
              </a:solidFill>
              <a:prstDash val="solid"/>
            </a:ln>
          </c:spPr>
        </c:majorGridlines>
        <c:title>
          <c:tx>
            <c:rich>
              <a:bodyPr/>
              <a:lstStyle/>
              <a:p>
                <a:pPr>
                  <a:defRPr sz="850"/>
                </a:pPr>
                <a:r>
                  <a:rPr lang="ja-JP" sz="850"/>
                  <a:t>上水道</a:t>
                </a:r>
                <a:r>
                  <a:rPr lang="en-US" sz="850"/>
                  <a:t>[</a:t>
                </a:r>
                <a:r>
                  <a:rPr lang="ja-JP" sz="850"/>
                  <a:t>百万</a:t>
                </a:r>
                <a:r>
                  <a:rPr lang="en-US" sz="850"/>
                  <a:t>m3]</a:t>
                </a:r>
                <a:endParaRPr lang="ja-JP" sz="850"/>
              </a:p>
            </c:rich>
          </c:tx>
          <c:overlay val="0"/>
        </c:title>
        <c:numFmt formatCode="#,##0_);[Red]\(#,##0\)" sourceLinked="1"/>
        <c:majorTickMark val="in"/>
        <c:minorTickMark val="none"/>
        <c:tickLblPos val="nextTo"/>
        <c:spPr>
          <a:ln w="3175">
            <a:solidFill>
              <a:srgbClr val="000000"/>
            </a:solidFill>
            <a:prstDash val="solid"/>
          </a:ln>
        </c:spPr>
        <c:txPr>
          <a:bodyPr rot="0" vert="horz"/>
          <a:lstStyle/>
          <a:p>
            <a:pPr>
              <a:defRPr sz="850"/>
            </a:pPr>
            <a:endParaRPr lang="ja-JP"/>
          </a:p>
        </c:txPr>
        <c:crossAx val="162374016"/>
        <c:crosses val="autoZero"/>
        <c:crossBetween val="midCat"/>
        <c:majorUnit val="50000"/>
        <c:dispUnits>
          <c:builtInUnit val="thousands"/>
        </c:dispUnits>
      </c:valAx>
      <c:valAx>
        <c:axId val="232291296"/>
        <c:scaling>
          <c:orientation val="minMax"/>
          <c:max val="100000"/>
        </c:scaling>
        <c:delete val="0"/>
        <c:axPos val="r"/>
        <c:title>
          <c:tx>
            <c:rich>
              <a:bodyPr/>
              <a:lstStyle/>
              <a:p>
                <a:pPr>
                  <a:defRPr sz="850"/>
                </a:pPr>
                <a:r>
                  <a:rPr lang="ja-JP" sz="850"/>
                  <a:t>簡易水道</a:t>
                </a:r>
                <a:r>
                  <a:rPr lang="en-US" sz="850"/>
                  <a:t>[</a:t>
                </a:r>
                <a:r>
                  <a:rPr lang="ja-JP" sz="850"/>
                  <a:t>百万</a:t>
                </a:r>
                <a:r>
                  <a:rPr lang="en-US" sz="850"/>
                  <a:t>m3]</a:t>
                </a:r>
                <a:endParaRPr lang="ja-JP" sz="850"/>
              </a:p>
            </c:rich>
          </c:tx>
          <c:overlay val="0"/>
        </c:title>
        <c:numFmt formatCode="#,##0_);[Red]\(#,##0\)" sourceLinked="1"/>
        <c:majorTickMark val="out"/>
        <c:minorTickMark val="none"/>
        <c:tickLblPos val="nextTo"/>
        <c:txPr>
          <a:bodyPr/>
          <a:lstStyle/>
          <a:p>
            <a:pPr>
              <a:defRPr sz="850"/>
            </a:pPr>
            <a:endParaRPr lang="ja-JP"/>
          </a:p>
        </c:txPr>
        <c:crossAx val="231675984"/>
        <c:crosses val="max"/>
        <c:crossBetween val="between"/>
        <c:majorUnit val="25000"/>
        <c:dispUnits>
          <c:builtInUnit val="thousands"/>
        </c:dispUnits>
      </c:valAx>
      <c:catAx>
        <c:axId val="231675984"/>
        <c:scaling>
          <c:orientation val="minMax"/>
        </c:scaling>
        <c:delete val="1"/>
        <c:axPos val="b"/>
        <c:majorTickMark val="out"/>
        <c:minorTickMark val="none"/>
        <c:tickLblPos val="nextTo"/>
        <c:crossAx val="232291296"/>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a:pPr>
            <a:endParaRPr lang="ja-JP"/>
          </a:p>
        </c:txPr>
      </c:legendEntry>
      <c:layout>
        <c:manualLayout>
          <c:xMode val="edge"/>
          <c:yMode val="edge"/>
          <c:x val="0.68516294187560489"/>
          <c:y val="0.5292681122617422"/>
          <c:w val="0.12411766745796803"/>
          <c:h val="0.11028508811925128"/>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noFill/>
    <a:ln w="9525">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572645474272604E-2"/>
          <c:y val="0.17439285958751172"/>
          <c:w val="0.84626694405771663"/>
          <c:h val="0.71633554083885209"/>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'1-2'!$B$7:$B$66</c:f>
              <c:strCache>
                <c:ptCount val="60"/>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strCache>
            </c:strRef>
          </c:cat>
          <c:val>
            <c:numRef>
              <c:f>'1-2'!$S$7:$S$66</c:f>
              <c:numCache>
                <c:formatCode>#,##0_);[Red]\(#,##0\)</c:formatCode>
                <c:ptCount val="60"/>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2240325</c:v>
                </c:pt>
                <c:pt idx="43">
                  <c:v>2204488</c:v>
                </c:pt>
                <c:pt idx="44">
                  <c:v>2200092</c:v>
                </c:pt>
                <c:pt idx="45">
                  <c:v>2137907</c:v>
                </c:pt>
                <c:pt idx="46">
                  <c:v>2100586</c:v>
                </c:pt>
                <c:pt idx="47">
                  <c:v>2119737</c:v>
                </c:pt>
                <c:pt idx="48">
                  <c:v>2087756</c:v>
                </c:pt>
                <c:pt idx="49">
                  <c:v>2082024</c:v>
                </c:pt>
                <c:pt idx="50">
                  <c:v>2039062</c:v>
                </c:pt>
                <c:pt idx="51">
                  <c:v>2085205</c:v>
                </c:pt>
                <c:pt idx="52">
                  <c:v>2034282</c:v>
                </c:pt>
                <c:pt idx="53">
                  <c:v>2045322</c:v>
                </c:pt>
                <c:pt idx="54">
                  <c:v>2029381</c:v>
                </c:pt>
                <c:pt idx="55">
                  <c:v>1977894</c:v>
                </c:pt>
                <c:pt idx="56">
                  <c:v>2067733</c:v>
                </c:pt>
                <c:pt idx="57">
                  <c:v>1952760</c:v>
                </c:pt>
                <c:pt idx="58">
                  <c:v>1976432</c:v>
                </c:pt>
                <c:pt idx="59">
                  <c:v>1919347</c:v>
                </c:pt>
              </c:numCache>
            </c:numRef>
          </c:val>
          <c:smooth val="0"/>
          <c:extLst>
            <c:ext xmlns:c16="http://schemas.microsoft.com/office/drawing/2014/chart" uri="{C3380CC4-5D6E-409C-BE32-E72D297353CC}">
              <c16:uniqueId val="{00000000-0546-438A-9525-DE6EBC1A288F}"/>
            </c:ext>
          </c:extLst>
        </c:ser>
        <c:dLbls>
          <c:showLegendKey val="0"/>
          <c:showVal val="0"/>
          <c:showCatName val="0"/>
          <c:showSerName val="0"/>
          <c:showPercent val="0"/>
          <c:showBubbleSize val="0"/>
        </c:dLbls>
        <c:marker val="1"/>
        <c:smooth val="0"/>
        <c:axId val="162393088"/>
        <c:axId val="162530816"/>
      </c:lineChart>
      <c:lineChart>
        <c:grouping val="standard"/>
        <c:varyColors val="0"/>
        <c:ser>
          <c:idx val="0"/>
          <c:order val="1"/>
          <c:tx>
            <c:strRef>
              <c:f>'1-2'!$V$3</c:f>
              <c:strCache>
                <c:ptCount val="1"/>
                <c:pt idx="0">
                  <c:v>簡易水道</c:v>
                </c:pt>
              </c:strCache>
            </c:strRef>
          </c:tx>
          <c:spPr>
            <a:ln w="12700">
              <a:solidFill>
                <a:srgbClr val="FF0000"/>
              </a:solidFill>
            </a:ln>
          </c:spPr>
          <c:marker>
            <c:spPr>
              <a:solidFill>
                <a:srgbClr val="FF0000"/>
              </a:solidFill>
              <a:ln>
                <a:noFill/>
              </a:ln>
            </c:spPr>
          </c:marker>
          <c:val>
            <c:numRef>
              <c:f>'1-2'!$V$7:$V$66</c:f>
              <c:numCache>
                <c:formatCode>#,##0_);[Red]\(#,##0\)</c:formatCode>
                <c:ptCount val="60"/>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69077.2</c:v>
                </c:pt>
                <c:pt idx="47">
                  <c:v>65787</c:v>
                </c:pt>
                <c:pt idx="48">
                  <c:v>61944</c:v>
                </c:pt>
                <c:pt idx="49">
                  <c:v>65294</c:v>
                </c:pt>
                <c:pt idx="50">
                  <c:v>54192</c:v>
                </c:pt>
                <c:pt idx="51">
                  <c:v>50623</c:v>
                </c:pt>
                <c:pt idx="52">
                  <c:v>45278</c:v>
                </c:pt>
                <c:pt idx="53">
                  <c:v>9897</c:v>
                </c:pt>
                <c:pt idx="54">
                  <c:v>9314</c:v>
                </c:pt>
                <c:pt idx="55">
                  <c:v>12527</c:v>
                </c:pt>
                <c:pt idx="56">
                  <c:v>12269</c:v>
                </c:pt>
                <c:pt idx="57">
                  <c:v>12141</c:v>
                </c:pt>
                <c:pt idx="58">
                  <c:v>12337</c:v>
                </c:pt>
                <c:pt idx="59">
                  <c:v>11591</c:v>
                </c:pt>
              </c:numCache>
            </c:numRef>
          </c:val>
          <c:smooth val="0"/>
          <c:extLst>
            <c:ext xmlns:c16="http://schemas.microsoft.com/office/drawing/2014/chart" uri="{C3380CC4-5D6E-409C-BE32-E72D297353CC}">
              <c16:uniqueId val="{00000001-0546-438A-9525-DE6EBC1A288F}"/>
            </c:ext>
          </c:extLst>
        </c:ser>
        <c:dLbls>
          <c:showLegendKey val="0"/>
          <c:showVal val="0"/>
          <c:showCatName val="0"/>
          <c:showSerName val="0"/>
          <c:showPercent val="0"/>
          <c:showBubbleSize val="0"/>
        </c:dLbls>
        <c:marker val="1"/>
        <c:smooth val="0"/>
        <c:axId val="231651584"/>
        <c:axId val="232286720"/>
      </c:lineChart>
      <c:catAx>
        <c:axId val="162393088"/>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sz="850"/>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62530816"/>
        <c:crosses val="autoZero"/>
        <c:auto val="1"/>
        <c:lblAlgn val="ctr"/>
        <c:lblOffset val="100"/>
        <c:tickLblSkip val="1"/>
        <c:tickMarkSkip val="1"/>
        <c:noMultiLvlLbl val="0"/>
      </c:catAx>
      <c:valAx>
        <c:axId val="162530816"/>
        <c:scaling>
          <c:orientation val="minMax"/>
          <c:min val="200000"/>
        </c:scaling>
        <c:delete val="0"/>
        <c:axPos val="l"/>
        <c:majorGridlines>
          <c:spPr>
            <a:ln w="3175">
              <a:solidFill>
                <a:srgbClr val="000000"/>
              </a:solidFill>
              <a:prstDash val="solid"/>
            </a:ln>
          </c:spPr>
        </c:majorGridlines>
        <c:title>
          <c:tx>
            <c:rich>
              <a:bodyPr/>
              <a:lstStyle/>
              <a:p>
                <a:pPr>
                  <a:defRPr sz="850"/>
                </a:pPr>
                <a:r>
                  <a:rPr lang="ja-JP" altLang="en-US" sz="850" b="0" i="0" baseline="0">
                    <a:effectLst/>
                  </a:rPr>
                  <a:t>上</a:t>
                </a:r>
                <a:r>
                  <a:rPr lang="ja-JP" altLang="ja-JP" sz="850" b="0" i="0" baseline="0">
                    <a:effectLst/>
                  </a:rPr>
                  <a:t>水道</a:t>
                </a:r>
                <a:r>
                  <a:rPr lang="en-US" altLang="ja-JP" sz="850" b="0" i="0" baseline="0">
                    <a:effectLst/>
                  </a:rPr>
                  <a:t>[</a:t>
                </a:r>
                <a:r>
                  <a:rPr lang="ja-JP" altLang="ja-JP" sz="850" b="0" i="0" baseline="0">
                    <a:effectLst/>
                  </a:rPr>
                  <a:t>千</a:t>
                </a:r>
                <a:r>
                  <a:rPr lang="en-US" altLang="ja-JP" sz="850" b="0" i="0" baseline="0">
                    <a:effectLst/>
                  </a:rPr>
                  <a:t>m3/</a:t>
                </a:r>
                <a:r>
                  <a:rPr lang="ja-JP" altLang="ja-JP" sz="850" b="0" i="0" baseline="0">
                    <a:effectLst/>
                  </a:rPr>
                  <a:t>日</a:t>
                </a:r>
                <a:r>
                  <a:rPr lang="en-US" altLang="ja-JP" sz="850" b="0" i="0" baseline="0">
                    <a:effectLst/>
                  </a:rPr>
                  <a:t>]</a:t>
                </a:r>
                <a:endParaRPr lang="ja-JP" altLang="ja-JP" sz="850">
                  <a:effectLst/>
                </a:endParaRPr>
              </a:p>
            </c:rich>
          </c:tx>
          <c:layout>
            <c:manualLayout>
              <c:xMode val="edge"/>
              <c:yMode val="edge"/>
              <c:x val="7.5123760990817863E-4"/>
              <c:y val="0.47130417213654346"/>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62393088"/>
        <c:crosses val="autoZero"/>
        <c:crossBetween val="midCat"/>
        <c:majorUnit val="200000"/>
        <c:dispUnits>
          <c:builtInUnit val="thousands"/>
        </c:dispUnits>
      </c:valAx>
      <c:valAx>
        <c:axId val="232286720"/>
        <c:scaling>
          <c:orientation val="minMax"/>
          <c:min val="0"/>
        </c:scaling>
        <c:delete val="0"/>
        <c:axPos val="r"/>
        <c:title>
          <c:tx>
            <c:rich>
              <a:bodyPr/>
              <a:lstStyle/>
              <a:p>
                <a:pPr>
                  <a:defRPr sz="850"/>
                </a:pPr>
                <a:r>
                  <a:rPr lang="ja-JP" altLang="en-US" sz="850"/>
                  <a:t>簡易水道</a:t>
                </a:r>
                <a:r>
                  <a:rPr lang="en-US" altLang="ja-JP" sz="850"/>
                  <a:t>[</a:t>
                </a:r>
                <a:r>
                  <a:rPr lang="ja-JP" altLang="en-US" sz="850"/>
                  <a:t>千</a:t>
                </a:r>
                <a:r>
                  <a:rPr lang="en-US" altLang="ja-JP" sz="850"/>
                  <a:t>m3/</a:t>
                </a:r>
                <a:r>
                  <a:rPr lang="ja-JP" altLang="en-US" sz="850"/>
                  <a:t>日</a:t>
                </a:r>
                <a:r>
                  <a:rPr lang="en-US" altLang="ja-JP" sz="850"/>
                  <a:t>]</a:t>
                </a:r>
                <a:endParaRPr lang="ja-JP" altLang="en-US" sz="850"/>
              </a:p>
            </c:rich>
          </c:tx>
          <c:layout>
            <c:manualLayout>
              <c:xMode val="edge"/>
              <c:yMode val="edge"/>
              <c:x val="0.96561006275034544"/>
              <c:y val="0.43973075865101452"/>
            </c:manualLayout>
          </c:layout>
          <c:overlay val="0"/>
        </c:title>
        <c:numFmt formatCode="#,##0_);[Red]\(#,##0\)" sourceLinked="1"/>
        <c:majorTickMark val="out"/>
        <c:minorTickMark val="none"/>
        <c:tickLblPos val="nextTo"/>
        <c:txPr>
          <a:bodyPr/>
          <a:lstStyle/>
          <a:p>
            <a:pPr>
              <a:defRPr sz="850"/>
            </a:pPr>
            <a:endParaRPr lang="ja-JP"/>
          </a:p>
        </c:txPr>
        <c:crossAx val="231651584"/>
        <c:crosses val="max"/>
        <c:crossBetween val="between"/>
        <c:majorUnit val="100000"/>
        <c:dispUnits>
          <c:builtInUnit val="thousands"/>
        </c:dispUnits>
      </c:valAx>
      <c:catAx>
        <c:axId val="231651584"/>
        <c:scaling>
          <c:orientation val="minMax"/>
        </c:scaling>
        <c:delete val="1"/>
        <c:axPos val="b"/>
        <c:majorTickMark val="out"/>
        <c:minorTickMark val="none"/>
        <c:tickLblPos val="nextTo"/>
        <c:crossAx val="232286720"/>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3784305405767217"/>
          <c:y val="0.72513401887142459"/>
          <c:w val="0.12074392611588074"/>
          <c:h val="0.1064522174484547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54</xdr:row>
      <xdr:rowOff>57150</xdr:rowOff>
    </xdr:to>
    <xdr:graphicFrame macro="">
      <xdr:nvGraphicFramePr>
        <xdr:cNvPr id="2099" name="グラフ 5">
          <a:extLst>
            <a:ext uri="{FF2B5EF4-FFF2-40B4-BE49-F238E27FC236}">
              <a16:creationId xmlns:a16="http://schemas.microsoft.com/office/drawing/2014/main" id="{00000000-0008-0000-02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a:extLst>
            <a:ext uri="{FF2B5EF4-FFF2-40B4-BE49-F238E27FC236}">
              <a16:creationId xmlns:a16="http://schemas.microsoft.com/office/drawing/2014/main" id="{00000000-0008-0000-02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657225</xdr:colOff>
      <xdr:row>0</xdr:row>
      <xdr:rowOff>0</xdr:rowOff>
    </xdr:to>
    <xdr:graphicFrame macro="">
      <xdr:nvGraphicFramePr>
        <xdr:cNvPr id="1153" name="グラフ 1">
          <a:extLst>
            <a:ext uri="{FF2B5EF4-FFF2-40B4-BE49-F238E27FC236}">
              <a16:creationId xmlns:a16="http://schemas.microsoft.com/office/drawing/2014/main" id="{00000000-0008-0000-0300-00008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201704</xdr:colOff>
      <xdr:row>0</xdr:row>
      <xdr:rowOff>162486</xdr:rowOff>
    </xdr:from>
    <xdr:to>
      <xdr:col>9</xdr:col>
      <xdr:colOff>373484</xdr:colOff>
      <xdr:row>24</xdr:row>
      <xdr:rowOff>76200</xdr:rowOff>
    </xdr:to>
    <xdr:graphicFrame macro="">
      <xdr:nvGraphicFramePr>
        <xdr:cNvPr id="1154" name="グラフ 14">
          <a:extLst>
            <a:ext uri="{FF2B5EF4-FFF2-40B4-BE49-F238E27FC236}">
              <a16:creationId xmlns:a16="http://schemas.microsoft.com/office/drawing/2014/main" id="{00000000-0008-0000-0300-00008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24</xdr:row>
      <xdr:rowOff>108697</xdr:rowOff>
    </xdr:from>
    <xdr:to>
      <xdr:col>9</xdr:col>
      <xdr:colOff>530014</xdr:colOff>
      <xdr:row>47</xdr:row>
      <xdr:rowOff>95204</xdr:rowOff>
    </xdr:to>
    <xdr:graphicFrame macro="">
      <xdr:nvGraphicFramePr>
        <xdr:cNvPr id="1155" name="グラフ 16">
          <a:extLst>
            <a:ext uri="{FF2B5EF4-FFF2-40B4-BE49-F238E27FC236}">
              <a16:creationId xmlns:a16="http://schemas.microsoft.com/office/drawing/2014/main" id="{00000000-0008-0000-0300-00008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47</xdr:row>
          <xdr:rowOff>28575</xdr:rowOff>
        </xdr:from>
        <xdr:to>
          <xdr:col>29</xdr:col>
          <xdr:colOff>311151</xdr:colOff>
          <xdr:row>56</xdr:row>
          <xdr:rowOff>66676</xdr:rowOff>
        </xdr:to>
        <xdr:pic>
          <xdr:nvPicPr>
            <xdr:cNvPr id="12" name="図 11">
              <a:extLst>
                <a:ext uri="{FF2B5EF4-FFF2-40B4-BE49-F238E27FC236}">
                  <a16:creationId xmlns:a16="http://schemas.microsoft.com/office/drawing/2014/main" id="{3CBA61D5-72B9-478D-86C5-92FFF575BC5D}"/>
                </a:ext>
              </a:extLst>
            </xdr:cNvPr>
            <xdr:cNvPicPr>
              <a:picLocks noChangeAspect="1" noChangeArrowheads="1"/>
              <a:extLst>
                <a:ext uri="{84589F7E-364E-4C9E-8A38-B11213B215E9}">
                  <a14:cameraTool cellRange="'[1]率(印刷不要）'!$A$2:$J$12" spid="_x0000_s34608"/>
                </a:ext>
              </a:extLst>
            </xdr:cNvPicPr>
          </xdr:nvPicPr>
          <xdr:blipFill>
            <a:blip xmlns:r="http://schemas.openxmlformats.org/officeDocument/2006/relationships" r:embed="rId1"/>
            <a:srcRect/>
            <a:stretch>
              <a:fillRect/>
            </a:stretch>
          </xdr:blipFill>
          <xdr:spPr bwMode="auto">
            <a:xfrm>
              <a:off x="1543050" y="15906750"/>
              <a:ext cx="11055351" cy="218122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 uri="{FF2B5EF4-FFF2-40B4-BE49-F238E27FC236}">
                  <a16:creationId xmlns:a16="http://schemas.microsoft.com/office/drawing/2014/main" id="{00000000-0008-0000-1400-000001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 uri="{FF2B5EF4-FFF2-40B4-BE49-F238E27FC236}">
                  <a16:creationId xmlns:a16="http://schemas.microsoft.com/office/drawing/2014/main" id="{00000000-0008-0000-1400-000003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0</xdr:row>
          <xdr:rowOff>0</xdr:rowOff>
        </xdr:from>
        <xdr:to>
          <xdr:col>20</xdr:col>
          <xdr:colOff>304800</xdr:colOff>
          <xdr:row>53</xdr:row>
          <xdr:rowOff>85725</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1400-000004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0849;&#26377;&#12501;&#12457;&#12523;&#12480;32\12105900-030&#27700;&#36947;&#29677;\&#35519;&#26619;&#38306;&#20418;\&#27700;&#36947;&#32113;&#35336;\&#9733;&#29694;&#27841;&#35519;&#26360;\&#29694;&#27841;&#35519;&#26360;&#65288;R5&#65289;\1&#20316;&#25104;\&#29694;&#27841;&#35519;&#26360;\R5&#27700;&#36947;&#26045;&#35373;&#29694;&#27841;&#35519;&#26360;(&#20316;&#26989;&#29992;)%20-%20&#12467;&#12500;&#12540;.xlsx" TargetMode="External"/><Relationship Id="rId1" Type="http://schemas.openxmlformats.org/officeDocument/2006/relationships/externalLinkPath" Target="/12105900-030&#27700;&#36947;&#29677;/&#35519;&#26619;&#38306;&#20418;/&#27700;&#36947;&#32113;&#35336;/&#9733;&#29694;&#27841;&#35519;&#26360;/&#29694;&#27841;&#35519;&#26360;&#65288;R5&#65289;/1&#20316;&#25104;/&#29694;&#27841;&#35519;&#26360;/R5&#27700;&#36947;&#26045;&#35373;&#29694;&#27841;&#35519;&#26360;(&#20316;&#26989;&#29992;)%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コード票"/>
      <sheetName val="目次"/>
      <sheetName val="1-2"/>
      <sheetName val="3"/>
      <sheetName val="4"/>
      <sheetName val="5"/>
      <sheetName val="6"/>
      <sheetName val="7"/>
      <sheetName val="8"/>
      <sheetName val="9-10"/>
      <sheetName val="11-12"/>
      <sheetName val="13-14"/>
      <sheetName val="15"/>
      <sheetName val="13-14作業"/>
      <sheetName val="16"/>
      <sheetName val="17"/>
      <sheetName val="17用クエリ"/>
      <sheetName val="18"/>
      <sheetName val="18用クエリ"/>
      <sheetName val="19"/>
      <sheetName val="20-24"/>
      <sheetName val="20-24用クエリ"/>
      <sheetName val="25"/>
      <sheetName val="26-28"/>
      <sheetName val="26-28用クエリ"/>
      <sheetName val="29-30"/>
      <sheetName val="29-30用クエリ"/>
      <sheetName val="31"/>
      <sheetName val="率(印刷不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3.vml"/><Relationship Id="rId7" Type="http://schemas.openxmlformats.org/officeDocument/2006/relationships/oleObject" Target="../embeddings/Microsoft_Word_97_-_2003_Document2.doc"/><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1.doc"/><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C27"/>
  <sheetViews>
    <sheetView tabSelected="1" view="pageBreakPreview" zoomScaleNormal="100" zoomScaleSheetLayoutView="100" workbookViewId="0">
      <selection activeCell="G14" sqref="G14"/>
    </sheetView>
  </sheetViews>
  <sheetFormatPr defaultRowHeight="13.5"/>
  <cols>
    <col min="1" max="1" width="48.5" customWidth="1"/>
    <col min="2" max="2" width="4.5" bestFit="1" customWidth="1"/>
  </cols>
  <sheetData>
    <row r="1" spans="1:3" ht="17.25">
      <c r="A1" s="7" t="s">
        <v>1528</v>
      </c>
      <c r="C1" t="s">
        <v>753</v>
      </c>
    </row>
    <row r="3" spans="1:3" ht="20.25" customHeight="1">
      <c r="A3" t="s">
        <v>369</v>
      </c>
      <c r="B3" s="58">
        <v>1</v>
      </c>
    </row>
    <row r="4" spans="1:3" ht="20.25" customHeight="1">
      <c r="A4" t="s">
        <v>370</v>
      </c>
      <c r="B4" s="58">
        <v>3</v>
      </c>
    </row>
    <row r="5" spans="1:3" ht="20.25" customHeight="1">
      <c r="A5" t="s">
        <v>371</v>
      </c>
      <c r="B5" s="58">
        <v>3</v>
      </c>
    </row>
    <row r="6" spans="1:3" ht="20.25" customHeight="1">
      <c r="A6" t="s">
        <v>372</v>
      </c>
      <c r="B6" s="58">
        <v>4</v>
      </c>
    </row>
    <row r="7" spans="1:3" ht="20.25" customHeight="1">
      <c r="B7" s="59"/>
    </row>
    <row r="8" spans="1:3" ht="20.25" customHeight="1">
      <c r="A8" t="s">
        <v>1529</v>
      </c>
      <c r="B8" s="59"/>
    </row>
    <row r="9" spans="1:3" ht="20.25" customHeight="1">
      <c r="A9" t="s">
        <v>373</v>
      </c>
      <c r="B9" s="58">
        <v>5</v>
      </c>
    </row>
    <row r="10" spans="1:3" ht="20.25" customHeight="1">
      <c r="A10" t="s">
        <v>478</v>
      </c>
      <c r="B10" s="58">
        <v>6</v>
      </c>
    </row>
    <row r="11" spans="1:3" ht="20.25" customHeight="1">
      <c r="A11" t="s">
        <v>255</v>
      </c>
      <c r="B11" s="58">
        <v>7</v>
      </c>
    </row>
    <row r="12" spans="1:3" ht="20.25" customHeight="1">
      <c r="B12" s="59"/>
    </row>
    <row r="13" spans="1:3" ht="20.25" customHeight="1">
      <c r="A13" t="s">
        <v>426</v>
      </c>
      <c r="B13" s="59"/>
    </row>
    <row r="14" spans="1:3" ht="20.25" customHeight="1">
      <c r="A14" t="s">
        <v>599</v>
      </c>
      <c r="B14" s="58">
        <v>8</v>
      </c>
    </row>
    <row r="15" spans="1:3" ht="20.25" customHeight="1">
      <c r="A15" t="s">
        <v>374</v>
      </c>
      <c r="B15" s="58">
        <v>9</v>
      </c>
    </row>
    <row r="16" spans="1:3" ht="20.25" customHeight="1">
      <c r="A16" t="s">
        <v>375</v>
      </c>
      <c r="B16" s="58">
        <v>11</v>
      </c>
    </row>
    <row r="17" spans="1:2" ht="20.25" customHeight="1">
      <c r="A17" t="s">
        <v>376</v>
      </c>
      <c r="B17" s="58">
        <v>13</v>
      </c>
    </row>
    <row r="18" spans="1:2" ht="20.25" customHeight="1">
      <c r="A18" t="s">
        <v>377</v>
      </c>
      <c r="B18" s="58">
        <v>15</v>
      </c>
    </row>
    <row r="19" spans="1:2" ht="20.25" customHeight="1">
      <c r="A19" t="s">
        <v>378</v>
      </c>
      <c r="B19" s="58">
        <v>16</v>
      </c>
    </row>
    <row r="20" spans="1:2" ht="20.25" customHeight="1">
      <c r="A20" t="s">
        <v>379</v>
      </c>
      <c r="B20" s="58">
        <v>17</v>
      </c>
    </row>
    <row r="21" spans="1:2" ht="20.25" customHeight="1">
      <c r="A21" t="s">
        <v>380</v>
      </c>
      <c r="B21" s="58">
        <v>18</v>
      </c>
    </row>
    <row r="22" spans="1:2" ht="20.25" customHeight="1">
      <c r="A22" t="s">
        <v>381</v>
      </c>
      <c r="B22" s="58">
        <v>19</v>
      </c>
    </row>
    <row r="23" spans="1:2" ht="20.25" customHeight="1">
      <c r="A23" t="s">
        <v>382</v>
      </c>
      <c r="B23" s="58">
        <v>20</v>
      </c>
    </row>
    <row r="24" spans="1:2" ht="20.25" customHeight="1">
      <c r="A24" t="s">
        <v>383</v>
      </c>
      <c r="B24" s="58">
        <v>26</v>
      </c>
    </row>
    <row r="25" spans="1:2" ht="20.25" customHeight="1">
      <c r="A25" t="s">
        <v>384</v>
      </c>
      <c r="B25" s="58">
        <v>27</v>
      </c>
    </row>
    <row r="26" spans="1:2" ht="20.25" customHeight="1">
      <c r="A26" t="s">
        <v>385</v>
      </c>
      <c r="B26" s="58">
        <v>30</v>
      </c>
    </row>
    <row r="27" spans="1:2" ht="20.25" customHeight="1">
      <c r="A27" t="s">
        <v>386</v>
      </c>
      <c r="B27" s="58">
        <v>32</v>
      </c>
    </row>
  </sheetData>
  <phoneticPr fontId="2"/>
  <hyperlinks>
    <hyperlink ref="B9" location="'5'!A1" display="'5'!A1" xr:uid="{00000000-0004-0000-0100-000000000000}"/>
    <hyperlink ref="B11" location="'7'!A1" display="'7'!A1" xr:uid="{00000000-0004-0000-0100-000001000000}"/>
    <hyperlink ref="B14" location="'8'!A1" display="'8'!A1" xr:uid="{00000000-0004-0000-0100-000002000000}"/>
    <hyperlink ref="B15" location="'9-10'!A1" display="'9-10'!A1" xr:uid="{00000000-0004-0000-0100-000003000000}"/>
    <hyperlink ref="B16" location="'11-12'!A1" display="'11-12'!A1" xr:uid="{00000000-0004-0000-0100-000004000000}"/>
    <hyperlink ref="B17" location="'13-14'!A1" display="'13-14'!A1" xr:uid="{00000000-0004-0000-0100-000005000000}"/>
    <hyperlink ref="B18" location="'15'!A1" display="'15'!A1" xr:uid="{00000000-0004-0000-0100-000006000000}"/>
    <hyperlink ref="B19" location="'16'!A1" display="'16'!A1" xr:uid="{00000000-0004-0000-0100-000007000000}"/>
    <hyperlink ref="B20" location="'17'!A1" display="'17'!A1" xr:uid="{00000000-0004-0000-0100-000008000000}"/>
    <hyperlink ref="B22" location="'19'!A1" display="'19'!A1" xr:uid="{00000000-0004-0000-0100-000009000000}"/>
    <hyperlink ref="B23" location="'20-25'!A1" display="'20-25'!A1" xr:uid="{00000000-0004-0000-0100-00000A000000}"/>
    <hyperlink ref="B24" location="'26'!A1" display="'26'!A1" xr:uid="{00000000-0004-0000-0100-00000B000000}"/>
    <hyperlink ref="B25" location="'27-29'!A1" display="'27-29'!A1" xr:uid="{00000000-0004-0000-0100-00000C000000}"/>
    <hyperlink ref="B3" location="'1-2'!A1" display="'1-2'!A1" xr:uid="{00000000-0004-0000-0100-00000D000000}"/>
    <hyperlink ref="B5" location="'3'!A53" display="'3'!A53" xr:uid="{00000000-0004-0000-0100-00000E000000}"/>
    <hyperlink ref="B6" location="'4'!A1" display="'4'!A1" xr:uid="{00000000-0004-0000-0100-00000F000000}"/>
    <hyperlink ref="B26" location="'30-31'!A1" display="'30-31'!A1" xr:uid="{00000000-0004-0000-0100-000010000000}"/>
    <hyperlink ref="B27" location="'32'!A1" display="'32'!A1" xr:uid="{00000000-0004-0000-0100-000011000000}"/>
    <hyperlink ref="B10" location="'6'!A1" display="'6'!A1" xr:uid="{00000000-0004-0000-0100-000012000000}"/>
    <hyperlink ref="B4" location="'3'!A1" display="'3'!A1" xr:uid="{00000000-0004-0000-0100-000013000000}"/>
    <hyperlink ref="B21" location="'18'!A1" display="'18'!A1" xr:uid="{00000000-0004-0000-0100-000014000000}"/>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sheetPr>
  <dimension ref="A1:W50"/>
  <sheetViews>
    <sheetView showZeros="0" view="pageBreakPreview" zoomScale="80" zoomScaleNormal="75" zoomScaleSheetLayoutView="80" workbookViewId="0">
      <pane xSplit="2" ySplit="5" topLeftCell="C6" activePane="bottomRight" state="frozen"/>
      <selection activeCell="S182" sqref="S182"/>
      <selection pane="topRight" activeCell="S182" sqref="S182"/>
      <selection pane="bottomLeft" activeCell="S182" sqref="S182"/>
      <selection pane="bottomRight" sqref="A1:XFD1048576"/>
    </sheetView>
  </sheetViews>
  <sheetFormatPr defaultColWidth="9" defaultRowHeight="14.25"/>
  <cols>
    <col min="1" max="1" width="5.5" style="312" customWidth="1"/>
    <col min="2" max="2" width="23.125" style="358" customWidth="1"/>
    <col min="3" max="3" width="13.125" style="358" customWidth="1"/>
    <col min="4" max="4" width="11.875" style="358" customWidth="1"/>
    <col min="5" max="6" width="10.125" style="312" customWidth="1"/>
    <col min="7" max="9" width="9.125" style="312" customWidth="1"/>
    <col min="10" max="10" width="7.5" style="361" customWidth="1"/>
    <col min="11" max="11" width="10.125" style="361" customWidth="1"/>
    <col min="12" max="12" width="7.5" style="312" customWidth="1"/>
    <col min="13" max="13" width="10.75" style="358" customWidth="1"/>
    <col min="14" max="14" width="7.375" style="312" customWidth="1"/>
    <col min="15" max="18" width="10.75" style="358" customWidth="1"/>
    <col min="19" max="23" width="8.625" style="402" customWidth="1"/>
    <col min="24" max="16384" width="9" style="358"/>
  </cols>
  <sheetData>
    <row r="1" spans="1:23" s="231" customFormat="1" ht="15.95" customHeight="1">
      <c r="A1" s="231" t="s">
        <v>401</v>
      </c>
      <c r="E1" s="312"/>
      <c r="F1" s="312"/>
      <c r="G1" s="312"/>
      <c r="H1" s="312"/>
      <c r="I1" s="312"/>
      <c r="J1" s="361"/>
      <c r="K1" s="361"/>
      <c r="L1" s="312"/>
      <c r="N1" s="312"/>
      <c r="S1" s="362"/>
      <c r="T1" s="362"/>
      <c r="U1" s="362"/>
      <c r="V1" s="362"/>
      <c r="W1" s="362"/>
    </row>
    <row r="2" spans="1:23" s="231" customFormat="1" ht="15.95" customHeight="1">
      <c r="A2" s="293"/>
      <c r="B2" s="294"/>
      <c r="C2" s="299" t="s">
        <v>347</v>
      </c>
      <c r="D2" s="363"/>
      <c r="E2" s="364"/>
      <c r="F2" s="365"/>
      <c r="G2" s="365"/>
      <c r="H2" s="365"/>
      <c r="I2" s="365"/>
      <c r="J2" s="366" t="s">
        <v>347</v>
      </c>
      <c r="K2" s="367"/>
      <c r="L2" s="366" t="s">
        <v>402</v>
      </c>
      <c r="M2" s="367"/>
      <c r="N2" s="366" t="s">
        <v>402</v>
      </c>
      <c r="O2" s="367"/>
      <c r="P2" s="293" t="s">
        <v>403</v>
      </c>
      <c r="Q2" s="293" t="s">
        <v>404</v>
      </c>
      <c r="R2" s="293" t="s">
        <v>404</v>
      </c>
      <c r="S2" s="368"/>
      <c r="T2" s="369" t="s">
        <v>405</v>
      </c>
      <c r="U2" s="369"/>
      <c r="V2" s="369"/>
      <c r="W2" s="370"/>
    </row>
    <row r="3" spans="1:23" s="231" customFormat="1" ht="15.95" customHeight="1">
      <c r="A3" s="298" t="s">
        <v>191</v>
      </c>
      <c r="B3" s="298" t="s">
        <v>355</v>
      </c>
      <c r="C3" s="302" t="s">
        <v>406</v>
      </c>
      <c r="D3" s="293" t="s">
        <v>203</v>
      </c>
      <c r="E3" s="293" t="s">
        <v>408</v>
      </c>
      <c r="F3" s="293" t="s">
        <v>408</v>
      </c>
      <c r="G3" s="293" t="s">
        <v>351</v>
      </c>
      <c r="H3" s="299" t="s">
        <v>1054</v>
      </c>
      <c r="I3" s="299" t="s">
        <v>594</v>
      </c>
      <c r="J3" s="371" t="s">
        <v>360</v>
      </c>
      <c r="K3" s="372"/>
      <c r="L3" s="371" t="s">
        <v>409</v>
      </c>
      <c r="M3" s="372"/>
      <c r="N3" s="371" t="s">
        <v>410</v>
      </c>
      <c r="O3" s="372"/>
      <c r="P3" s="298" t="s">
        <v>411</v>
      </c>
      <c r="Q3" s="334" t="s">
        <v>412</v>
      </c>
      <c r="R3" s="334" t="s">
        <v>413</v>
      </c>
      <c r="S3" s="373" t="s">
        <v>414</v>
      </c>
      <c r="T3" s="373" t="s">
        <v>415</v>
      </c>
      <c r="U3" s="373" t="s">
        <v>416</v>
      </c>
      <c r="V3" s="373" t="s">
        <v>417</v>
      </c>
      <c r="W3" s="373" t="s">
        <v>418</v>
      </c>
    </row>
    <row r="4" spans="1:23" s="231" customFormat="1" ht="15.95" customHeight="1">
      <c r="A4" s="298" t="s">
        <v>354</v>
      </c>
      <c r="C4" s="298" t="s">
        <v>366</v>
      </c>
      <c r="D4" s="298" t="s">
        <v>204</v>
      </c>
      <c r="E4" s="298" t="s">
        <v>407</v>
      </c>
      <c r="F4" s="298" t="s">
        <v>643</v>
      </c>
      <c r="G4" s="298" t="s">
        <v>205</v>
      </c>
      <c r="H4" s="302" t="s">
        <v>1055</v>
      </c>
      <c r="I4" s="302" t="s">
        <v>595</v>
      </c>
      <c r="J4" s="371" t="s">
        <v>366</v>
      </c>
      <c r="K4" s="372"/>
      <c r="L4" s="371" t="s">
        <v>366</v>
      </c>
      <c r="M4" s="372"/>
      <c r="N4" s="371" t="s">
        <v>366</v>
      </c>
      <c r="O4" s="372"/>
      <c r="P4" s="298" t="s">
        <v>367</v>
      </c>
      <c r="Q4" s="298" t="s">
        <v>367</v>
      </c>
      <c r="R4" s="298" t="s">
        <v>367</v>
      </c>
      <c r="S4" s="373" t="s">
        <v>192</v>
      </c>
      <c r="T4" s="373" t="s">
        <v>192</v>
      </c>
      <c r="U4" s="373" t="s">
        <v>192</v>
      </c>
      <c r="V4" s="373" t="s">
        <v>192</v>
      </c>
      <c r="W4" s="373" t="s">
        <v>419</v>
      </c>
    </row>
    <row r="5" spans="1:23" s="231" customFormat="1" ht="15.95" customHeight="1">
      <c r="A5" s="298"/>
      <c r="B5" s="304"/>
      <c r="C5" s="302" t="s">
        <v>193</v>
      </c>
      <c r="D5" s="298" t="s">
        <v>366</v>
      </c>
      <c r="E5" s="298" t="s">
        <v>366</v>
      </c>
      <c r="F5" s="298" t="s">
        <v>366</v>
      </c>
      <c r="G5" s="298" t="s">
        <v>366</v>
      </c>
      <c r="H5" s="298" t="s">
        <v>366</v>
      </c>
      <c r="I5" s="302" t="s">
        <v>593</v>
      </c>
      <c r="J5" s="374" t="s">
        <v>194</v>
      </c>
      <c r="K5" s="375"/>
      <c r="L5" s="374" t="s">
        <v>195</v>
      </c>
      <c r="M5" s="375"/>
      <c r="N5" s="374" t="s">
        <v>196</v>
      </c>
      <c r="O5" s="375"/>
      <c r="P5" s="306" t="s">
        <v>197</v>
      </c>
      <c r="Q5" s="306" t="s">
        <v>198</v>
      </c>
      <c r="R5" s="306" t="s">
        <v>199</v>
      </c>
      <c r="S5" s="373" t="s">
        <v>200</v>
      </c>
      <c r="T5" s="373" t="s">
        <v>206</v>
      </c>
      <c r="U5" s="373" t="s">
        <v>207</v>
      </c>
      <c r="V5" s="373" t="s">
        <v>208</v>
      </c>
      <c r="W5" s="373" t="s">
        <v>209</v>
      </c>
    </row>
    <row r="6" spans="1:23" s="231" customFormat="1" ht="26.65" customHeight="1">
      <c r="A6" s="307">
        <v>1</v>
      </c>
      <c r="B6" s="376" t="s">
        <v>335</v>
      </c>
      <c r="C6" s="342">
        <v>181263</v>
      </c>
      <c r="D6" s="263">
        <v>19423</v>
      </c>
      <c r="E6" s="263">
        <v>0</v>
      </c>
      <c r="F6" s="263">
        <v>0</v>
      </c>
      <c r="G6" s="263">
        <v>918</v>
      </c>
      <c r="H6" s="263">
        <v>0</v>
      </c>
      <c r="I6" s="263">
        <v>160922</v>
      </c>
      <c r="J6" s="377">
        <v>0</v>
      </c>
      <c r="K6" s="378">
        <v>179999</v>
      </c>
      <c r="L6" s="377">
        <v>0</v>
      </c>
      <c r="M6" s="359">
        <v>171567</v>
      </c>
      <c r="N6" s="379">
        <v>0</v>
      </c>
      <c r="O6" s="341">
        <v>166311</v>
      </c>
      <c r="P6" s="341">
        <v>906741</v>
      </c>
      <c r="Q6" s="341">
        <v>521110</v>
      </c>
      <c r="R6" s="341">
        <v>491801</v>
      </c>
      <c r="S6" s="380">
        <f>Q6/P6*100</f>
        <v>57.470655898431858</v>
      </c>
      <c r="T6" s="380">
        <f t="shared" ref="T6" si="0">R6/Q6*100</f>
        <v>94.375659649594141</v>
      </c>
      <c r="U6" s="381">
        <f t="shared" ref="U6" si="1">(L6+M6)/(J6+K6)*100</f>
        <v>95.315529530719616</v>
      </c>
      <c r="V6" s="380">
        <f t="shared" ref="V6" si="2">(N6+O6)/(J6+K6)*100</f>
        <v>92.395513308407274</v>
      </c>
      <c r="W6" s="380">
        <f>(J6+K6)/C6*100</f>
        <v>99.302670704997709</v>
      </c>
    </row>
    <row r="7" spans="1:23" s="231" customFormat="1" ht="26.65" customHeight="1">
      <c r="A7" s="328">
        <v>2</v>
      </c>
      <c r="B7" s="376" t="s">
        <v>337</v>
      </c>
      <c r="C7" s="342">
        <v>53854</v>
      </c>
      <c r="D7" s="382">
        <v>9106</v>
      </c>
      <c r="E7" s="298">
        <v>0</v>
      </c>
      <c r="F7" s="263">
        <v>0</v>
      </c>
      <c r="G7" s="263">
        <v>0</v>
      </c>
      <c r="H7" s="263">
        <v>0</v>
      </c>
      <c r="I7" s="263">
        <v>44748</v>
      </c>
      <c r="J7" s="383">
        <v>3</v>
      </c>
      <c r="K7" s="341">
        <v>53525</v>
      </c>
      <c r="L7" s="383">
        <v>3</v>
      </c>
      <c r="M7" s="384">
        <v>49933</v>
      </c>
      <c r="N7" s="385">
        <v>3</v>
      </c>
      <c r="O7" s="341">
        <v>48596</v>
      </c>
      <c r="P7" s="341">
        <v>318013</v>
      </c>
      <c r="Q7" s="341">
        <v>153036</v>
      </c>
      <c r="R7" s="341">
        <v>146251</v>
      </c>
      <c r="S7" s="380">
        <f t="shared" ref="S7:S46" si="3">Q7/P7*100</f>
        <v>48.122561027379383</v>
      </c>
      <c r="T7" s="380">
        <f t="shared" ref="T7:T46" si="4">R7/Q7*100</f>
        <v>95.56640267649442</v>
      </c>
      <c r="U7" s="381">
        <f t="shared" ref="U7:U46" si="5">(L7+M7)/(J7+K7)*100</f>
        <v>93.289493349275148</v>
      </c>
      <c r="V7" s="380">
        <f t="shared" ref="V7:V46" si="6">(N7+O7)/(J7+K7)*100</f>
        <v>90.791735166641757</v>
      </c>
      <c r="W7" s="380">
        <f>(J7+K7)/C7*100</f>
        <v>99.394659635310276</v>
      </c>
    </row>
    <row r="8" spans="1:23" s="231" customFormat="1" ht="26.65" customHeight="1">
      <c r="A8" s="328">
        <v>3</v>
      </c>
      <c r="B8" s="376" t="s">
        <v>314</v>
      </c>
      <c r="C8" s="342">
        <v>12062</v>
      </c>
      <c r="D8" s="263">
        <v>1809</v>
      </c>
      <c r="E8" s="263">
        <v>5373</v>
      </c>
      <c r="F8" s="263">
        <v>3599</v>
      </c>
      <c r="G8" s="263">
        <v>0</v>
      </c>
      <c r="H8" s="263">
        <v>0</v>
      </c>
      <c r="I8" s="263">
        <v>1281</v>
      </c>
      <c r="J8" s="383">
        <v>0</v>
      </c>
      <c r="K8" s="341">
        <v>11780</v>
      </c>
      <c r="L8" s="383">
        <v>0</v>
      </c>
      <c r="M8" s="384">
        <v>10438</v>
      </c>
      <c r="N8" s="385">
        <v>0</v>
      </c>
      <c r="O8" s="341">
        <v>10429</v>
      </c>
      <c r="P8" s="341">
        <v>88000</v>
      </c>
      <c r="Q8" s="341">
        <v>35110</v>
      </c>
      <c r="R8" s="341">
        <v>32186</v>
      </c>
      <c r="S8" s="380">
        <f t="shared" si="3"/>
        <v>39.897727272727273</v>
      </c>
      <c r="T8" s="380">
        <f t="shared" si="4"/>
        <v>91.671888350897177</v>
      </c>
      <c r="U8" s="381">
        <f t="shared" si="5"/>
        <v>88.607809847198638</v>
      </c>
      <c r="V8" s="380">
        <f t="shared" si="6"/>
        <v>88.531409168081495</v>
      </c>
      <c r="W8" s="380">
        <f t="shared" ref="W8:W46" si="7">(J8+K8)/C8*100</f>
        <v>97.662079257171285</v>
      </c>
    </row>
    <row r="9" spans="1:23" s="231" customFormat="1" ht="26.65" customHeight="1">
      <c r="A9" s="328">
        <v>4</v>
      </c>
      <c r="B9" s="376" t="s">
        <v>330</v>
      </c>
      <c r="C9" s="342">
        <v>12459</v>
      </c>
      <c r="D9" s="263">
        <v>998</v>
      </c>
      <c r="E9" s="263">
        <v>6918</v>
      </c>
      <c r="F9" s="263">
        <v>3650</v>
      </c>
      <c r="G9" s="263">
        <v>893</v>
      </c>
      <c r="H9" s="263">
        <v>0</v>
      </c>
      <c r="I9" s="263">
        <v>0</v>
      </c>
      <c r="J9" s="383">
        <v>0</v>
      </c>
      <c r="K9" s="341">
        <v>11824</v>
      </c>
      <c r="L9" s="383">
        <v>0</v>
      </c>
      <c r="M9" s="384">
        <v>9803</v>
      </c>
      <c r="N9" s="385">
        <v>0</v>
      </c>
      <c r="O9" s="341">
        <v>9541</v>
      </c>
      <c r="P9" s="341">
        <v>72594</v>
      </c>
      <c r="Q9" s="341">
        <v>39298</v>
      </c>
      <c r="R9" s="341">
        <v>32306</v>
      </c>
      <c r="S9" s="380">
        <f t="shared" si="3"/>
        <v>54.133950464225691</v>
      </c>
      <c r="T9" s="380">
        <f t="shared" si="4"/>
        <v>82.207745941269266</v>
      </c>
      <c r="U9" s="381">
        <f t="shared" si="5"/>
        <v>82.907645466847086</v>
      </c>
      <c r="V9" s="380">
        <f t="shared" si="6"/>
        <v>80.69181326116373</v>
      </c>
      <c r="W9" s="380">
        <f t="shared" si="7"/>
        <v>94.903282767477322</v>
      </c>
    </row>
    <row r="10" spans="1:23" s="231" customFormat="1" ht="26.65" customHeight="1">
      <c r="A10" s="328">
        <v>5</v>
      </c>
      <c r="B10" s="376" t="s">
        <v>338</v>
      </c>
      <c r="C10" s="342">
        <v>53084</v>
      </c>
      <c r="D10" s="263">
        <v>487</v>
      </c>
      <c r="E10" s="263">
        <v>0</v>
      </c>
      <c r="F10" s="263">
        <v>2387</v>
      </c>
      <c r="G10" s="263">
        <v>0</v>
      </c>
      <c r="H10" s="263">
        <v>0</v>
      </c>
      <c r="I10" s="263">
        <v>50210</v>
      </c>
      <c r="J10" s="383">
        <v>0</v>
      </c>
      <c r="K10" s="341">
        <v>52964</v>
      </c>
      <c r="L10" s="383">
        <v>0</v>
      </c>
      <c r="M10" s="384">
        <v>51469</v>
      </c>
      <c r="N10" s="385">
        <v>0</v>
      </c>
      <c r="O10" s="341">
        <v>49735</v>
      </c>
      <c r="P10" s="341">
        <v>261024</v>
      </c>
      <c r="Q10" s="341">
        <v>154885</v>
      </c>
      <c r="R10" s="341">
        <v>144710</v>
      </c>
      <c r="S10" s="380">
        <f t="shared" si="3"/>
        <v>59.337455559642024</v>
      </c>
      <c r="T10" s="380">
        <f t="shared" si="4"/>
        <v>93.430609807276369</v>
      </c>
      <c r="U10" s="381">
        <f t="shared" si="5"/>
        <v>97.177327996374899</v>
      </c>
      <c r="V10" s="380">
        <f t="shared" si="6"/>
        <v>93.903406087153542</v>
      </c>
      <c r="W10" s="380">
        <f t="shared" si="7"/>
        <v>99.773943184387008</v>
      </c>
    </row>
    <row r="11" spans="1:23" s="231" customFormat="1" ht="26.65" customHeight="1">
      <c r="A11" s="328">
        <v>7</v>
      </c>
      <c r="B11" s="376" t="s">
        <v>1247</v>
      </c>
      <c r="C11" s="342">
        <v>5366</v>
      </c>
      <c r="D11" s="263">
        <v>961</v>
      </c>
      <c r="E11" s="263">
        <v>744</v>
      </c>
      <c r="F11" s="263">
        <v>668</v>
      </c>
      <c r="G11" s="263">
        <v>0</v>
      </c>
      <c r="H11" s="263">
        <v>0</v>
      </c>
      <c r="I11" s="263">
        <v>2993</v>
      </c>
      <c r="J11" s="383">
        <v>0</v>
      </c>
      <c r="K11" s="341">
        <v>4676</v>
      </c>
      <c r="L11" s="383">
        <v>0</v>
      </c>
      <c r="M11" s="384">
        <v>4267</v>
      </c>
      <c r="N11" s="385">
        <v>0</v>
      </c>
      <c r="O11" s="341">
        <v>4085</v>
      </c>
      <c r="P11" s="341">
        <v>17677</v>
      </c>
      <c r="Q11" s="341">
        <v>15029</v>
      </c>
      <c r="R11" s="341">
        <v>12776</v>
      </c>
      <c r="S11" s="380">
        <f t="shared" si="3"/>
        <v>85.020082593200215</v>
      </c>
      <c r="T11" s="380">
        <f t="shared" si="4"/>
        <v>85.008982633575087</v>
      </c>
      <c r="U11" s="381">
        <f t="shared" si="5"/>
        <v>91.253207869974347</v>
      </c>
      <c r="V11" s="380">
        <f t="shared" si="6"/>
        <v>87.360992301112063</v>
      </c>
      <c r="W11" s="380">
        <f t="shared" si="7"/>
        <v>87.141259783824083</v>
      </c>
    </row>
    <row r="12" spans="1:23" s="231" customFormat="1" ht="26.65" customHeight="1">
      <c r="A12" s="328">
        <v>8</v>
      </c>
      <c r="B12" s="376" t="s">
        <v>336</v>
      </c>
      <c r="C12" s="342">
        <v>60284</v>
      </c>
      <c r="D12" s="263">
        <v>24341</v>
      </c>
      <c r="E12" s="263">
        <v>7869</v>
      </c>
      <c r="F12" s="263">
        <v>6650</v>
      </c>
      <c r="G12" s="263">
        <v>0</v>
      </c>
      <c r="H12" s="263">
        <v>0</v>
      </c>
      <c r="I12" s="263">
        <v>21424</v>
      </c>
      <c r="J12" s="383">
        <v>0</v>
      </c>
      <c r="K12" s="341">
        <v>59315</v>
      </c>
      <c r="L12" s="383">
        <v>0</v>
      </c>
      <c r="M12" s="384">
        <v>54637</v>
      </c>
      <c r="N12" s="385">
        <v>0</v>
      </c>
      <c r="O12" s="341">
        <v>53385</v>
      </c>
      <c r="P12" s="341">
        <v>250904</v>
      </c>
      <c r="Q12" s="341">
        <v>175251</v>
      </c>
      <c r="R12" s="341">
        <v>162063</v>
      </c>
      <c r="S12" s="380">
        <f t="shared" si="3"/>
        <v>69.847830245831076</v>
      </c>
      <c r="T12" s="380">
        <f t="shared" si="4"/>
        <v>92.474793296471915</v>
      </c>
      <c r="U12" s="381">
        <f t="shared" si="5"/>
        <v>92.113293433364234</v>
      </c>
      <c r="V12" s="380">
        <f t="shared" si="6"/>
        <v>90.002528871280447</v>
      </c>
      <c r="W12" s="380">
        <f>(J12+K12)/C12*100</f>
        <v>98.39260832061575</v>
      </c>
    </row>
    <row r="13" spans="1:23" s="231" customFormat="1" ht="26.65" customHeight="1">
      <c r="A13" s="328">
        <v>9</v>
      </c>
      <c r="B13" s="376" t="s">
        <v>312</v>
      </c>
      <c r="C13" s="342">
        <v>33097</v>
      </c>
      <c r="D13" s="263">
        <v>9043</v>
      </c>
      <c r="E13" s="263">
        <v>0</v>
      </c>
      <c r="F13" s="263">
        <v>13763</v>
      </c>
      <c r="G13" s="263">
        <v>0</v>
      </c>
      <c r="H13" s="263">
        <v>0</v>
      </c>
      <c r="I13" s="263">
        <v>10291</v>
      </c>
      <c r="J13" s="383">
        <v>0</v>
      </c>
      <c r="K13" s="341">
        <v>33097</v>
      </c>
      <c r="L13" s="383">
        <v>0</v>
      </c>
      <c r="M13" s="384">
        <v>32042</v>
      </c>
      <c r="N13" s="385">
        <v>0</v>
      </c>
      <c r="O13" s="341">
        <v>30917</v>
      </c>
      <c r="P13" s="341">
        <v>156000</v>
      </c>
      <c r="Q13" s="341">
        <v>102730</v>
      </c>
      <c r="R13" s="341">
        <v>90429</v>
      </c>
      <c r="S13" s="380">
        <f t="shared" si="3"/>
        <v>65.852564102564102</v>
      </c>
      <c r="T13" s="380">
        <f t="shared" si="4"/>
        <v>88.025893117881822</v>
      </c>
      <c r="U13" s="381">
        <f t="shared" si="5"/>
        <v>96.812399915400178</v>
      </c>
      <c r="V13" s="380">
        <f t="shared" si="6"/>
        <v>93.413300299120777</v>
      </c>
      <c r="W13" s="380">
        <f>(J13+K13)/C13*100</f>
        <v>100</v>
      </c>
    </row>
    <row r="14" spans="1:23" s="231" customFormat="1" ht="26.65" customHeight="1">
      <c r="A14" s="328">
        <v>10</v>
      </c>
      <c r="B14" s="376" t="s">
        <v>325</v>
      </c>
      <c r="C14" s="342">
        <v>4615</v>
      </c>
      <c r="D14" s="263">
        <v>1184</v>
      </c>
      <c r="E14" s="263">
        <v>138</v>
      </c>
      <c r="F14" s="263">
        <v>3293</v>
      </c>
      <c r="G14" s="263">
        <v>0</v>
      </c>
      <c r="H14" s="263">
        <v>0</v>
      </c>
      <c r="I14" s="263">
        <v>0</v>
      </c>
      <c r="J14" s="383">
        <v>0</v>
      </c>
      <c r="K14" s="341">
        <v>4195</v>
      </c>
      <c r="L14" s="383">
        <v>0</v>
      </c>
      <c r="M14" s="384">
        <v>3567</v>
      </c>
      <c r="N14" s="385">
        <v>0</v>
      </c>
      <c r="O14" s="341">
        <v>3397</v>
      </c>
      <c r="P14" s="341">
        <v>20059</v>
      </c>
      <c r="Q14" s="341">
        <v>13701</v>
      </c>
      <c r="R14" s="341">
        <v>11462</v>
      </c>
      <c r="S14" s="380">
        <f t="shared" si="3"/>
        <v>68.30350466124932</v>
      </c>
      <c r="T14" s="380">
        <f t="shared" si="4"/>
        <v>83.658127144004084</v>
      </c>
      <c r="U14" s="381">
        <f t="shared" si="5"/>
        <v>85.029797377830747</v>
      </c>
      <c r="V14" s="380">
        <f t="shared" si="6"/>
        <v>80.977353992848634</v>
      </c>
      <c r="W14" s="380">
        <f t="shared" si="7"/>
        <v>90.899241603466947</v>
      </c>
    </row>
    <row r="15" spans="1:23" s="231" customFormat="1" ht="26.65" customHeight="1">
      <c r="A15" s="328">
        <v>13</v>
      </c>
      <c r="B15" s="376" t="s">
        <v>307</v>
      </c>
      <c r="C15" s="342">
        <v>21172</v>
      </c>
      <c r="D15" s="263">
        <v>18168</v>
      </c>
      <c r="E15" s="263">
        <v>1021</v>
      </c>
      <c r="F15" s="263">
        <v>912</v>
      </c>
      <c r="G15" s="263">
        <v>0</v>
      </c>
      <c r="H15" s="263">
        <v>0</v>
      </c>
      <c r="I15" s="263">
        <v>1071</v>
      </c>
      <c r="J15" s="386">
        <v>21</v>
      </c>
      <c r="K15" s="341">
        <v>20590</v>
      </c>
      <c r="L15" s="386">
        <v>21</v>
      </c>
      <c r="M15" s="384">
        <v>20464</v>
      </c>
      <c r="N15" s="264">
        <v>21</v>
      </c>
      <c r="O15" s="341">
        <v>20439</v>
      </c>
      <c r="P15" s="341">
        <v>94800</v>
      </c>
      <c r="Q15" s="341">
        <v>61329</v>
      </c>
      <c r="R15" s="341">
        <v>56314</v>
      </c>
      <c r="S15" s="380">
        <f t="shared" si="3"/>
        <v>64.693037974683548</v>
      </c>
      <c r="T15" s="380">
        <f t="shared" si="4"/>
        <v>91.822791827683474</v>
      </c>
      <c r="U15" s="381">
        <f t="shared" si="5"/>
        <v>99.388675949735585</v>
      </c>
      <c r="V15" s="380">
        <f t="shared" si="6"/>
        <v>99.267381495318034</v>
      </c>
      <c r="W15" s="380">
        <f t="shared" si="7"/>
        <v>97.350273946722083</v>
      </c>
    </row>
    <row r="16" spans="1:23" s="312" customFormat="1" ht="26.65" customHeight="1">
      <c r="A16" s="328">
        <v>14</v>
      </c>
      <c r="B16" s="376" t="s">
        <v>306</v>
      </c>
      <c r="C16" s="342">
        <v>10744</v>
      </c>
      <c r="D16" s="263">
        <v>1549</v>
      </c>
      <c r="E16" s="263">
        <v>0</v>
      </c>
      <c r="F16" s="263">
        <v>0</v>
      </c>
      <c r="G16" s="263">
        <v>0</v>
      </c>
      <c r="H16" s="263">
        <v>0</v>
      </c>
      <c r="I16" s="263">
        <v>9195</v>
      </c>
      <c r="J16" s="383">
        <v>0</v>
      </c>
      <c r="K16" s="341">
        <v>9993</v>
      </c>
      <c r="L16" s="383">
        <v>0</v>
      </c>
      <c r="M16" s="384">
        <v>9966</v>
      </c>
      <c r="N16" s="385">
        <v>0</v>
      </c>
      <c r="O16" s="341">
        <v>9896</v>
      </c>
      <c r="P16" s="341">
        <v>50937</v>
      </c>
      <c r="Q16" s="341">
        <v>30282</v>
      </c>
      <c r="R16" s="341">
        <v>27303</v>
      </c>
      <c r="S16" s="380">
        <f t="shared" si="3"/>
        <v>59.449908710760347</v>
      </c>
      <c r="T16" s="380">
        <f t="shared" si="4"/>
        <v>90.162472756092725</v>
      </c>
      <c r="U16" s="381">
        <f t="shared" si="5"/>
        <v>99.729810867607327</v>
      </c>
      <c r="V16" s="380">
        <f t="shared" si="6"/>
        <v>99.029320524367066</v>
      </c>
      <c r="W16" s="380">
        <f t="shared" si="7"/>
        <v>93.010052122114672</v>
      </c>
    </row>
    <row r="17" spans="1:23" s="231" customFormat="1" ht="26.65" customHeight="1">
      <c r="A17" s="328">
        <v>16</v>
      </c>
      <c r="B17" s="376" t="s">
        <v>310</v>
      </c>
      <c r="C17" s="342">
        <v>12129</v>
      </c>
      <c r="D17" s="263">
        <v>1876</v>
      </c>
      <c r="E17" s="263">
        <v>0</v>
      </c>
      <c r="F17" s="263">
        <v>210</v>
      </c>
      <c r="G17" s="263">
        <v>0</v>
      </c>
      <c r="H17" s="263">
        <v>0</v>
      </c>
      <c r="I17" s="263">
        <v>10043</v>
      </c>
      <c r="J17" s="383">
        <v>0</v>
      </c>
      <c r="K17" s="341">
        <v>12140</v>
      </c>
      <c r="L17" s="383">
        <v>0</v>
      </c>
      <c r="M17" s="384">
        <v>11545</v>
      </c>
      <c r="N17" s="385">
        <v>0</v>
      </c>
      <c r="O17" s="341">
        <v>11496</v>
      </c>
      <c r="P17" s="341">
        <v>50310</v>
      </c>
      <c r="Q17" s="341">
        <v>38268</v>
      </c>
      <c r="R17" s="341">
        <v>33260</v>
      </c>
      <c r="S17" s="380">
        <f t="shared" si="3"/>
        <v>76.064400715563508</v>
      </c>
      <c r="T17" s="380">
        <f t="shared" si="4"/>
        <v>86.913347966969795</v>
      </c>
      <c r="U17" s="381">
        <f t="shared" si="5"/>
        <v>95.098846787479403</v>
      </c>
      <c r="V17" s="380">
        <f t="shared" si="6"/>
        <v>94.695222405271835</v>
      </c>
      <c r="W17" s="380">
        <f t="shared" si="7"/>
        <v>100.09069173056311</v>
      </c>
    </row>
    <row r="18" spans="1:23" s="231" customFormat="1" ht="26.65" customHeight="1">
      <c r="A18" s="328">
        <v>18</v>
      </c>
      <c r="B18" s="376" t="s">
        <v>324</v>
      </c>
      <c r="C18" s="342">
        <v>7760</v>
      </c>
      <c r="D18" s="263">
        <v>0</v>
      </c>
      <c r="E18" s="263">
        <v>1243</v>
      </c>
      <c r="F18" s="263">
        <v>6517</v>
      </c>
      <c r="G18" s="263">
        <v>0</v>
      </c>
      <c r="H18" s="263">
        <v>0</v>
      </c>
      <c r="I18" s="263">
        <v>0</v>
      </c>
      <c r="J18" s="383">
        <v>826</v>
      </c>
      <c r="K18" s="341">
        <v>6934</v>
      </c>
      <c r="L18" s="383">
        <v>826</v>
      </c>
      <c r="M18" s="384">
        <v>5815</v>
      </c>
      <c r="N18" s="385">
        <v>826</v>
      </c>
      <c r="O18" s="341">
        <v>5784</v>
      </c>
      <c r="P18" s="341">
        <v>27500</v>
      </c>
      <c r="Q18" s="341">
        <v>23963</v>
      </c>
      <c r="R18" s="341">
        <v>21202</v>
      </c>
      <c r="S18" s="380">
        <f t="shared" si="3"/>
        <v>87.13818181818182</v>
      </c>
      <c r="T18" s="380">
        <f t="shared" si="4"/>
        <v>88.47807035846931</v>
      </c>
      <c r="U18" s="381">
        <f t="shared" si="5"/>
        <v>85.579896907216494</v>
      </c>
      <c r="V18" s="380">
        <f t="shared" si="6"/>
        <v>85.180412371134011</v>
      </c>
      <c r="W18" s="380">
        <f t="shared" si="7"/>
        <v>100</v>
      </c>
    </row>
    <row r="19" spans="1:23" s="231" customFormat="1" ht="26.65" customHeight="1">
      <c r="A19" s="328">
        <v>19</v>
      </c>
      <c r="B19" s="376" t="s">
        <v>816</v>
      </c>
      <c r="C19" s="342">
        <v>11793</v>
      </c>
      <c r="D19" s="263">
        <v>6412</v>
      </c>
      <c r="E19" s="387">
        <v>0</v>
      </c>
      <c r="F19" s="263">
        <v>5381</v>
      </c>
      <c r="G19" s="263">
        <v>0</v>
      </c>
      <c r="H19" s="263">
        <v>0</v>
      </c>
      <c r="I19" s="263">
        <v>0</v>
      </c>
      <c r="J19" s="383">
        <v>671</v>
      </c>
      <c r="K19" s="341">
        <v>11059</v>
      </c>
      <c r="L19" s="383">
        <v>671</v>
      </c>
      <c r="M19" s="384">
        <v>10534</v>
      </c>
      <c r="N19" s="385">
        <v>671</v>
      </c>
      <c r="O19" s="341">
        <v>10497</v>
      </c>
      <c r="P19" s="341">
        <v>61500</v>
      </c>
      <c r="Q19" s="341">
        <v>37755</v>
      </c>
      <c r="R19" s="341">
        <v>32049</v>
      </c>
      <c r="S19" s="380">
        <f t="shared" si="3"/>
        <v>61.390243902439025</v>
      </c>
      <c r="T19" s="380">
        <f t="shared" si="4"/>
        <v>84.886769964243143</v>
      </c>
      <c r="U19" s="381">
        <f t="shared" si="5"/>
        <v>95.524296675191806</v>
      </c>
      <c r="V19" s="380">
        <f t="shared" si="6"/>
        <v>95.208866155157708</v>
      </c>
      <c r="W19" s="380">
        <f t="shared" si="7"/>
        <v>99.465784787585847</v>
      </c>
    </row>
    <row r="20" spans="1:23" s="231" customFormat="1" ht="26.65" customHeight="1">
      <c r="A20" s="328">
        <v>20</v>
      </c>
      <c r="B20" s="376" t="s">
        <v>308</v>
      </c>
      <c r="C20" s="342">
        <v>25428</v>
      </c>
      <c r="D20" s="263">
        <v>5208</v>
      </c>
      <c r="E20" s="387">
        <v>0</v>
      </c>
      <c r="F20" s="263">
        <v>4987</v>
      </c>
      <c r="G20" s="263">
        <v>0</v>
      </c>
      <c r="H20" s="263">
        <v>931</v>
      </c>
      <c r="I20" s="263">
        <v>14302</v>
      </c>
      <c r="J20" s="386">
        <v>0</v>
      </c>
      <c r="K20" s="341">
        <v>24431</v>
      </c>
      <c r="L20" s="386">
        <v>0</v>
      </c>
      <c r="M20" s="384">
        <v>22924</v>
      </c>
      <c r="N20" s="264">
        <v>0</v>
      </c>
      <c r="O20" s="341">
        <v>22652</v>
      </c>
      <c r="P20" s="341">
        <v>96000</v>
      </c>
      <c r="Q20" s="341">
        <v>71544</v>
      </c>
      <c r="R20" s="341">
        <v>66751</v>
      </c>
      <c r="S20" s="380">
        <f t="shared" si="3"/>
        <v>74.524999999999991</v>
      </c>
      <c r="T20" s="380">
        <f>R20/Q20*100</f>
        <v>93.300626188080059</v>
      </c>
      <c r="U20" s="381">
        <f>(L20+M20)/(J20+K20)*100</f>
        <v>93.831607384061229</v>
      </c>
      <c r="V20" s="380">
        <f t="shared" si="6"/>
        <v>92.718267774548721</v>
      </c>
      <c r="W20" s="380">
        <f t="shared" si="7"/>
        <v>96.079125373603901</v>
      </c>
    </row>
    <row r="21" spans="1:23" s="231" customFormat="1" ht="26.65" customHeight="1">
      <c r="A21" s="328">
        <v>21</v>
      </c>
      <c r="B21" s="376" t="s">
        <v>313</v>
      </c>
      <c r="C21" s="342">
        <v>27799</v>
      </c>
      <c r="D21" s="263">
        <v>10878</v>
      </c>
      <c r="E21" s="387">
        <v>0</v>
      </c>
      <c r="F21" s="263">
        <v>5751</v>
      </c>
      <c r="G21" s="263">
        <v>0</v>
      </c>
      <c r="H21" s="263">
        <v>0</v>
      </c>
      <c r="I21" s="263">
        <v>11170</v>
      </c>
      <c r="J21" s="383">
        <v>0</v>
      </c>
      <c r="K21" s="341">
        <v>26987</v>
      </c>
      <c r="L21" s="383">
        <v>0</v>
      </c>
      <c r="M21" s="384">
        <v>26137</v>
      </c>
      <c r="N21" s="385">
        <v>0</v>
      </c>
      <c r="O21" s="341">
        <v>25385</v>
      </c>
      <c r="P21" s="341">
        <v>111500</v>
      </c>
      <c r="Q21" s="341">
        <v>82094</v>
      </c>
      <c r="R21" s="341">
        <v>73735</v>
      </c>
      <c r="S21" s="380">
        <f t="shared" si="3"/>
        <v>73.62690582959641</v>
      </c>
      <c r="T21" s="380">
        <f t="shared" si="4"/>
        <v>89.817769873559584</v>
      </c>
      <c r="U21" s="381">
        <f t="shared" si="5"/>
        <v>96.850335346648393</v>
      </c>
      <c r="V21" s="380">
        <f t="shared" si="6"/>
        <v>94.063808500389072</v>
      </c>
      <c r="W21" s="380">
        <f t="shared" si="7"/>
        <v>97.079031619842439</v>
      </c>
    </row>
    <row r="22" spans="1:23" s="231" customFormat="1" ht="26.65" customHeight="1">
      <c r="A22" s="328">
        <v>22</v>
      </c>
      <c r="B22" s="376" t="s">
        <v>326</v>
      </c>
      <c r="C22" s="342">
        <v>6177</v>
      </c>
      <c r="D22" s="263">
        <v>0</v>
      </c>
      <c r="E22" s="387">
        <v>0</v>
      </c>
      <c r="F22" s="263">
        <v>6177</v>
      </c>
      <c r="G22" s="263">
        <v>0</v>
      </c>
      <c r="H22" s="263">
        <v>0</v>
      </c>
      <c r="I22" s="263">
        <v>0</v>
      </c>
      <c r="J22" s="386">
        <v>0</v>
      </c>
      <c r="K22" s="341">
        <v>6177</v>
      </c>
      <c r="L22" s="386">
        <v>0</v>
      </c>
      <c r="M22" s="384">
        <v>5621</v>
      </c>
      <c r="N22" s="264">
        <v>0</v>
      </c>
      <c r="O22" s="341">
        <v>5590</v>
      </c>
      <c r="P22" s="341">
        <v>29300</v>
      </c>
      <c r="Q22" s="341">
        <v>19806</v>
      </c>
      <c r="R22" s="341">
        <v>16877</v>
      </c>
      <c r="S22" s="380">
        <f t="shared" si="3"/>
        <v>67.597269624573372</v>
      </c>
      <c r="T22" s="380">
        <f t="shared" si="4"/>
        <v>85.211552054932852</v>
      </c>
      <c r="U22" s="381">
        <f t="shared" si="5"/>
        <v>90.998866763801203</v>
      </c>
      <c r="V22" s="380">
        <f t="shared" si="6"/>
        <v>90.497005018617443</v>
      </c>
      <c r="W22" s="380">
        <f t="shared" si="7"/>
        <v>100</v>
      </c>
    </row>
    <row r="23" spans="1:23" s="231" customFormat="1" ht="26.65" customHeight="1">
      <c r="A23" s="328">
        <v>23</v>
      </c>
      <c r="B23" s="376" t="s">
        <v>333</v>
      </c>
      <c r="C23" s="342">
        <v>2527</v>
      </c>
      <c r="D23" s="263">
        <v>401</v>
      </c>
      <c r="E23" s="387">
        <v>78</v>
      </c>
      <c r="F23" s="263">
        <v>1485</v>
      </c>
      <c r="G23" s="263">
        <v>563</v>
      </c>
      <c r="H23" s="263">
        <v>0</v>
      </c>
      <c r="I23" s="263">
        <v>0</v>
      </c>
      <c r="J23" s="383">
        <v>0</v>
      </c>
      <c r="K23" s="341">
        <v>2407</v>
      </c>
      <c r="L23" s="383">
        <v>0</v>
      </c>
      <c r="M23" s="384">
        <v>1963</v>
      </c>
      <c r="N23" s="385">
        <v>0</v>
      </c>
      <c r="O23" s="341">
        <v>1959</v>
      </c>
      <c r="P23" s="341">
        <v>14118</v>
      </c>
      <c r="Q23" s="341">
        <v>10452</v>
      </c>
      <c r="R23" s="341">
        <v>6577</v>
      </c>
      <c r="S23" s="380">
        <f t="shared" si="3"/>
        <v>74.033149171270722</v>
      </c>
      <c r="T23" s="380">
        <f t="shared" si="4"/>
        <v>62.925755836203599</v>
      </c>
      <c r="U23" s="381">
        <f t="shared" si="5"/>
        <v>81.553801412546733</v>
      </c>
      <c r="V23" s="380">
        <f t="shared" si="6"/>
        <v>81.387619443290404</v>
      </c>
      <c r="W23" s="380">
        <f t="shared" si="7"/>
        <v>95.251286110011861</v>
      </c>
    </row>
    <row r="24" spans="1:23" s="231" customFormat="1" ht="26.65" customHeight="1">
      <c r="A24" s="328">
        <v>24</v>
      </c>
      <c r="B24" s="376" t="s">
        <v>331</v>
      </c>
      <c r="C24" s="342">
        <v>3297</v>
      </c>
      <c r="D24" s="263">
        <v>590</v>
      </c>
      <c r="E24" s="387">
        <v>0</v>
      </c>
      <c r="F24" s="263">
        <v>2652</v>
      </c>
      <c r="G24" s="263">
        <v>55</v>
      </c>
      <c r="H24" s="263">
        <v>0</v>
      </c>
      <c r="I24" s="263">
        <v>0</v>
      </c>
      <c r="J24" s="386">
        <v>0</v>
      </c>
      <c r="K24" s="341">
        <v>3015</v>
      </c>
      <c r="L24" s="386">
        <v>0</v>
      </c>
      <c r="M24" s="384">
        <v>2424</v>
      </c>
      <c r="N24" s="264">
        <v>0</v>
      </c>
      <c r="O24" s="341">
        <v>2403</v>
      </c>
      <c r="P24" s="341">
        <v>16657</v>
      </c>
      <c r="Q24" s="341">
        <v>12671</v>
      </c>
      <c r="R24" s="341">
        <v>8238</v>
      </c>
      <c r="S24" s="380">
        <f t="shared" si="3"/>
        <v>76.070120669988597</v>
      </c>
      <c r="T24" s="380">
        <f t="shared" si="4"/>
        <v>65.014600268329261</v>
      </c>
      <c r="U24" s="381">
        <f t="shared" si="5"/>
        <v>80.398009950248763</v>
      </c>
      <c r="V24" s="380">
        <f t="shared" si="6"/>
        <v>79.701492537313428</v>
      </c>
      <c r="W24" s="380">
        <f t="shared" si="7"/>
        <v>91.446769790718847</v>
      </c>
    </row>
    <row r="25" spans="1:23" s="231" customFormat="1" ht="26.65" customHeight="1">
      <c r="A25" s="328">
        <v>25</v>
      </c>
      <c r="B25" s="376" t="s">
        <v>309</v>
      </c>
      <c r="C25" s="342">
        <v>15248</v>
      </c>
      <c r="D25" s="263">
        <v>3640</v>
      </c>
      <c r="E25" s="387">
        <v>0</v>
      </c>
      <c r="F25" s="263">
        <v>2206</v>
      </c>
      <c r="G25" s="263">
        <v>0</v>
      </c>
      <c r="H25" s="263">
        <v>0</v>
      </c>
      <c r="I25" s="263">
        <v>9402</v>
      </c>
      <c r="J25" s="383">
        <v>0</v>
      </c>
      <c r="K25" s="341">
        <v>14984</v>
      </c>
      <c r="L25" s="383">
        <v>0</v>
      </c>
      <c r="M25" s="384">
        <v>14460</v>
      </c>
      <c r="N25" s="385">
        <v>0</v>
      </c>
      <c r="O25" s="341">
        <v>14413</v>
      </c>
      <c r="P25" s="341">
        <v>67130</v>
      </c>
      <c r="Q25" s="341">
        <v>44859</v>
      </c>
      <c r="R25" s="341">
        <v>40940</v>
      </c>
      <c r="S25" s="380">
        <f t="shared" si="3"/>
        <v>66.824072694771345</v>
      </c>
      <c r="T25" s="380">
        <f t="shared" si="4"/>
        <v>91.263737488575316</v>
      </c>
      <c r="U25" s="381">
        <f t="shared" si="5"/>
        <v>96.502936465563266</v>
      </c>
      <c r="V25" s="380">
        <f t="shared" si="6"/>
        <v>96.189268553123327</v>
      </c>
      <c r="W25" s="380">
        <f t="shared" si="7"/>
        <v>98.268625393494219</v>
      </c>
    </row>
    <row r="26" spans="1:23" s="231" customFormat="1" ht="26.65" customHeight="1">
      <c r="A26" s="328">
        <v>27</v>
      </c>
      <c r="B26" s="376" t="s">
        <v>940</v>
      </c>
      <c r="C26" s="342">
        <v>4592</v>
      </c>
      <c r="D26" s="263">
        <v>157</v>
      </c>
      <c r="E26" s="387">
        <v>0</v>
      </c>
      <c r="F26" s="263">
        <v>2731</v>
      </c>
      <c r="G26" s="263">
        <v>0</v>
      </c>
      <c r="H26" s="263">
        <v>0</v>
      </c>
      <c r="I26" s="263">
        <v>1704</v>
      </c>
      <c r="J26" s="383">
        <v>0</v>
      </c>
      <c r="K26" s="341">
        <v>4247</v>
      </c>
      <c r="L26" s="383">
        <v>0</v>
      </c>
      <c r="M26" s="384">
        <v>3926</v>
      </c>
      <c r="N26" s="385">
        <v>0</v>
      </c>
      <c r="O26" s="341">
        <v>3738</v>
      </c>
      <c r="P26" s="341">
        <v>18980</v>
      </c>
      <c r="Q26" s="341">
        <v>13242</v>
      </c>
      <c r="R26" s="341">
        <v>11604</v>
      </c>
      <c r="S26" s="380">
        <f t="shared" si="3"/>
        <v>69.768177028451007</v>
      </c>
      <c r="T26" s="380">
        <f t="shared" si="4"/>
        <v>87.630267331218846</v>
      </c>
      <c r="U26" s="381">
        <f t="shared" si="5"/>
        <v>92.441723569578528</v>
      </c>
      <c r="V26" s="380">
        <f t="shared" si="6"/>
        <v>88.015069460795857</v>
      </c>
      <c r="W26" s="380">
        <f t="shared" si="7"/>
        <v>92.486933797909415</v>
      </c>
    </row>
    <row r="27" spans="1:23" s="231" customFormat="1" ht="26.65" customHeight="1">
      <c r="A27" s="328">
        <v>32</v>
      </c>
      <c r="B27" s="376" t="s">
        <v>8</v>
      </c>
      <c r="C27" s="342">
        <v>5606</v>
      </c>
      <c r="D27" s="263">
        <v>2439</v>
      </c>
      <c r="E27" s="387">
        <v>0</v>
      </c>
      <c r="F27" s="263">
        <v>0</v>
      </c>
      <c r="G27" s="263">
        <v>0</v>
      </c>
      <c r="H27" s="263">
        <v>0</v>
      </c>
      <c r="I27" s="263">
        <v>3167</v>
      </c>
      <c r="J27" s="383">
        <v>0</v>
      </c>
      <c r="K27" s="341">
        <v>5605</v>
      </c>
      <c r="L27" s="383">
        <v>0</v>
      </c>
      <c r="M27" s="384">
        <v>5162</v>
      </c>
      <c r="N27" s="385">
        <v>0</v>
      </c>
      <c r="O27" s="341">
        <v>5000</v>
      </c>
      <c r="P27" s="341">
        <v>22240</v>
      </c>
      <c r="Q27" s="341">
        <v>16832</v>
      </c>
      <c r="R27" s="341">
        <v>15356</v>
      </c>
      <c r="S27" s="380">
        <f t="shared" si="3"/>
        <v>75.683453237410063</v>
      </c>
      <c r="T27" s="380">
        <f t="shared" si="4"/>
        <v>91.230988593155899</v>
      </c>
      <c r="U27" s="381">
        <f t="shared" si="5"/>
        <v>92.096342551293489</v>
      </c>
      <c r="V27" s="380">
        <f t="shared" si="6"/>
        <v>89.206066012488847</v>
      </c>
      <c r="W27" s="380">
        <f t="shared" si="7"/>
        <v>99.982161969318582</v>
      </c>
    </row>
    <row r="28" spans="1:23" s="231" customFormat="1" ht="26.65" customHeight="1">
      <c r="A28" s="328">
        <v>36</v>
      </c>
      <c r="B28" s="376" t="s">
        <v>319</v>
      </c>
      <c r="C28" s="342">
        <v>4881</v>
      </c>
      <c r="D28" s="263">
        <v>0</v>
      </c>
      <c r="E28" s="387">
        <v>0</v>
      </c>
      <c r="F28" s="263">
        <v>0</v>
      </c>
      <c r="G28" s="263">
        <v>0</v>
      </c>
      <c r="H28" s="263">
        <v>0</v>
      </c>
      <c r="I28" s="263">
        <v>4881</v>
      </c>
      <c r="J28" s="383">
        <v>0</v>
      </c>
      <c r="K28" s="341">
        <v>4881</v>
      </c>
      <c r="L28" s="383">
        <v>0</v>
      </c>
      <c r="M28" s="384">
        <v>4573</v>
      </c>
      <c r="N28" s="385">
        <v>0</v>
      </c>
      <c r="O28" s="341">
        <v>4449</v>
      </c>
      <c r="P28" s="341">
        <v>17600</v>
      </c>
      <c r="Q28" s="341">
        <v>15050</v>
      </c>
      <c r="R28" s="341">
        <v>13336</v>
      </c>
      <c r="S28" s="380">
        <f t="shared" si="3"/>
        <v>85.51136363636364</v>
      </c>
      <c r="T28" s="380">
        <f t="shared" si="4"/>
        <v>88.611295681063112</v>
      </c>
      <c r="U28" s="381">
        <f t="shared" si="5"/>
        <v>93.689817660315512</v>
      </c>
      <c r="V28" s="380">
        <f t="shared" si="6"/>
        <v>91.149354640442539</v>
      </c>
      <c r="W28" s="380">
        <f t="shared" si="7"/>
        <v>100</v>
      </c>
    </row>
    <row r="29" spans="1:23" s="231" customFormat="1" ht="26.65" customHeight="1">
      <c r="A29" s="328">
        <v>37</v>
      </c>
      <c r="B29" s="376" t="s">
        <v>317</v>
      </c>
      <c r="C29" s="342">
        <v>10040</v>
      </c>
      <c r="D29" s="263">
        <v>0</v>
      </c>
      <c r="E29" s="387">
        <v>0</v>
      </c>
      <c r="F29" s="263">
        <v>5491</v>
      </c>
      <c r="G29" s="263">
        <v>0</v>
      </c>
      <c r="H29" s="263">
        <v>0</v>
      </c>
      <c r="I29" s="263">
        <v>4549</v>
      </c>
      <c r="J29" s="383">
        <v>0</v>
      </c>
      <c r="K29" s="341">
        <v>10040</v>
      </c>
      <c r="L29" s="383">
        <v>0</v>
      </c>
      <c r="M29" s="384">
        <v>9211</v>
      </c>
      <c r="N29" s="385">
        <v>0</v>
      </c>
      <c r="O29" s="341">
        <v>9204</v>
      </c>
      <c r="P29" s="341">
        <v>33400</v>
      </c>
      <c r="Q29" s="341">
        <v>30849</v>
      </c>
      <c r="R29" s="341">
        <v>27432</v>
      </c>
      <c r="S29" s="380">
        <f t="shared" si="3"/>
        <v>92.362275449101787</v>
      </c>
      <c r="T29" s="380">
        <f t="shared" si="4"/>
        <v>88.923465914616358</v>
      </c>
      <c r="U29" s="381">
        <f t="shared" si="5"/>
        <v>91.743027888446221</v>
      </c>
      <c r="V29" s="380">
        <f t="shared" si="6"/>
        <v>91.673306772908376</v>
      </c>
      <c r="W29" s="380">
        <f t="shared" si="7"/>
        <v>100</v>
      </c>
    </row>
    <row r="30" spans="1:23" s="231" customFormat="1" ht="26.65" customHeight="1">
      <c r="A30" s="328">
        <v>38</v>
      </c>
      <c r="B30" s="376" t="s">
        <v>318</v>
      </c>
      <c r="C30" s="342">
        <v>7184</v>
      </c>
      <c r="D30" s="263">
        <v>2527</v>
      </c>
      <c r="E30" s="387">
        <v>0</v>
      </c>
      <c r="F30" s="263">
        <v>1708</v>
      </c>
      <c r="G30" s="263">
        <v>352</v>
      </c>
      <c r="H30" s="263">
        <v>0</v>
      </c>
      <c r="I30" s="263">
        <v>2597</v>
      </c>
      <c r="J30" s="383">
        <v>0</v>
      </c>
      <c r="K30" s="341">
        <v>6724</v>
      </c>
      <c r="L30" s="383">
        <v>0</v>
      </c>
      <c r="M30" s="384">
        <v>6440</v>
      </c>
      <c r="N30" s="385">
        <v>0</v>
      </c>
      <c r="O30" s="341">
        <v>6357</v>
      </c>
      <c r="P30" s="341">
        <v>24260</v>
      </c>
      <c r="Q30" s="341">
        <v>21480</v>
      </c>
      <c r="R30" s="341">
        <v>18372</v>
      </c>
      <c r="S30" s="380">
        <f t="shared" si="3"/>
        <v>88.54080791426216</v>
      </c>
      <c r="T30" s="380">
        <f t="shared" si="4"/>
        <v>85.530726256983229</v>
      </c>
      <c r="U30" s="381">
        <f t="shared" si="5"/>
        <v>95.776323616894715</v>
      </c>
      <c r="V30" s="380">
        <f t="shared" si="6"/>
        <v>94.541939321832245</v>
      </c>
      <c r="W30" s="380">
        <f t="shared" si="7"/>
        <v>93.596881959910917</v>
      </c>
    </row>
    <row r="31" spans="1:23" s="231" customFormat="1" ht="26.65" customHeight="1">
      <c r="A31" s="328">
        <v>39</v>
      </c>
      <c r="B31" s="376" t="s">
        <v>327</v>
      </c>
      <c r="C31" s="342">
        <v>3668</v>
      </c>
      <c r="D31" s="263">
        <v>0</v>
      </c>
      <c r="E31" s="387">
        <v>0</v>
      </c>
      <c r="F31" s="263">
        <v>3156</v>
      </c>
      <c r="G31" s="263">
        <v>0</v>
      </c>
      <c r="H31" s="263">
        <v>0</v>
      </c>
      <c r="I31" s="263">
        <v>512</v>
      </c>
      <c r="J31" s="386">
        <v>0</v>
      </c>
      <c r="K31" s="341">
        <v>3628</v>
      </c>
      <c r="L31" s="386">
        <v>0</v>
      </c>
      <c r="M31" s="384">
        <v>3469</v>
      </c>
      <c r="N31" s="264">
        <v>0</v>
      </c>
      <c r="O31" s="341">
        <v>3391</v>
      </c>
      <c r="P31" s="341">
        <v>13050</v>
      </c>
      <c r="Q31" s="341">
        <v>10979</v>
      </c>
      <c r="R31" s="341">
        <v>9913</v>
      </c>
      <c r="S31" s="380">
        <f t="shared" si="3"/>
        <v>84.130268199233711</v>
      </c>
      <c r="T31" s="380">
        <f t="shared" si="4"/>
        <v>90.290554695327444</v>
      </c>
      <c r="U31" s="381">
        <f t="shared" si="5"/>
        <v>95.61742006615215</v>
      </c>
      <c r="V31" s="380">
        <f t="shared" si="6"/>
        <v>93.467475192943766</v>
      </c>
      <c r="W31" s="380">
        <f t="shared" si="7"/>
        <v>98.909487459105776</v>
      </c>
    </row>
    <row r="32" spans="1:23" s="231" customFormat="1" ht="26.65" customHeight="1">
      <c r="A32" s="328">
        <v>45</v>
      </c>
      <c r="B32" s="376" t="s">
        <v>117</v>
      </c>
      <c r="C32" s="342">
        <v>6675</v>
      </c>
      <c r="D32" s="263">
        <v>417</v>
      </c>
      <c r="E32" s="387">
        <v>0</v>
      </c>
      <c r="F32" s="263">
        <v>6258</v>
      </c>
      <c r="G32" s="263">
        <v>0</v>
      </c>
      <c r="H32" s="263">
        <v>0</v>
      </c>
      <c r="I32" s="263">
        <v>0</v>
      </c>
      <c r="J32" s="386">
        <v>0</v>
      </c>
      <c r="K32" s="341">
        <v>6180</v>
      </c>
      <c r="L32" s="386">
        <v>0</v>
      </c>
      <c r="M32" s="384">
        <v>4633</v>
      </c>
      <c r="N32" s="264">
        <v>0</v>
      </c>
      <c r="O32" s="341">
        <v>4584</v>
      </c>
      <c r="P32" s="341">
        <v>24559</v>
      </c>
      <c r="Q32" s="341">
        <v>17877</v>
      </c>
      <c r="R32" s="341">
        <v>16885</v>
      </c>
      <c r="S32" s="380">
        <f t="shared" si="3"/>
        <v>72.792051793639814</v>
      </c>
      <c r="T32" s="380">
        <f t="shared" si="4"/>
        <v>94.450970520780899</v>
      </c>
      <c r="U32" s="381">
        <f t="shared" si="5"/>
        <v>74.967637540453069</v>
      </c>
      <c r="V32" s="380">
        <f t="shared" si="6"/>
        <v>74.174757281553397</v>
      </c>
      <c r="W32" s="380">
        <f t="shared" si="7"/>
        <v>92.584269662921344</v>
      </c>
    </row>
    <row r="33" spans="1:23" s="231" customFormat="1" ht="26.65" customHeight="1">
      <c r="A33" s="328">
        <v>56</v>
      </c>
      <c r="B33" s="376" t="s">
        <v>328</v>
      </c>
      <c r="C33" s="342">
        <v>2064</v>
      </c>
      <c r="D33" s="263">
        <v>0</v>
      </c>
      <c r="E33" s="387">
        <v>0</v>
      </c>
      <c r="F33" s="263">
        <v>2064</v>
      </c>
      <c r="G33" s="263">
        <v>0</v>
      </c>
      <c r="H33" s="263">
        <v>0</v>
      </c>
      <c r="I33" s="263">
        <v>0</v>
      </c>
      <c r="J33" s="386">
        <v>221</v>
      </c>
      <c r="K33" s="341">
        <v>1810</v>
      </c>
      <c r="L33" s="386">
        <v>221</v>
      </c>
      <c r="M33" s="384">
        <v>1710</v>
      </c>
      <c r="N33" s="264">
        <v>221</v>
      </c>
      <c r="O33" s="341">
        <v>1504</v>
      </c>
      <c r="P33" s="341">
        <v>8000</v>
      </c>
      <c r="Q33" s="341">
        <v>6946</v>
      </c>
      <c r="R33" s="341">
        <v>5549</v>
      </c>
      <c r="S33" s="380">
        <f t="shared" si="3"/>
        <v>86.825000000000003</v>
      </c>
      <c r="T33" s="380">
        <f t="shared" si="4"/>
        <v>79.887705154045491</v>
      </c>
      <c r="U33" s="381">
        <f t="shared" si="5"/>
        <v>95.076317085179724</v>
      </c>
      <c r="V33" s="380">
        <f t="shared" si="6"/>
        <v>84.933530280649933</v>
      </c>
      <c r="W33" s="380">
        <f t="shared" si="7"/>
        <v>98.401162790697668</v>
      </c>
    </row>
    <row r="34" spans="1:23" s="231" customFormat="1" ht="26.65" customHeight="1">
      <c r="A34" s="328">
        <v>57</v>
      </c>
      <c r="B34" s="376" t="s">
        <v>322</v>
      </c>
      <c r="C34" s="342">
        <v>2440</v>
      </c>
      <c r="D34" s="263">
        <v>0</v>
      </c>
      <c r="E34" s="387">
        <v>0</v>
      </c>
      <c r="F34" s="263">
        <v>2234</v>
      </c>
      <c r="G34" s="263">
        <v>0</v>
      </c>
      <c r="H34" s="263">
        <v>0</v>
      </c>
      <c r="I34" s="263">
        <v>206</v>
      </c>
      <c r="J34" s="383">
        <v>0</v>
      </c>
      <c r="K34" s="341">
        <v>2440</v>
      </c>
      <c r="L34" s="383">
        <v>0</v>
      </c>
      <c r="M34" s="384">
        <v>2331</v>
      </c>
      <c r="N34" s="385">
        <v>0</v>
      </c>
      <c r="O34" s="341">
        <v>2331</v>
      </c>
      <c r="P34" s="341">
        <v>10500</v>
      </c>
      <c r="Q34" s="341">
        <v>7799</v>
      </c>
      <c r="R34" s="341">
        <v>6667</v>
      </c>
      <c r="S34" s="380">
        <f t="shared" si="3"/>
        <v>74.276190476190479</v>
      </c>
      <c r="T34" s="380">
        <f t="shared" si="4"/>
        <v>85.485318630593667</v>
      </c>
      <c r="U34" s="381">
        <f t="shared" si="5"/>
        <v>95.532786885245898</v>
      </c>
      <c r="V34" s="380">
        <f t="shared" si="6"/>
        <v>95.532786885245898</v>
      </c>
      <c r="W34" s="380">
        <f t="shared" si="7"/>
        <v>100</v>
      </c>
    </row>
    <row r="35" spans="1:23" s="231" customFormat="1" ht="26.65" customHeight="1">
      <c r="A35" s="328">
        <v>60</v>
      </c>
      <c r="B35" s="376" t="s">
        <v>321</v>
      </c>
      <c r="C35" s="342">
        <v>1513</v>
      </c>
      <c r="D35" s="263">
        <v>0</v>
      </c>
      <c r="E35" s="387">
        <v>0</v>
      </c>
      <c r="F35" s="263">
        <v>1513</v>
      </c>
      <c r="G35" s="263">
        <v>0</v>
      </c>
      <c r="H35" s="263">
        <v>0</v>
      </c>
      <c r="I35" s="263">
        <v>0</v>
      </c>
      <c r="J35" s="383">
        <v>0</v>
      </c>
      <c r="K35" s="341">
        <v>1513</v>
      </c>
      <c r="L35" s="383">
        <v>0</v>
      </c>
      <c r="M35" s="384">
        <v>1370</v>
      </c>
      <c r="N35" s="385">
        <v>0</v>
      </c>
      <c r="O35" s="341">
        <v>1137</v>
      </c>
      <c r="P35" s="341">
        <v>7700</v>
      </c>
      <c r="Q35" s="341">
        <v>5642</v>
      </c>
      <c r="R35" s="341">
        <v>4134</v>
      </c>
      <c r="S35" s="380">
        <f t="shared" si="3"/>
        <v>73.27272727272728</v>
      </c>
      <c r="T35" s="380">
        <f t="shared" si="4"/>
        <v>73.271889400921665</v>
      </c>
      <c r="U35" s="381">
        <f t="shared" si="5"/>
        <v>90.548578982154666</v>
      </c>
      <c r="V35" s="380">
        <f t="shared" si="6"/>
        <v>75.148711169861201</v>
      </c>
      <c r="W35" s="380">
        <f t="shared" si="7"/>
        <v>100</v>
      </c>
    </row>
    <row r="36" spans="1:23" s="231" customFormat="1" ht="26.65" customHeight="1">
      <c r="A36" s="328">
        <v>65</v>
      </c>
      <c r="B36" s="376" t="s">
        <v>332</v>
      </c>
      <c r="C36" s="342">
        <v>3861</v>
      </c>
      <c r="D36" s="263">
        <v>1604</v>
      </c>
      <c r="E36" s="387">
        <v>0</v>
      </c>
      <c r="F36" s="263">
        <v>2257</v>
      </c>
      <c r="G36" s="263">
        <v>0</v>
      </c>
      <c r="H36" s="263">
        <v>0</v>
      </c>
      <c r="I36" s="263">
        <v>0</v>
      </c>
      <c r="J36" s="383">
        <v>0</v>
      </c>
      <c r="K36" s="341">
        <v>3861</v>
      </c>
      <c r="L36" s="383">
        <v>0</v>
      </c>
      <c r="M36" s="384">
        <v>3154</v>
      </c>
      <c r="N36" s="385">
        <v>0</v>
      </c>
      <c r="O36" s="341">
        <v>3135</v>
      </c>
      <c r="P36" s="341">
        <v>16900</v>
      </c>
      <c r="Q36" s="341">
        <v>15375</v>
      </c>
      <c r="R36" s="341">
        <v>10549</v>
      </c>
      <c r="S36" s="380">
        <f t="shared" si="3"/>
        <v>90.976331360946745</v>
      </c>
      <c r="T36" s="380">
        <f t="shared" si="4"/>
        <v>68.611382113821136</v>
      </c>
      <c r="U36" s="381">
        <f t="shared" si="5"/>
        <v>81.688681688681683</v>
      </c>
      <c r="V36" s="380">
        <f t="shared" si="6"/>
        <v>81.196581196581192</v>
      </c>
      <c r="W36" s="380">
        <f t="shared" si="7"/>
        <v>100</v>
      </c>
    </row>
    <row r="37" spans="1:23" s="231" customFormat="1" ht="26.65" customHeight="1">
      <c r="A37" s="328">
        <v>71</v>
      </c>
      <c r="B37" s="376" t="s">
        <v>315</v>
      </c>
      <c r="C37" s="342">
        <v>3121</v>
      </c>
      <c r="D37" s="263">
        <v>0</v>
      </c>
      <c r="E37" s="387">
        <v>0</v>
      </c>
      <c r="F37" s="263">
        <v>2788</v>
      </c>
      <c r="G37" s="263">
        <v>0</v>
      </c>
      <c r="H37" s="263">
        <v>0</v>
      </c>
      <c r="I37" s="263">
        <v>333</v>
      </c>
      <c r="J37" s="383">
        <v>0</v>
      </c>
      <c r="K37" s="341">
        <v>3077</v>
      </c>
      <c r="L37" s="383">
        <v>0</v>
      </c>
      <c r="M37" s="384">
        <v>3005</v>
      </c>
      <c r="N37" s="385">
        <v>0</v>
      </c>
      <c r="O37" s="341">
        <v>3002</v>
      </c>
      <c r="P37" s="341">
        <v>17700</v>
      </c>
      <c r="Q37" s="341">
        <v>9450</v>
      </c>
      <c r="R37" s="341">
        <v>8407</v>
      </c>
      <c r="S37" s="380">
        <f t="shared" si="3"/>
        <v>53.389830508474581</v>
      </c>
      <c r="T37" s="380">
        <f t="shared" si="4"/>
        <v>88.962962962962962</v>
      </c>
      <c r="U37" s="381">
        <f t="shared" si="5"/>
        <v>97.660058498537538</v>
      </c>
      <c r="V37" s="380">
        <f t="shared" si="6"/>
        <v>97.562560935976606</v>
      </c>
      <c r="W37" s="380">
        <f t="shared" si="7"/>
        <v>98.590195450176225</v>
      </c>
    </row>
    <row r="38" spans="1:23" s="231" customFormat="1" ht="26.65" customHeight="1">
      <c r="A38" s="328">
        <v>78</v>
      </c>
      <c r="B38" s="376" t="s">
        <v>311</v>
      </c>
      <c r="C38" s="342">
        <v>3127</v>
      </c>
      <c r="D38" s="263">
        <v>0</v>
      </c>
      <c r="E38" s="387">
        <v>0</v>
      </c>
      <c r="F38" s="263">
        <v>293</v>
      </c>
      <c r="G38" s="263">
        <v>0</v>
      </c>
      <c r="H38" s="263">
        <v>0</v>
      </c>
      <c r="I38" s="263">
        <v>2834</v>
      </c>
      <c r="J38" s="383">
        <v>0</v>
      </c>
      <c r="K38" s="341">
        <v>3083</v>
      </c>
      <c r="L38" s="383">
        <v>0</v>
      </c>
      <c r="M38" s="384">
        <v>2844</v>
      </c>
      <c r="N38" s="385">
        <v>0</v>
      </c>
      <c r="O38" s="341">
        <v>2837</v>
      </c>
      <c r="P38" s="341">
        <v>12700</v>
      </c>
      <c r="Q38" s="341">
        <v>11253</v>
      </c>
      <c r="R38" s="341">
        <v>8423</v>
      </c>
      <c r="S38" s="380">
        <f t="shared" si="3"/>
        <v>88.606299212598429</v>
      </c>
      <c r="T38" s="380">
        <f t="shared" si="4"/>
        <v>74.851150804229988</v>
      </c>
      <c r="U38" s="381">
        <f t="shared" si="5"/>
        <v>92.247810574116116</v>
      </c>
      <c r="V38" s="380">
        <f t="shared" si="6"/>
        <v>92.020759000973072</v>
      </c>
      <c r="W38" s="380">
        <f t="shared" si="7"/>
        <v>98.592900543652064</v>
      </c>
    </row>
    <row r="39" spans="1:23" s="231" customFormat="1" ht="26.65" customHeight="1">
      <c r="A39" s="328">
        <v>80</v>
      </c>
      <c r="B39" s="376" t="s">
        <v>320</v>
      </c>
      <c r="C39" s="342">
        <v>2485</v>
      </c>
      <c r="D39" s="263">
        <v>13</v>
      </c>
      <c r="E39" s="387">
        <v>0</v>
      </c>
      <c r="F39" s="263">
        <v>2472</v>
      </c>
      <c r="G39" s="263">
        <v>0</v>
      </c>
      <c r="H39" s="263">
        <v>0</v>
      </c>
      <c r="I39" s="263">
        <v>0</v>
      </c>
      <c r="J39" s="383">
        <v>0</v>
      </c>
      <c r="K39" s="341">
        <v>2193</v>
      </c>
      <c r="L39" s="383">
        <v>0</v>
      </c>
      <c r="M39" s="384">
        <v>1813</v>
      </c>
      <c r="N39" s="385">
        <v>0</v>
      </c>
      <c r="O39" s="341">
        <v>1807</v>
      </c>
      <c r="P39" s="341">
        <v>11416</v>
      </c>
      <c r="Q39" s="341">
        <v>6987</v>
      </c>
      <c r="R39" s="341">
        <v>6008</v>
      </c>
      <c r="S39" s="380">
        <f t="shared" si="3"/>
        <v>61.203573931324463</v>
      </c>
      <c r="T39" s="380">
        <f t="shared" si="4"/>
        <v>85.988263918706167</v>
      </c>
      <c r="U39" s="381">
        <f t="shared" si="5"/>
        <v>82.672138622891012</v>
      </c>
      <c r="V39" s="380">
        <f t="shared" si="6"/>
        <v>82.398540811673499</v>
      </c>
      <c r="W39" s="380">
        <f t="shared" si="7"/>
        <v>88.249496981891355</v>
      </c>
    </row>
    <row r="40" spans="1:23" s="231" customFormat="1" ht="26.65" customHeight="1">
      <c r="A40" s="328">
        <v>85</v>
      </c>
      <c r="B40" s="376" t="s">
        <v>334</v>
      </c>
      <c r="C40" s="342">
        <v>2204</v>
      </c>
      <c r="D40" s="263">
        <v>107</v>
      </c>
      <c r="E40" s="387">
        <v>2</v>
      </c>
      <c r="F40" s="263">
        <v>1841</v>
      </c>
      <c r="G40" s="263">
        <v>254</v>
      </c>
      <c r="H40" s="263">
        <v>0</v>
      </c>
      <c r="I40" s="263">
        <v>0</v>
      </c>
      <c r="J40" s="383">
        <v>0</v>
      </c>
      <c r="K40" s="341">
        <v>2059</v>
      </c>
      <c r="L40" s="383">
        <v>0</v>
      </c>
      <c r="M40" s="384">
        <v>1487</v>
      </c>
      <c r="N40" s="385">
        <v>0</v>
      </c>
      <c r="O40" s="341">
        <v>1486</v>
      </c>
      <c r="P40" s="341">
        <v>8132</v>
      </c>
      <c r="Q40" s="341">
        <v>6303</v>
      </c>
      <c r="R40" s="341">
        <v>5641</v>
      </c>
      <c r="S40" s="380">
        <f t="shared" si="3"/>
        <v>77.508607968519428</v>
      </c>
      <c r="T40" s="380">
        <f t="shared" si="4"/>
        <v>89.497064889735043</v>
      </c>
      <c r="U40" s="381">
        <f t="shared" si="5"/>
        <v>72.2195240407965</v>
      </c>
      <c r="V40" s="380">
        <f t="shared" si="6"/>
        <v>72.170956775133561</v>
      </c>
      <c r="W40" s="380">
        <f t="shared" si="7"/>
        <v>93.421052631578945</v>
      </c>
    </row>
    <row r="41" spans="1:23" s="231" customFormat="1" ht="26.65" customHeight="1">
      <c r="A41" s="328">
        <v>86</v>
      </c>
      <c r="B41" s="376" t="s">
        <v>316</v>
      </c>
      <c r="C41" s="342">
        <v>3817</v>
      </c>
      <c r="D41" s="263">
        <v>0</v>
      </c>
      <c r="E41" s="387">
        <v>0</v>
      </c>
      <c r="F41" s="263">
        <v>3356</v>
      </c>
      <c r="G41" s="263">
        <v>0</v>
      </c>
      <c r="H41" s="263">
        <v>0</v>
      </c>
      <c r="I41" s="263">
        <v>461</v>
      </c>
      <c r="J41" s="383">
        <v>0</v>
      </c>
      <c r="K41" s="341">
        <v>3478</v>
      </c>
      <c r="L41" s="383">
        <v>0</v>
      </c>
      <c r="M41" s="384">
        <v>3477</v>
      </c>
      <c r="N41" s="385">
        <v>0</v>
      </c>
      <c r="O41" s="341">
        <v>3429</v>
      </c>
      <c r="P41" s="341">
        <v>22600</v>
      </c>
      <c r="Q41" s="341">
        <v>10260</v>
      </c>
      <c r="R41" s="341">
        <v>9503</v>
      </c>
      <c r="S41" s="380">
        <f t="shared" si="3"/>
        <v>45.398230088495573</v>
      </c>
      <c r="T41" s="380">
        <f t="shared" si="4"/>
        <v>92.621832358674467</v>
      </c>
      <c r="U41" s="381">
        <f t="shared" si="5"/>
        <v>99.971247843588273</v>
      </c>
      <c r="V41" s="380">
        <f t="shared" si="6"/>
        <v>98.591144335825192</v>
      </c>
      <c r="W41" s="380">
        <f t="shared" si="7"/>
        <v>91.118679591302069</v>
      </c>
    </row>
    <row r="42" spans="1:23" s="231" customFormat="1" ht="26.65" customHeight="1">
      <c r="A42" s="328">
        <v>90</v>
      </c>
      <c r="B42" s="376" t="s">
        <v>578</v>
      </c>
      <c r="C42" s="342">
        <v>1502</v>
      </c>
      <c r="D42" s="263">
        <v>0</v>
      </c>
      <c r="E42" s="387">
        <v>0</v>
      </c>
      <c r="F42" s="263">
        <v>1502</v>
      </c>
      <c r="G42" s="263">
        <v>0</v>
      </c>
      <c r="H42" s="263">
        <v>0</v>
      </c>
      <c r="I42" s="263">
        <v>0</v>
      </c>
      <c r="J42" s="383">
        <v>0</v>
      </c>
      <c r="K42" s="341">
        <v>1382</v>
      </c>
      <c r="L42" s="383">
        <v>0</v>
      </c>
      <c r="M42" s="384">
        <v>1021</v>
      </c>
      <c r="N42" s="385">
        <v>0</v>
      </c>
      <c r="O42" s="341">
        <v>1009</v>
      </c>
      <c r="P42" s="341">
        <v>6400</v>
      </c>
      <c r="Q42" s="341">
        <v>4314</v>
      </c>
      <c r="R42" s="341">
        <v>3776</v>
      </c>
      <c r="S42" s="380">
        <f t="shared" si="3"/>
        <v>67.40625</v>
      </c>
      <c r="T42" s="380">
        <f t="shared" si="4"/>
        <v>87.528975428836347</v>
      </c>
      <c r="U42" s="381">
        <f t="shared" si="5"/>
        <v>73.878437047756876</v>
      </c>
      <c r="V42" s="380">
        <f t="shared" si="6"/>
        <v>73.010130246020253</v>
      </c>
      <c r="W42" s="380">
        <f t="shared" si="7"/>
        <v>92.010652463382158</v>
      </c>
    </row>
    <row r="43" spans="1:23" s="231" customFormat="1" ht="26.65" customHeight="1">
      <c r="A43" s="328">
        <v>94</v>
      </c>
      <c r="B43" s="376" t="s">
        <v>329</v>
      </c>
      <c r="C43" s="342">
        <v>569</v>
      </c>
      <c r="D43" s="263">
        <v>0</v>
      </c>
      <c r="E43" s="387">
        <v>0</v>
      </c>
      <c r="F43" s="263">
        <v>569</v>
      </c>
      <c r="G43" s="263">
        <v>0</v>
      </c>
      <c r="H43" s="263">
        <v>0</v>
      </c>
      <c r="I43" s="263">
        <v>0</v>
      </c>
      <c r="J43" s="383">
        <v>0</v>
      </c>
      <c r="K43" s="341">
        <v>559</v>
      </c>
      <c r="L43" s="383">
        <v>0</v>
      </c>
      <c r="M43" s="384">
        <v>547</v>
      </c>
      <c r="N43" s="385">
        <v>0</v>
      </c>
      <c r="O43" s="341">
        <v>536</v>
      </c>
      <c r="P43" s="341">
        <v>8000</v>
      </c>
      <c r="Q43" s="341">
        <v>2393</v>
      </c>
      <c r="R43" s="341">
        <v>1527</v>
      </c>
      <c r="S43" s="380">
        <f t="shared" si="3"/>
        <v>29.912499999999998</v>
      </c>
      <c r="T43" s="380">
        <f t="shared" si="4"/>
        <v>63.811115754283335</v>
      </c>
      <c r="U43" s="381">
        <f t="shared" si="5"/>
        <v>97.853309481216456</v>
      </c>
      <c r="V43" s="380">
        <f t="shared" si="6"/>
        <v>95.885509838998203</v>
      </c>
      <c r="W43" s="380">
        <f t="shared" si="7"/>
        <v>98.242530755711783</v>
      </c>
    </row>
    <row r="44" spans="1:23" s="231" customFormat="1" ht="26.65" customHeight="1">
      <c r="A44" s="328">
        <v>95</v>
      </c>
      <c r="B44" s="376" t="s">
        <v>323</v>
      </c>
      <c r="C44" s="342">
        <v>1850</v>
      </c>
      <c r="D44" s="263">
        <v>583</v>
      </c>
      <c r="E44" s="387">
        <v>0</v>
      </c>
      <c r="F44" s="263">
        <v>1267</v>
      </c>
      <c r="G44" s="263">
        <v>0</v>
      </c>
      <c r="H44" s="263">
        <v>0</v>
      </c>
      <c r="I44" s="263">
        <v>0</v>
      </c>
      <c r="J44" s="383">
        <v>0</v>
      </c>
      <c r="K44" s="341">
        <v>1667</v>
      </c>
      <c r="L44" s="383">
        <v>0</v>
      </c>
      <c r="M44" s="384">
        <v>1029</v>
      </c>
      <c r="N44" s="385">
        <v>0</v>
      </c>
      <c r="O44" s="341">
        <v>1029</v>
      </c>
      <c r="P44" s="341">
        <v>5250</v>
      </c>
      <c r="Q44" s="341">
        <v>5040</v>
      </c>
      <c r="R44" s="341">
        <v>4555</v>
      </c>
      <c r="S44" s="380">
        <f t="shared" si="3"/>
        <v>96</v>
      </c>
      <c r="T44" s="380">
        <f t="shared" si="4"/>
        <v>90.376984126984127</v>
      </c>
      <c r="U44" s="381">
        <f t="shared" si="5"/>
        <v>61.727654469106177</v>
      </c>
      <c r="V44" s="380">
        <f t="shared" si="6"/>
        <v>61.727654469106177</v>
      </c>
      <c r="W44" s="380">
        <f t="shared" si="7"/>
        <v>90.108108108108112</v>
      </c>
    </row>
    <row r="45" spans="1:23" s="231" customFormat="1" ht="26.65" customHeight="1">
      <c r="A45" s="328">
        <v>97</v>
      </c>
      <c r="B45" s="376" t="s">
        <v>579</v>
      </c>
      <c r="C45" s="342">
        <v>18990</v>
      </c>
      <c r="D45" s="263">
        <v>8932</v>
      </c>
      <c r="E45" s="387">
        <v>0</v>
      </c>
      <c r="F45" s="263">
        <v>5254</v>
      </c>
      <c r="G45" s="263">
        <v>0</v>
      </c>
      <c r="H45" s="263">
        <v>0</v>
      </c>
      <c r="I45" s="263">
        <v>4804</v>
      </c>
      <c r="J45" s="383">
        <v>0</v>
      </c>
      <c r="K45" s="341">
        <v>17216</v>
      </c>
      <c r="L45" s="383">
        <v>0</v>
      </c>
      <c r="M45" s="384">
        <v>14605</v>
      </c>
      <c r="N45" s="385">
        <v>0</v>
      </c>
      <c r="O45" s="341">
        <v>14316</v>
      </c>
      <c r="P45" s="341">
        <v>108007</v>
      </c>
      <c r="Q45" s="341">
        <v>54570</v>
      </c>
      <c r="R45" s="341">
        <v>47038</v>
      </c>
      <c r="S45" s="380">
        <f t="shared" si="3"/>
        <v>50.524503041469536</v>
      </c>
      <c r="T45" s="380">
        <f t="shared" si="4"/>
        <v>86.197544438336081</v>
      </c>
      <c r="U45" s="381">
        <f t="shared" si="5"/>
        <v>84.833875464684013</v>
      </c>
      <c r="V45" s="380">
        <f t="shared" si="6"/>
        <v>83.155204460966544</v>
      </c>
      <c r="W45" s="380">
        <f t="shared" si="7"/>
        <v>90.658241179568194</v>
      </c>
    </row>
    <row r="46" spans="1:23" s="231" customFormat="1" ht="26.65" customHeight="1" thickBot="1">
      <c r="A46" s="328">
        <v>98</v>
      </c>
      <c r="B46" s="376" t="s">
        <v>580</v>
      </c>
      <c r="C46" s="342">
        <v>1117</v>
      </c>
      <c r="D46" s="263">
        <v>15</v>
      </c>
      <c r="E46" s="387">
        <v>0</v>
      </c>
      <c r="F46" s="388">
        <v>1102</v>
      </c>
      <c r="G46" s="388">
        <v>0</v>
      </c>
      <c r="H46" s="388">
        <v>0</v>
      </c>
      <c r="I46" s="388">
        <v>0</v>
      </c>
      <c r="J46" s="383">
        <v>0</v>
      </c>
      <c r="K46" s="341">
        <v>1071</v>
      </c>
      <c r="L46" s="383">
        <v>0</v>
      </c>
      <c r="M46" s="384">
        <v>855</v>
      </c>
      <c r="N46" s="389">
        <v>0</v>
      </c>
      <c r="O46" s="390">
        <v>849</v>
      </c>
      <c r="P46" s="341">
        <v>4396</v>
      </c>
      <c r="Q46" s="341">
        <v>3533</v>
      </c>
      <c r="R46" s="391">
        <v>2926</v>
      </c>
      <c r="S46" s="392">
        <f t="shared" si="3"/>
        <v>80.368516833484989</v>
      </c>
      <c r="T46" s="392">
        <f t="shared" si="4"/>
        <v>82.819133880554773</v>
      </c>
      <c r="U46" s="393">
        <f t="shared" si="5"/>
        <v>79.831932773109244</v>
      </c>
      <c r="V46" s="392">
        <f t="shared" si="6"/>
        <v>79.271708683473392</v>
      </c>
      <c r="W46" s="392">
        <f t="shared" si="7"/>
        <v>95.881826320501347</v>
      </c>
    </row>
    <row r="47" spans="1:23" s="231" customFormat="1" ht="26.65" customHeight="1" thickTop="1">
      <c r="A47" s="319" t="s">
        <v>267</v>
      </c>
      <c r="B47" s="350" t="str">
        <f>COUNTA(B6:B46)&amp;"ヶ所"</f>
        <v>41ヶ所</v>
      </c>
      <c r="C47" s="282">
        <f>SUM(C6:C46)</f>
        <v>651464</v>
      </c>
      <c r="D47" s="282">
        <f t="shared" ref="D47:H47" si="8">SUM(D6:D46)</f>
        <v>132868</v>
      </c>
      <c r="E47" s="282">
        <f t="shared" si="8"/>
        <v>23386</v>
      </c>
      <c r="F47" s="282">
        <f t="shared" si="8"/>
        <v>118144</v>
      </c>
      <c r="G47" s="282">
        <f t="shared" si="8"/>
        <v>3035</v>
      </c>
      <c r="H47" s="282">
        <f t="shared" si="8"/>
        <v>931</v>
      </c>
      <c r="I47" s="282">
        <f>SUM(I6:I46)</f>
        <v>373100</v>
      </c>
      <c r="J47" s="394">
        <f t="shared" ref="J47:R47" si="9">SUM(J6:J46)</f>
        <v>1742</v>
      </c>
      <c r="K47" s="395">
        <f t="shared" si="9"/>
        <v>636806</v>
      </c>
      <c r="L47" s="394">
        <f t="shared" si="9"/>
        <v>1742</v>
      </c>
      <c r="M47" s="396">
        <f t="shared" si="9"/>
        <v>596238</v>
      </c>
      <c r="N47" s="397">
        <f t="shared" si="9"/>
        <v>1742</v>
      </c>
      <c r="O47" s="395">
        <f t="shared" si="9"/>
        <v>582040</v>
      </c>
      <c r="P47" s="282">
        <f t="shared" si="9"/>
        <v>3112554</v>
      </c>
      <c r="Q47" s="282">
        <f t="shared" si="9"/>
        <v>1919347</v>
      </c>
      <c r="R47" s="282">
        <f t="shared" si="9"/>
        <v>1744831</v>
      </c>
      <c r="S47" s="398">
        <f t="shared" ref="S47" si="10">Q47/P47*100</f>
        <v>61.664697222923678</v>
      </c>
      <c r="T47" s="398">
        <f t="shared" ref="T47" si="11">R47/Q47*100</f>
        <v>90.907532613956718</v>
      </c>
      <c r="U47" s="399">
        <f t="shared" ref="U47" si="12">(L47+M47)/(J47+K47)*100</f>
        <v>93.646836259764342</v>
      </c>
      <c r="V47" s="398">
        <f t="shared" ref="V47" si="13">(N47+O47)/(J47+K47)*100</f>
        <v>91.423354234920467</v>
      </c>
      <c r="W47" s="398">
        <f t="shared" ref="W47" si="14">(J47+K47)/C47*100</f>
        <v>98.017388527992338</v>
      </c>
    </row>
    <row r="48" spans="1:23" s="231" customFormat="1" ht="9" customHeight="1">
      <c r="A48" s="312"/>
      <c r="B48" s="358"/>
      <c r="C48" s="358"/>
      <c r="E48" s="312"/>
      <c r="F48" s="312"/>
      <c r="G48" s="312"/>
      <c r="H48" s="312"/>
      <c r="I48" s="312"/>
      <c r="J48" s="361"/>
      <c r="K48" s="361"/>
      <c r="L48" s="312"/>
      <c r="N48" s="312"/>
      <c r="S48" s="400"/>
      <c r="T48" s="400"/>
      <c r="U48" s="400"/>
      <c r="V48" s="400"/>
      <c r="W48" s="400"/>
    </row>
    <row r="49" spans="1:23" s="231" customFormat="1" ht="18.95" customHeight="1">
      <c r="A49" s="312" t="s">
        <v>420</v>
      </c>
      <c r="B49" s="231" t="s">
        <v>421</v>
      </c>
      <c r="E49" s="312"/>
      <c r="F49" s="312"/>
      <c r="G49" s="312"/>
      <c r="H49" s="312"/>
      <c r="I49" s="312"/>
      <c r="J49" s="361"/>
      <c r="K49" s="361"/>
      <c r="L49" s="312"/>
      <c r="N49" s="312"/>
      <c r="R49" s="401" t="s">
        <v>1534</v>
      </c>
      <c r="S49" s="400">
        <v>62.95185395049613</v>
      </c>
      <c r="T49" s="400">
        <v>88.978877087600281</v>
      </c>
      <c r="U49" s="400">
        <v>94.534283025804967</v>
      </c>
      <c r="V49" s="400">
        <v>92.221900257364169</v>
      </c>
      <c r="W49" s="400">
        <v>97.860876962692274</v>
      </c>
    </row>
    <row r="50" spans="1:23">
      <c r="B50" s="231" t="s">
        <v>422</v>
      </c>
      <c r="C50" s="231"/>
      <c r="D50" s="231"/>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78740157480314965" top="0.98425196850393704" bottom="0.98425196850393704" header="0.51181102362204722" footer="0.51181102362204722"/>
  <pageSetup paperSize="9" scale="56" firstPageNumber="11" fitToHeight="2" orientation="landscape" useFirstPageNumber="1" r:id="rId1"/>
  <headerFooter scaleWithDoc="0" alignWithMargins="0">
    <oddFooter>&amp;C&amp;P</oddFooter>
  </headerFooter>
  <rowBreaks count="1" manualBreakCount="1">
    <brk id="32"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sheetPr>
  <dimension ref="A1:G76"/>
  <sheetViews>
    <sheetView view="pageBreakPreview" zoomScaleNormal="85" zoomScaleSheetLayoutView="100" workbookViewId="0">
      <selection activeCell="A18" sqref="A1:XFD1048576"/>
    </sheetView>
  </sheetViews>
  <sheetFormatPr defaultColWidth="9" defaultRowHeight="23.1" customHeight="1"/>
  <cols>
    <col min="1" max="1" width="4.375" style="404" customWidth="1"/>
    <col min="2" max="2" width="19.25" style="404" customWidth="1"/>
    <col min="3" max="3" width="23.5" style="404" bestFit="1" customWidth="1"/>
    <col min="4" max="4" width="9.125" style="405" customWidth="1"/>
    <col min="5" max="5" width="9.125" style="404" customWidth="1"/>
    <col min="6" max="6" width="9.125" style="406" customWidth="1"/>
    <col min="7" max="7" width="18.625" style="404" bestFit="1" customWidth="1"/>
    <col min="8" max="16384" width="9" style="404"/>
  </cols>
  <sheetData>
    <row r="1" spans="1:7" ht="16.5" customHeight="1">
      <c r="A1" s="403" t="s">
        <v>547</v>
      </c>
    </row>
    <row r="2" spans="1:7" s="409" customFormat="1" ht="22.5" customHeight="1">
      <c r="A2" s="407" t="s">
        <v>548</v>
      </c>
      <c r="B2" s="407" t="s">
        <v>355</v>
      </c>
      <c r="C2" s="132" t="s">
        <v>549</v>
      </c>
      <c r="D2" s="408" t="s">
        <v>550</v>
      </c>
      <c r="E2" s="121"/>
      <c r="F2" s="132" t="s">
        <v>551</v>
      </c>
      <c r="G2" s="132" t="s">
        <v>552</v>
      </c>
    </row>
    <row r="3" spans="1:7" s="409" customFormat="1" ht="22.5" customHeight="1">
      <c r="A3" s="410"/>
      <c r="B3" s="410"/>
      <c r="C3" s="129"/>
      <c r="D3" s="411" t="s">
        <v>2</v>
      </c>
      <c r="E3" s="412" t="s">
        <v>3</v>
      </c>
      <c r="F3" s="129" t="s">
        <v>361</v>
      </c>
      <c r="G3" s="129" t="s">
        <v>4</v>
      </c>
    </row>
    <row r="4" spans="1:7" ht="18" customHeight="1">
      <c r="A4" s="413">
        <v>1</v>
      </c>
      <c r="B4" s="413" t="s">
        <v>335</v>
      </c>
      <c r="C4" s="414" t="s">
        <v>121</v>
      </c>
      <c r="D4" s="415">
        <v>1.4168000000000001</v>
      </c>
      <c r="E4" s="415">
        <v>0</v>
      </c>
      <c r="F4" s="415">
        <v>0</v>
      </c>
      <c r="G4" s="416" t="s">
        <v>141</v>
      </c>
    </row>
    <row r="5" spans="1:7" ht="18" customHeight="1">
      <c r="A5" s="413">
        <v>1</v>
      </c>
      <c r="B5" s="413" t="s">
        <v>335</v>
      </c>
      <c r="C5" s="414" t="s">
        <v>122</v>
      </c>
      <c r="D5" s="415">
        <v>9.2600000000000002E-2</v>
      </c>
      <c r="E5" s="415">
        <v>0</v>
      </c>
      <c r="F5" s="415">
        <v>0</v>
      </c>
      <c r="G5" s="416"/>
    </row>
    <row r="6" spans="1:7" ht="18" customHeight="1">
      <c r="A6" s="134">
        <v>1</v>
      </c>
      <c r="B6" s="413" t="s">
        <v>335</v>
      </c>
      <c r="C6" s="414" t="s">
        <v>123</v>
      </c>
      <c r="D6" s="415">
        <v>0</v>
      </c>
      <c r="E6" s="415">
        <v>0</v>
      </c>
      <c r="F6" s="415">
        <v>0.6</v>
      </c>
      <c r="G6" s="416" t="s">
        <v>142</v>
      </c>
    </row>
    <row r="7" spans="1:7" ht="18" customHeight="1">
      <c r="A7" s="417"/>
      <c r="B7" s="418" t="s">
        <v>335</v>
      </c>
      <c r="C7" s="414" t="s">
        <v>1231</v>
      </c>
      <c r="D7" s="415">
        <v>0.5</v>
      </c>
      <c r="E7" s="415">
        <v>0</v>
      </c>
      <c r="F7" s="415">
        <v>0</v>
      </c>
      <c r="G7" s="416"/>
    </row>
    <row r="8" spans="1:7" ht="18" customHeight="1">
      <c r="A8" s="419">
        <v>2</v>
      </c>
      <c r="B8" s="413" t="s">
        <v>337</v>
      </c>
      <c r="C8" s="420" t="s">
        <v>103</v>
      </c>
      <c r="D8" s="421">
        <v>0.996</v>
      </c>
      <c r="E8" s="421" t="s">
        <v>817</v>
      </c>
      <c r="F8" s="421" t="s">
        <v>817</v>
      </c>
      <c r="G8" s="422" t="s">
        <v>817</v>
      </c>
    </row>
    <row r="9" spans="1:7" ht="18" customHeight="1">
      <c r="A9" s="413">
        <v>3</v>
      </c>
      <c r="B9" s="413" t="s">
        <v>314</v>
      </c>
      <c r="C9" s="414" t="s">
        <v>818</v>
      </c>
      <c r="D9" s="415">
        <v>0.26600000000000001</v>
      </c>
      <c r="E9" s="415">
        <v>0</v>
      </c>
      <c r="F9" s="415">
        <v>0</v>
      </c>
      <c r="G9" s="416" t="s">
        <v>129</v>
      </c>
    </row>
    <row r="10" spans="1:7" ht="18" customHeight="1">
      <c r="A10" s="413">
        <v>3</v>
      </c>
      <c r="B10" s="413" t="s">
        <v>314</v>
      </c>
      <c r="C10" s="416" t="s">
        <v>818</v>
      </c>
      <c r="D10" s="415">
        <v>0.27800000000000002</v>
      </c>
      <c r="E10" s="415">
        <v>0</v>
      </c>
      <c r="F10" s="415">
        <v>0</v>
      </c>
      <c r="G10" s="416" t="s">
        <v>817</v>
      </c>
    </row>
    <row r="11" spans="1:7" s="403" customFormat="1" ht="18" customHeight="1">
      <c r="A11" s="413">
        <v>4</v>
      </c>
      <c r="B11" s="413" t="s">
        <v>330</v>
      </c>
      <c r="C11" s="416" t="s">
        <v>111</v>
      </c>
      <c r="D11" s="415">
        <v>0.25462899999999999</v>
      </c>
      <c r="E11" s="415" t="s">
        <v>817</v>
      </c>
      <c r="F11" s="415" t="s">
        <v>817</v>
      </c>
      <c r="G11" s="416" t="s">
        <v>131</v>
      </c>
    </row>
    <row r="12" spans="1:7" s="403" customFormat="1" ht="18" customHeight="1">
      <c r="A12" s="413">
        <v>4</v>
      </c>
      <c r="B12" s="413" t="s">
        <v>330</v>
      </c>
      <c r="C12" s="416" t="s">
        <v>819</v>
      </c>
      <c r="D12" s="415">
        <v>1.1573999999999999E-2</v>
      </c>
      <c r="E12" s="415" t="s">
        <v>817</v>
      </c>
      <c r="F12" s="415" t="s">
        <v>817</v>
      </c>
      <c r="G12" s="416" t="s">
        <v>132</v>
      </c>
    </row>
    <row r="13" spans="1:7" s="403" customFormat="1" ht="18" customHeight="1">
      <c r="A13" s="413">
        <v>4</v>
      </c>
      <c r="B13" s="413" t="s">
        <v>330</v>
      </c>
      <c r="C13" s="416" t="s">
        <v>113</v>
      </c>
      <c r="D13" s="415">
        <v>1.5046E-2</v>
      </c>
      <c r="E13" s="415" t="s">
        <v>817</v>
      </c>
      <c r="F13" s="415" t="s">
        <v>817</v>
      </c>
      <c r="G13" s="416" t="s">
        <v>133</v>
      </c>
    </row>
    <row r="14" spans="1:7" s="403" customFormat="1" ht="18" customHeight="1">
      <c r="A14" s="413">
        <v>4</v>
      </c>
      <c r="B14" s="413" t="s">
        <v>330</v>
      </c>
      <c r="C14" s="416" t="s">
        <v>820</v>
      </c>
      <c r="D14" s="415">
        <v>2.4306000000000001E-2</v>
      </c>
      <c r="E14" s="415" t="s">
        <v>817</v>
      </c>
      <c r="F14" s="415" t="s">
        <v>817</v>
      </c>
      <c r="G14" s="416" t="s">
        <v>821</v>
      </c>
    </row>
    <row r="15" spans="1:7" s="403" customFormat="1" ht="18" customHeight="1">
      <c r="A15" s="413">
        <v>4</v>
      </c>
      <c r="B15" s="413" t="s">
        <v>330</v>
      </c>
      <c r="C15" s="416" t="s">
        <v>822</v>
      </c>
      <c r="D15" s="415">
        <v>8.4500000000000005E-4</v>
      </c>
      <c r="E15" s="415" t="s">
        <v>817</v>
      </c>
      <c r="F15" s="415" t="s">
        <v>817</v>
      </c>
      <c r="G15" s="416" t="s">
        <v>823</v>
      </c>
    </row>
    <row r="16" spans="1:7" s="403" customFormat="1" ht="18" customHeight="1">
      <c r="A16" s="413">
        <v>4</v>
      </c>
      <c r="B16" s="413" t="s">
        <v>330</v>
      </c>
      <c r="C16" s="416" t="s">
        <v>824</v>
      </c>
      <c r="D16" s="415">
        <v>2.431E-3</v>
      </c>
      <c r="E16" s="415" t="s">
        <v>817</v>
      </c>
      <c r="F16" s="415" t="s">
        <v>817</v>
      </c>
      <c r="G16" s="416" t="s">
        <v>825</v>
      </c>
    </row>
    <row r="17" spans="1:7" s="403" customFormat="1" ht="18" customHeight="1">
      <c r="A17" s="413">
        <v>4</v>
      </c>
      <c r="B17" s="413" t="s">
        <v>330</v>
      </c>
      <c r="C17" s="416" t="s">
        <v>826</v>
      </c>
      <c r="D17" s="415">
        <v>1.4779999999999999E-3</v>
      </c>
      <c r="E17" s="415" t="s">
        <v>817</v>
      </c>
      <c r="F17" s="415" t="s">
        <v>817</v>
      </c>
      <c r="G17" s="416" t="s">
        <v>827</v>
      </c>
    </row>
    <row r="18" spans="1:7" s="403" customFormat="1" ht="18" customHeight="1">
      <c r="A18" s="413">
        <v>4</v>
      </c>
      <c r="B18" s="413" t="s">
        <v>330</v>
      </c>
      <c r="C18" s="416" t="s">
        <v>828</v>
      </c>
      <c r="D18" s="415">
        <v>3.2950000000000002E-3</v>
      </c>
      <c r="E18" s="415" t="s">
        <v>817</v>
      </c>
      <c r="F18" s="415" t="s">
        <v>817</v>
      </c>
      <c r="G18" s="416" t="s">
        <v>829</v>
      </c>
    </row>
    <row r="19" spans="1:7" s="403" customFormat="1" ht="18" customHeight="1">
      <c r="A19" s="413">
        <v>4</v>
      </c>
      <c r="B19" s="413" t="s">
        <v>330</v>
      </c>
      <c r="C19" s="416" t="s">
        <v>112</v>
      </c>
      <c r="D19" s="415">
        <v>4.9870000000000001E-3</v>
      </c>
      <c r="E19" s="415" t="s">
        <v>817</v>
      </c>
      <c r="F19" s="415" t="s">
        <v>817</v>
      </c>
      <c r="G19" s="416" t="s">
        <v>830</v>
      </c>
    </row>
    <row r="20" spans="1:7" s="403" customFormat="1" ht="18" customHeight="1">
      <c r="A20" s="413">
        <v>4</v>
      </c>
      <c r="B20" s="413" t="s">
        <v>330</v>
      </c>
      <c r="C20" s="416" t="s">
        <v>831</v>
      </c>
      <c r="D20" s="415">
        <v>4.6299999999999998E-4</v>
      </c>
      <c r="E20" s="415" t="s">
        <v>817</v>
      </c>
      <c r="F20" s="415" t="s">
        <v>817</v>
      </c>
      <c r="G20" s="416" t="s">
        <v>832</v>
      </c>
    </row>
    <row r="21" spans="1:7" s="403" customFormat="1" ht="18" customHeight="1">
      <c r="A21" s="413">
        <v>5</v>
      </c>
      <c r="B21" s="413" t="s">
        <v>338</v>
      </c>
      <c r="C21" s="416" t="s">
        <v>5</v>
      </c>
      <c r="D21" s="415">
        <v>0.23148099999999999</v>
      </c>
      <c r="E21" s="415">
        <v>0</v>
      </c>
      <c r="F21" s="415">
        <v>0</v>
      </c>
      <c r="G21" s="416" t="s">
        <v>817</v>
      </c>
    </row>
    <row r="22" spans="1:7" s="403" customFormat="1" ht="18" customHeight="1">
      <c r="A22" s="413">
        <v>5</v>
      </c>
      <c r="B22" s="413" t="s">
        <v>338</v>
      </c>
      <c r="C22" s="416" t="s">
        <v>103</v>
      </c>
      <c r="D22" s="415">
        <v>0.135995</v>
      </c>
      <c r="E22" s="415">
        <v>0</v>
      </c>
      <c r="F22" s="415">
        <v>0</v>
      </c>
      <c r="G22" s="416" t="s">
        <v>817</v>
      </c>
    </row>
    <row r="23" spans="1:7" ht="18" customHeight="1">
      <c r="A23" s="413">
        <v>5</v>
      </c>
      <c r="B23" s="413" t="s">
        <v>338</v>
      </c>
      <c r="C23" s="416" t="s">
        <v>125</v>
      </c>
      <c r="D23" s="415">
        <v>0.289352</v>
      </c>
      <c r="E23" s="415">
        <v>0</v>
      </c>
      <c r="F23" s="415">
        <v>0</v>
      </c>
      <c r="G23" s="416" t="s">
        <v>144</v>
      </c>
    </row>
    <row r="24" spans="1:7" ht="18" customHeight="1">
      <c r="A24" s="413">
        <v>7</v>
      </c>
      <c r="B24" s="413" t="s">
        <v>833</v>
      </c>
      <c r="C24" s="416" t="s">
        <v>116</v>
      </c>
      <c r="D24" s="415">
        <v>2.3E-2</v>
      </c>
      <c r="E24" s="415" t="s">
        <v>817</v>
      </c>
      <c r="F24" s="415" t="s">
        <v>817</v>
      </c>
      <c r="G24" s="416" t="s">
        <v>817</v>
      </c>
    </row>
    <row r="25" spans="1:7" s="403" customFormat="1" ht="18" customHeight="1">
      <c r="A25" s="413">
        <v>7</v>
      </c>
      <c r="B25" s="413" t="s">
        <v>833</v>
      </c>
      <c r="C25" s="416" t="s">
        <v>116</v>
      </c>
      <c r="D25" s="415">
        <v>2.8000000000000001E-2</v>
      </c>
      <c r="E25" s="415" t="s">
        <v>817</v>
      </c>
      <c r="F25" s="415" t="s">
        <v>817</v>
      </c>
      <c r="G25" s="416" t="s">
        <v>817</v>
      </c>
    </row>
    <row r="26" spans="1:7" ht="18" customHeight="1">
      <c r="A26" s="413">
        <v>8</v>
      </c>
      <c r="B26" s="413" t="s">
        <v>336</v>
      </c>
      <c r="C26" s="416" t="s">
        <v>115</v>
      </c>
      <c r="D26" s="415">
        <v>0.86899999999999999</v>
      </c>
      <c r="E26" s="415" t="s">
        <v>817</v>
      </c>
      <c r="F26" s="415" t="s">
        <v>817</v>
      </c>
      <c r="G26" s="416" t="s">
        <v>135</v>
      </c>
    </row>
    <row r="27" spans="1:7" ht="18" customHeight="1">
      <c r="A27" s="413">
        <v>8</v>
      </c>
      <c r="B27" s="413" t="s">
        <v>336</v>
      </c>
      <c r="C27" s="416" t="s">
        <v>115</v>
      </c>
      <c r="D27" s="415">
        <v>0.20799999999999999</v>
      </c>
      <c r="E27" s="415" t="s">
        <v>817</v>
      </c>
      <c r="F27" s="415" t="s">
        <v>817</v>
      </c>
      <c r="G27" s="416" t="s">
        <v>143</v>
      </c>
    </row>
    <row r="28" spans="1:7" ht="18" customHeight="1">
      <c r="A28" s="413">
        <v>8</v>
      </c>
      <c r="B28" s="413" t="s">
        <v>336</v>
      </c>
      <c r="C28" s="416" t="s">
        <v>124</v>
      </c>
      <c r="D28" s="415">
        <v>0.16669999999999999</v>
      </c>
      <c r="E28" s="415" t="s">
        <v>817</v>
      </c>
      <c r="F28" s="415" t="s">
        <v>817</v>
      </c>
      <c r="G28" s="416" t="s">
        <v>143</v>
      </c>
    </row>
    <row r="29" spans="1:7" ht="18" customHeight="1">
      <c r="A29" s="413">
        <v>8</v>
      </c>
      <c r="B29" s="413" t="s">
        <v>336</v>
      </c>
      <c r="C29" s="416" t="s">
        <v>834</v>
      </c>
      <c r="D29" s="415">
        <v>2.7799999999999998E-2</v>
      </c>
      <c r="E29" s="415" t="s">
        <v>817</v>
      </c>
      <c r="F29" s="415" t="s">
        <v>817</v>
      </c>
      <c r="G29" s="416" t="s">
        <v>835</v>
      </c>
    </row>
    <row r="30" spans="1:7" ht="18" customHeight="1">
      <c r="A30" s="413">
        <v>8</v>
      </c>
      <c r="B30" s="413" t="s">
        <v>336</v>
      </c>
      <c r="C30" s="416" t="s">
        <v>124</v>
      </c>
      <c r="D30" s="415">
        <v>9.4999999999999998E-3</v>
      </c>
      <c r="E30" s="415" t="s">
        <v>817</v>
      </c>
      <c r="F30" s="415" t="s">
        <v>817</v>
      </c>
      <c r="G30" s="416" t="s">
        <v>143</v>
      </c>
    </row>
    <row r="31" spans="1:7" ht="18" customHeight="1">
      <c r="A31" s="413">
        <v>9</v>
      </c>
      <c r="B31" s="413" t="s">
        <v>312</v>
      </c>
      <c r="C31" s="416" t="s">
        <v>106</v>
      </c>
      <c r="D31" s="415">
        <v>0.60199999999999998</v>
      </c>
      <c r="E31" s="415" t="s">
        <v>817</v>
      </c>
      <c r="F31" s="415" t="s">
        <v>817</v>
      </c>
      <c r="G31" s="416" t="s">
        <v>817</v>
      </c>
    </row>
    <row r="32" spans="1:7" ht="18" customHeight="1">
      <c r="A32" s="413">
        <v>10</v>
      </c>
      <c r="B32" s="413" t="s">
        <v>325</v>
      </c>
      <c r="C32" s="416" t="s">
        <v>110</v>
      </c>
      <c r="D32" s="415">
        <v>2.1000000000000001E-2</v>
      </c>
      <c r="E32" s="415" t="s">
        <v>817</v>
      </c>
      <c r="F32" s="415" t="s">
        <v>817</v>
      </c>
      <c r="G32" s="416" t="s">
        <v>817</v>
      </c>
    </row>
    <row r="33" spans="1:7" s="403" customFormat="1" ht="18" customHeight="1">
      <c r="A33" s="413">
        <v>10</v>
      </c>
      <c r="B33" s="413" t="s">
        <v>325</v>
      </c>
      <c r="C33" s="416" t="s">
        <v>109</v>
      </c>
      <c r="D33" s="415">
        <v>7.1520000000000004E-3</v>
      </c>
      <c r="E33" s="415" t="s">
        <v>817</v>
      </c>
      <c r="F33" s="415" t="s">
        <v>817</v>
      </c>
      <c r="G33" s="416" t="s">
        <v>817</v>
      </c>
    </row>
    <row r="34" spans="1:7" s="403" customFormat="1" ht="18" customHeight="1">
      <c r="A34" s="413">
        <v>13</v>
      </c>
      <c r="B34" s="413" t="s">
        <v>307</v>
      </c>
      <c r="C34" s="416" t="s">
        <v>103</v>
      </c>
      <c r="D34" s="415">
        <v>0.371</v>
      </c>
      <c r="E34" s="415" t="s">
        <v>817</v>
      </c>
      <c r="F34" s="415" t="s">
        <v>817</v>
      </c>
      <c r="G34" s="416" t="s">
        <v>1069</v>
      </c>
    </row>
    <row r="35" spans="1:7" s="403" customFormat="1" ht="18" customHeight="1">
      <c r="A35" s="413">
        <v>13</v>
      </c>
      <c r="B35" s="413" t="s">
        <v>307</v>
      </c>
      <c r="C35" s="416" t="s">
        <v>103</v>
      </c>
      <c r="D35" s="415">
        <v>0.21</v>
      </c>
      <c r="E35" s="415" t="s">
        <v>817</v>
      </c>
      <c r="F35" s="415" t="s">
        <v>817</v>
      </c>
      <c r="G35" s="416" t="s">
        <v>1232</v>
      </c>
    </row>
    <row r="36" spans="1:7" s="403" customFormat="1" ht="18" customHeight="1">
      <c r="A36" s="413">
        <v>13</v>
      </c>
      <c r="B36" s="413" t="s">
        <v>307</v>
      </c>
      <c r="C36" s="416" t="s">
        <v>104</v>
      </c>
      <c r="D36" s="415">
        <v>0.17699999999999999</v>
      </c>
      <c r="E36" s="415" t="s">
        <v>817</v>
      </c>
      <c r="F36" s="415" t="s">
        <v>817</v>
      </c>
      <c r="G36" s="423" t="s">
        <v>817</v>
      </c>
    </row>
    <row r="37" spans="1:7" s="403" customFormat="1" ht="18" customHeight="1">
      <c r="A37" s="413">
        <v>13</v>
      </c>
      <c r="B37" s="413" t="s">
        <v>307</v>
      </c>
      <c r="C37" s="416" t="s">
        <v>5</v>
      </c>
      <c r="D37" s="415">
        <v>0.28899999999999998</v>
      </c>
      <c r="E37" s="415" t="s">
        <v>817</v>
      </c>
      <c r="F37" s="415" t="s">
        <v>817</v>
      </c>
      <c r="G37" s="416" t="s">
        <v>817</v>
      </c>
    </row>
    <row r="38" spans="1:7" s="403" customFormat="1" ht="18" customHeight="1">
      <c r="A38" s="413">
        <v>14</v>
      </c>
      <c r="B38" s="413" t="s">
        <v>306</v>
      </c>
      <c r="C38" s="416" t="s">
        <v>836</v>
      </c>
      <c r="D38" s="415">
        <v>0.12</v>
      </c>
      <c r="E38" s="415" t="s">
        <v>817</v>
      </c>
      <c r="F38" s="415" t="s">
        <v>817</v>
      </c>
      <c r="G38" s="416" t="s">
        <v>1189</v>
      </c>
    </row>
    <row r="39" spans="1:7" s="403" customFormat="1" ht="18" customHeight="1">
      <c r="A39" s="413">
        <v>16</v>
      </c>
      <c r="B39" s="413" t="s">
        <v>310</v>
      </c>
      <c r="C39" s="416" t="s">
        <v>5</v>
      </c>
      <c r="D39" s="415">
        <v>1.4999999999999999E-2</v>
      </c>
      <c r="E39" s="415" t="s">
        <v>817</v>
      </c>
      <c r="F39" s="415" t="s">
        <v>817</v>
      </c>
      <c r="G39" s="416" t="s">
        <v>817</v>
      </c>
    </row>
    <row r="40" spans="1:7" s="403" customFormat="1" ht="18" customHeight="1">
      <c r="A40" s="413">
        <v>16</v>
      </c>
      <c r="B40" s="413" t="s">
        <v>310</v>
      </c>
      <c r="C40" s="416" t="s">
        <v>5</v>
      </c>
      <c r="D40" s="415">
        <v>2.8000000000000001E-2</v>
      </c>
      <c r="E40" s="415" t="s">
        <v>817</v>
      </c>
      <c r="F40" s="415" t="s">
        <v>817</v>
      </c>
      <c r="G40" s="416" t="s">
        <v>817</v>
      </c>
    </row>
    <row r="41" spans="1:7" s="403" customFormat="1" ht="18" customHeight="1">
      <c r="A41" s="413">
        <v>16</v>
      </c>
      <c r="B41" s="413" t="s">
        <v>310</v>
      </c>
      <c r="C41" s="416" t="s">
        <v>837</v>
      </c>
      <c r="D41" s="415">
        <v>3.9699999999999999E-2</v>
      </c>
      <c r="E41" s="415" t="s">
        <v>817</v>
      </c>
      <c r="F41" s="415" t="s">
        <v>817</v>
      </c>
      <c r="G41" s="416" t="s">
        <v>838</v>
      </c>
    </row>
    <row r="42" spans="1:7" s="403" customFormat="1" ht="18" customHeight="1">
      <c r="A42" s="413">
        <v>16</v>
      </c>
      <c r="B42" s="413" t="s">
        <v>310</v>
      </c>
      <c r="C42" s="416" t="s">
        <v>1535</v>
      </c>
      <c r="D42" s="415"/>
      <c r="E42" s="415" t="s">
        <v>817</v>
      </c>
      <c r="F42" s="415">
        <v>1.9675999999999999E-2</v>
      </c>
      <c r="G42" s="416" t="s">
        <v>817</v>
      </c>
    </row>
    <row r="43" spans="1:7" s="403" customFormat="1" ht="18" customHeight="1">
      <c r="A43" s="413">
        <v>16</v>
      </c>
      <c r="B43" s="413" t="s">
        <v>310</v>
      </c>
      <c r="C43" s="416" t="s">
        <v>5</v>
      </c>
      <c r="D43" s="415">
        <v>1.0999999999999999E-2</v>
      </c>
      <c r="E43" s="415" t="s">
        <v>817</v>
      </c>
      <c r="F43" s="415" t="s">
        <v>817</v>
      </c>
      <c r="G43" s="416" t="s">
        <v>817</v>
      </c>
    </row>
    <row r="44" spans="1:7" s="403" customFormat="1" ht="18" customHeight="1">
      <c r="A44" s="413">
        <v>16</v>
      </c>
      <c r="B44" s="413" t="s">
        <v>310</v>
      </c>
      <c r="C44" s="416" t="s">
        <v>5</v>
      </c>
      <c r="D44" s="415">
        <v>6.8999999999999999E-3</v>
      </c>
      <c r="E44" s="415" t="s">
        <v>817</v>
      </c>
      <c r="F44" s="415" t="s">
        <v>817</v>
      </c>
      <c r="G44" s="416" t="s">
        <v>817</v>
      </c>
    </row>
    <row r="45" spans="1:7" s="403" customFormat="1" ht="18" customHeight="1">
      <c r="A45" s="413">
        <v>18</v>
      </c>
      <c r="B45" s="413" t="s">
        <v>324</v>
      </c>
      <c r="C45" s="416" t="s">
        <v>109</v>
      </c>
      <c r="D45" s="415">
        <v>5.8000000000000003E-2</v>
      </c>
      <c r="E45" s="415" t="s">
        <v>817</v>
      </c>
      <c r="F45" s="415" t="s">
        <v>817</v>
      </c>
      <c r="G45" s="416" t="s">
        <v>817</v>
      </c>
    </row>
    <row r="46" spans="1:7" s="403" customFormat="1" ht="18" customHeight="1">
      <c r="A46" s="413">
        <v>19</v>
      </c>
      <c r="B46" s="413" t="s">
        <v>816</v>
      </c>
      <c r="C46" s="416" t="s">
        <v>1233</v>
      </c>
      <c r="D46" s="415">
        <v>0.52400000000000002</v>
      </c>
      <c r="E46" s="415" t="s">
        <v>817</v>
      </c>
      <c r="F46" s="415" t="s">
        <v>817</v>
      </c>
      <c r="G46" s="416" t="s">
        <v>817</v>
      </c>
    </row>
    <row r="47" spans="1:7" s="403" customFormat="1" ht="18" customHeight="1">
      <c r="A47" s="413">
        <v>20</v>
      </c>
      <c r="B47" s="413" t="s">
        <v>308</v>
      </c>
      <c r="C47" s="416" t="s">
        <v>105</v>
      </c>
      <c r="D47" s="415"/>
      <c r="E47" s="415" t="s">
        <v>817</v>
      </c>
      <c r="F47" s="415">
        <v>0.33478000000000002</v>
      </c>
      <c r="G47" s="416" t="s">
        <v>126</v>
      </c>
    </row>
    <row r="48" spans="1:7" s="403" customFormat="1" ht="18" customHeight="1">
      <c r="A48" s="413">
        <v>20</v>
      </c>
      <c r="B48" s="413" t="s">
        <v>308</v>
      </c>
      <c r="C48" s="416" t="s">
        <v>839</v>
      </c>
      <c r="D48" s="415"/>
      <c r="E48" s="415" t="s">
        <v>817</v>
      </c>
      <c r="F48" s="415">
        <v>1.5</v>
      </c>
      <c r="G48" s="416"/>
    </row>
    <row r="49" spans="1:7" s="403" customFormat="1" ht="18" customHeight="1">
      <c r="A49" s="413">
        <v>21</v>
      </c>
      <c r="B49" s="413" t="s">
        <v>313</v>
      </c>
      <c r="C49" s="416" t="s">
        <v>818</v>
      </c>
      <c r="D49" s="415">
        <v>0.46300000000000002</v>
      </c>
      <c r="E49" s="415">
        <v>0</v>
      </c>
      <c r="F49" s="415">
        <v>0</v>
      </c>
      <c r="G49" s="416" t="s">
        <v>128</v>
      </c>
    </row>
    <row r="50" spans="1:7" s="403" customFormat="1" ht="18" customHeight="1">
      <c r="A50" s="413">
        <v>25</v>
      </c>
      <c r="B50" s="413" t="s">
        <v>309</v>
      </c>
      <c r="C50" s="416" t="s">
        <v>104</v>
      </c>
      <c r="D50" s="415">
        <v>0.22</v>
      </c>
      <c r="E50" s="415"/>
      <c r="F50" s="415" t="s">
        <v>817</v>
      </c>
      <c r="G50" s="416" t="s">
        <v>127</v>
      </c>
    </row>
    <row r="51" spans="1:7" s="403" customFormat="1" ht="18" customHeight="1">
      <c r="A51" s="413">
        <v>27</v>
      </c>
      <c r="B51" s="413" t="s">
        <v>940</v>
      </c>
      <c r="C51" s="416" t="s">
        <v>818</v>
      </c>
      <c r="D51" s="415">
        <v>1.0999999999999999E-2</v>
      </c>
      <c r="E51" s="415" t="s">
        <v>817</v>
      </c>
      <c r="F51" s="415" t="s">
        <v>817</v>
      </c>
      <c r="G51" s="416" t="s">
        <v>817</v>
      </c>
    </row>
    <row r="52" spans="1:7" s="403" customFormat="1" ht="18" customHeight="1">
      <c r="A52" s="413">
        <v>32</v>
      </c>
      <c r="B52" s="413" t="s">
        <v>8</v>
      </c>
      <c r="C52" s="416" t="s">
        <v>108</v>
      </c>
      <c r="D52" s="415">
        <v>7.7240000000000003E-2</v>
      </c>
      <c r="E52" s="415"/>
      <c r="F52" s="415" t="s">
        <v>817</v>
      </c>
      <c r="G52" s="416" t="s">
        <v>130</v>
      </c>
    </row>
    <row r="53" spans="1:7" s="403" customFormat="1" ht="18" customHeight="1">
      <c r="A53" s="413">
        <v>37</v>
      </c>
      <c r="B53" s="413" t="s">
        <v>317</v>
      </c>
      <c r="C53" s="416" t="s">
        <v>1070</v>
      </c>
      <c r="D53" s="415"/>
      <c r="E53" s="415" t="s">
        <v>817</v>
      </c>
      <c r="F53" s="415">
        <v>1.8055000000000002E-2</v>
      </c>
      <c r="G53" s="416" t="s">
        <v>817</v>
      </c>
    </row>
    <row r="54" spans="1:7" s="403" customFormat="1" ht="18" customHeight="1">
      <c r="A54" s="413">
        <v>37</v>
      </c>
      <c r="B54" s="413" t="s">
        <v>317</v>
      </c>
      <c r="C54" s="416" t="s">
        <v>107</v>
      </c>
      <c r="D54" s="415"/>
      <c r="E54" s="415">
        <v>4.7000000000000002E-3</v>
      </c>
      <c r="F54" s="415" t="s">
        <v>817</v>
      </c>
      <c r="G54" s="416" t="s">
        <v>817</v>
      </c>
    </row>
    <row r="55" spans="1:7" s="403" customFormat="1" ht="18" customHeight="1">
      <c r="A55" s="413">
        <v>38</v>
      </c>
      <c r="B55" s="413" t="s">
        <v>318</v>
      </c>
      <c r="C55" s="416" t="s">
        <v>130</v>
      </c>
      <c r="D55" s="415">
        <v>8.5087999999999997E-2</v>
      </c>
      <c r="E55" s="415"/>
      <c r="F55" s="415" t="s">
        <v>817</v>
      </c>
      <c r="G55" s="416" t="s">
        <v>130</v>
      </c>
    </row>
    <row r="56" spans="1:7" s="403" customFormat="1" ht="18" customHeight="1">
      <c r="A56" s="413">
        <v>38</v>
      </c>
      <c r="B56" s="413" t="s">
        <v>318</v>
      </c>
      <c r="C56" s="416" t="s">
        <v>108</v>
      </c>
      <c r="D56" s="415">
        <v>5.8300000000000001E-3</v>
      </c>
      <c r="E56" s="415" t="s">
        <v>817</v>
      </c>
      <c r="F56" s="415" t="s">
        <v>817</v>
      </c>
      <c r="G56" s="416" t="s">
        <v>817</v>
      </c>
    </row>
    <row r="57" spans="1:7" s="403" customFormat="1" ht="18" customHeight="1">
      <c r="A57" s="413">
        <v>45</v>
      </c>
      <c r="B57" s="413" t="s">
        <v>117</v>
      </c>
      <c r="C57" s="416" t="s">
        <v>118</v>
      </c>
      <c r="D57" s="415"/>
      <c r="E57" s="415"/>
      <c r="F57" s="415">
        <v>1.0416999999999999E-2</v>
      </c>
      <c r="G57" s="416" t="s">
        <v>136</v>
      </c>
    </row>
    <row r="58" spans="1:7" s="403" customFormat="1" ht="18" customHeight="1">
      <c r="A58" s="413">
        <v>65</v>
      </c>
      <c r="B58" s="413" t="s">
        <v>332</v>
      </c>
      <c r="C58" s="416" t="s">
        <v>114</v>
      </c>
      <c r="D58" s="415">
        <v>2.3099999999999999E-2</v>
      </c>
      <c r="E58" s="415"/>
      <c r="F58" s="415" t="s">
        <v>817</v>
      </c>
      <c r="G58" s="416" t="s">
        <v>134</v>
      </c>
    </row>
    <row r="59" spans="1:7" ht="18" customHeight="1">
      <c r="A59" s="413">
        <v>65</v>
      </c>
      <c r="B59" s="413" t="s">
        <v>332</v>
      </c>
      <c r="C59" s="416" t="s">
        <v>840</v>
      </c>
      <c r="D59" s="415">
        <v>2.835E-2</v>
      </c>
      <c r="E59" s="415"/>
      <c r="F59" s="415" t="s">
        <v>817</v>
      </c>
      <c r="G59" s="416" t="s">
        <v>841</v>
      </c>
    </row>
    <row r="60" spans="1:7" ht="18" customHeight="1">
      <c r="A60" s="413">
        <v>65</v>
      </c>
      <c r="B60" s="413" t="s">
        <v>332</v>
      </c>
      <c r="C60" s="416" t="s">
        <v>842</v>
      </c>
      <c r="D60" s="411">
        <v>2.7199999999999998E-2</v>
      </c>
      <c r="E60" s="415"/>
      <c r="F60" s="415" t="s">
        <v>817</v>
      </c>
      <c r="G60" s="416" t="s">
        <v>135</v>
      </c>
    </row>
    <row r="61" spans="1:7" ht="18" customHeight="1">
      <c r="A61" s="413">
        <v>65</v>
      </c>
      <c r="B61" s="413" t="s">
        <v>332</v>
      </c>
      <c r="C61" s="416" t="s">
        <v>842</v>
      </c>
      <c r="D61" s="411">
        <v>1.4E-2</v>
      </c>
      <c r="E61" s="415" t="s">
        <v>817</v>
      </c>
      <c r="F61" s="415" t="s">
        <v>817</v>
      </c>
      <c r="G61" s="416" t="s">
        <v>817</v>
      </c>
    </row>
    <row r="62" spans="1:7" ht="18" customHeight="1">
      <c r="A62" s="413">
        <v>97</v>
      </c>
      <c r="B62" s="413" t="s">
        <v>579</v>
      </c>
      <c r="C62" s="416" t="s">
        <v>843</v>
      </c>
      <c r="D62" s="411">
        <v>1.7000000000000001E-2</v>
      </c>
      <c r="E62" s="415"/>
      <c r="F62" s="415" t="s">
        <v>817</v>
      </c>
      <c r="G62" s="416" t="s">
        <v>844</v>
      </c>
    </row>
    <row r="63" spans="1:7" ht="18" customHeight="1">
      <c r="A63" s="413">
        <v>97</v>
      </c>
      <c r="B63" s="413" t="s">
        <v>579</v>
      </c>
      <c r="C63" s="416" t="s">
        <v>845</v>
      </c>
      <c r="D63" s="411">
        <v>2.3E-2</v>
      </c>
      <c r="E63" s="424"/>
      <c r="F63" s="424" t="s">
        <v>817</v>
      </c>
      <c r="G63" s="425" t="s">
        <v>846</v>
      </c>
    </row>
    <row r="64" spans="1:7" ht="18" customHeight="1">
      <c r="A64" s="413">
        <v>97</v>
      </c>
      <c r="B64" s="413" t="s">
        <v>579</v>
      </c>
      <c r="C64" s="416" t="s">
        <v>847</v>
      </c>
      <c r="D64" s="415">
        <v>4.5999999999999999E-2</v>
      </c>
      <c r="E64" s="415"/>
      <c r="F64" s="415" t="s">
        <v>817</v>
      </c>
      <c r="G64" s="416" t="s">
        <v>848</v>
      </c>
    </row>
    <row r="65" spans="1:7" ht="18" customHeight="1">
      <c r="A65" s="413">
        <v>97</v>
      </c>
      <c r="B65" s="413" t="s">
        <v>579</v>
      </c>
      <c r="C65" s="416" t="s">
        <v>849</v>
      </c>
      <c r="D65" s="415">
        <v>3.2000000000000001E-2</v>
      </c>
      <c r="E65" s="415" t="s">
        <v>817</v>
      </c>
      <c r="F65" s="415" t="s">
        <v>817</v>
      </c>
      <c r="G65" s="416" t="s">
        <v>817</v>
      </c>
    </row>
    <row r="66" spans="1:7" ht="18" customHeight="1">
      <c r="A66" s="413">
        <v>97</v>
      </c>
      <c r="B66" s="413" t="s">
        <v>579</v>
      </c>
      <c r="C66" s="416" t="s">
        <v>850</v>
      </c>
      <c r="D66" s="415">
        <v>5.7999999999999996E-3</v>
      </c>
      <c r="E66" s="415" t="s">
        <v>817</v>
      </c>
      <c r="F66" s="415" t="s">
        <v>817</v>
      </c>
      <c r="G66" s="416" t="s">
        <v>817</v>
      </c>
    </row>
    <row r="67" spans="1:7" ht="18" customHeight="1">
      <c r="A67" s="413">
        <v>97</v>
      </c>
      <c r="B67" s="413" t="s">
        <v>579</v>
      </c>
      <c r="C67" s="416" t="s">
        <v>851</v>
      </c>
      <c r="D67" s="415">
        <v>3.3999999999999998E-3</v>
      </c>
      <c r="E67" s="415" t="s">
        <v>817</v>
      </c>
      <c r="F67" s="415" t="s">
        <v>817</v>
      </c>
      <c r="G67" s="416" t="s">
        <v>817</v>
      </c>
    </row>
    <row r="68" spans="1:7" ht="18" customHeight="1">
      <c r="A68" s="413">
        <v>97</v>
      </c>
      <c r="B68" s="413" t="s">
        <v>579</v>
      </c>
      <c r="C68" s="416" t="s">
        <v>852</v>
      </c>
      <c r="D68" s="415">
        <v>0.158</v>
      </c>
      <c r="E68" s="415"/>
      <c r="F68" s="415"/>
      <c r="G68" s="416" t="s">
        <v>137</v>
      </c>
    </row>
    <row r="69" spans="1:7" ht="18" customHeight="1">
      <c r="A69" s="413">
        <v>97</v>
      </c>
      <c r="B69" s="413" t="s">
        <v>579</v>
      </c>
      <c r="C69" s="416" t="s">
        <v>853</v>
      </c>
      <c r="D69" s="415"/>
      <c r="E69" s="415"/>
      <c r="F69" s="415">
        <v>6.4299999999999996E-2</v>
      </c>
      <c r="G69" s="416" t="s">
        <v>138</v>
      </c>
    </row>
    <row r="70" spans="1:7" ht="18" customHeight="1">
      <c r="A70" s="413">
        <v>97</v>
      </c>
      <c r="B70" s="413" t="s">
        <v>579</v>
      </c>
      <c r="C70" s="416" t="s">
        <v>854</v>
      </c>
      <c r="D70" s="415"/>
      <c r="E70" s="415"/>
      <c r="F70" s="415">
        <v>3.9E-2</v>
      </c>
      <c r="G70" s="416" t="s">
        <v>139</v>
      </c>
    </row>
    <row r="71" spans="1:7" ht="18" customHeight="1">
      <c r="A71" s="413">
        <v>97</v>
      </c>
      <c r="B71" s="413" t="s">
        <v>579</v>
      </c>
      <c r="C71" s="416" t="s">
        <v>855</v>
      </c>
      <c r="D71" s="415" t="s">
        <v>817</v>
      </c>
      <c r="E71" s="415" t="s">
        <v>817</v>
      </c>
      <c r="F71" s="415">
        <v>1.7361000000000001E-2</v>
      </c>
      <c r="G71" s="416" t="s">
        <v>856</v>
      </c>
    </row>
    <row r="72" spans="1:7" ht="18" customHeight="1">
      <c r="A72" s="413">
        <v>97</v>
      </c>
      <c r="B72" s="413" t="s">
        <v>579</v>
      </c>
      <c r="C72" s="416" t="s">
        <v>857</v>
      </c>
      <c r="D72" s="426" t="s">
        <v>817</v>
      </c>
      <c r="E72" s="415" t="s">
        <v>817</v>
      </c>
      <c r="F72" s="415">
        <v>3.1829000000000003E-2</v>
      </c>
      <c r="G72" s="416" t="s">
        <v>140</v>
      </c>
    </row>
    <row r="73" spans="1:7" ht="18" customHeight="1">
      <c r="A73" s="413">
        <v>97</v>
      </c>
      <c r="B73" s="413" t="s">
        <v>579</v>
      </c>
      <c r="C73" s="416" t="s">
        <v>858</v>
      </c>
      <c r="D73" s="415" t="s">
        <v>817</v>
      </c>
      <c r="E73" s="415" t="s">
        <v>817</v>
      </c>
      <c r="F73" s="415">
        <v>7.0600000000000003E-3</v>
      </c>
      <c r="G73" s="416" t="s">
        <v>817</v>
      </c>
    </row>
    <row r="74" spans="1:7" ht="18" customHeight="1">
      <c r="A74" s="413">
        <v>97</v>
      </c>
      <c r="B74" s="413" t="s">
        <v>579</v>
      </c>
      <c r="C74" s="416" t="s">
        <v>859</v>
      </c>
      <c r="D74" s="415" t="s">
        <v>817</v>
      </c>
      <c r="E74" s="415" t="s">
        <v>817</v>
      </c>
      <c r="F74" s="415">
        <v>7.639E-3</v>
      </c>
      <c r="G74" s="416" t="s">
        <v>860</v>
      </c>
    </row>
    <row r="75" spans="1:7" ht="18" customHeight="1">
      <c r="A75" s="413">
        <v>97</v>
      </c>
      <c r="B75" s="413" t="s">
        <v>579</v>
      </c>
      <c r="C75" s="416" t="s">
        <v>119</v>
      </c>
      <c r="D75" s="415" t="s">
        <v>817</v>
      </c>
      <c r="E75" s="415" t="s">
        <v>817</v>
      </c>
      <c r="F75" s="415">
        <v>1.1573999999999999E-2</v>
      </c>
      <c r="G75" s="416" t="s">
        <v>817</v>
      </c>
    </row>
    <row r="76" spans="1:7" ht="18" customHeight="1">
      <c r="A76" s="413">
        <v>97</v>
      </c>
      <c r="B76" s="413" t="s">
        <v>579</v>
      </c>
      <c r="C76" s="416" t="s">
        <v>120</v>
      </c>
      <c r="D76" s="415" t="s">
        <v>817</v>
      </c>
      <c r="E76" s="415" t="s">
        <v>817</v>
      </c>
      <c r="F76" s="415">
        <v>9.2589999999999999E-3</v>
      </c>
      <c r="G76" s="416" t="s">
        <v>817</v>
      </c>
    </row>
  </sheetData>
  <mergeCells count="6">
    <mergeCell ref="G2:G3"/>
    <mergeCell ref="D2:E2"/>
    <mergeCell ref="A2:A3"/>
    <mergeCell ref="B2:B3"/>
    <mergeCell ref="C2:C3"/>
    <mergeCell ref="F2:F3"/>
  </mergeCells>
  <phoneticPr fontId="2"/>
  <conditionalFormatting sqref="A5:B76">
    <cfRule type="expression" dxfId="2" priority="1">
      <formula>(A5=OFFSET(A5,-1,0))</formula>
    </cfRule>
    <cfRule type="expression" dxfId="1" priority="3">
      <formula>(A5=OFFSET(A5,-1,0))</formula>
    </cfRule>
  </conditionalFormatting>
  <conditionalFormatting sqref="D4:F76">
    <cfRule type="cellIs" dxfId="0" priority="2" operator="equal">
      <formula>0</formula>
    </cfRule>
  </conditionalFormatting>
  <printOptions horizontalCentered="1"/>
  <pageMargins left="0.39370078740157483" right="0.39370078740157483" top="0.98425196850393704" bottom="0.98425196850393704" header="0.51181102362204722" footer="0.51181102362204722"/>
  <pageSetup paperSize="9" scale="89" firstPageNumber="13" fitToHeight="2" orientation="portrait" useFirstPageNumber="1" r:id="rId1"/>
  <headerFooter scaleWithDoc="0" alignWithMargins="0">
    <oddFooter>&amp;C&amp;P</oddFooter>
  </headerFooter>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L57"/>
  <sheetViews>
    <sheetView view="pageBreakPreview" topLeftCell="A25" zoomScaleNormal="100" zoomScaleSheetLayoutView="100" workbookViewId="0"/>
  </sheetViews>
  <sheetFormatPr defaultRowHeight="13.5"/>
  <cols>
    <col min="1" max="1" width="4.875" style="43" customWidth="1"/>
    <col min="2" max="2" width="20.625" style="34" customWidth="1"/>
    <col min="3" max="8" width="8.75" style="34" customWidth="1"/>
    <col min="9" max="9" width="10.875" style="35" customWidth="1"/>
    <col min="10" max="10" width="6" style="4" customWidth="1"/>
    <col min="11" max="16384" width="9" style="4"/>
  </cols>
  <sheetData>
    <row r="1" spans="1:12" ht="24" customHeight="1">
      <c r="A1" s="33" t="s">
        <v>626</v>
      </c>
    </row>
    <row r="2" spans="1:12" ht="15" customHeight="1">
      <c r="A2" s="36"/>
      <c r="D2" s="36"/>
      <c r="E2" s="36"/>
      <c r="F2" s="36"/>
      <c r="G2" s="36"/>
      <c r="H2" s="36"/>
      <c r="I2" s="37"/>
      <c r="J2" s="37" t="s">
        <v>1249</v>
      </c>
      <c r="K2" s="13"/>
      <c r="L2" s="13"/>
    </row>
    <row r="3" spans="1:12" ht="31.5" customHeight="1">
      <c r="A3" s="38" t="s">
        <v>548</v>
      </c>
      <c r="B3" s="39" t="s">
        <v>627</v>
      </c>
      <c r="C3" s="38" t="s">
        <v>628</v>
      </c>
      <c r="D3" s="38" t="s">
        <v>629</v>
      </c>
      <c r="E3" s="38" t="s">
        <v>630</v>
      </c>
      <c r="F3" s="38" t="s">
        <v>631</v>
      </c>
      <c r="G3" s="38" t="s">
        <v>632</v>
      </c>
      <c r="H3" s="38" t="s">
        <v>633</v>
      </c>
      <c r="I3" s="38" t="s">
        <v>634</v>
      </c>
      <c r="J3" s="9" t="s">
        <v>874</v>
      </c>
    </row>
    <row r="4" spans="1:12">
      <c r="A4" s="39">
        <v>1</v>
      </c>
      <c r="B4" s="40" t="s">
        <v>335</v>
      </c>
      <c r="C4" s="41">
        <v>10</v>
      </c>
      <c r="D4" s="41">
        <v>968</v>
      </c>
      <c r="E4" s="41">
        <v>160</v>
      </c>
      <c r="F4" s="41">
        <v>968</v>
      </c>
      <c r="G4" s="41">
        <v>1765</v>
      </c>
      <c r="H4" s="41">
        <v>2563</v>
      </c>
      <c r="I4" s="42" t="s">
        <v>861</v>
      </c>
      <c r="J4" s="9" t="s">
        <v>869</v>
      </c>
    </row>
    <row r="5" spans="1:12">
      <c r="A5" s="39">
        <v>2</v>
      </c>
      <c r="B5" s="40" t="s">
        <v>337</v>
      </c>
      <c r="C5" s="41">
        <v>0</v>
      </c>
      <c r="D5" s="41">
        <v>605</v>
      </c>
      <c r="E5" s="41">
        <v>49</v>
      </c>
      <c r="F5" s="41">
        <v>1100</v>
      </c>
      <c r="G5" s="41">
        <v>1826</v>
      </c>
      <c r="H5" s="41">
        <v>2552</v>
      </c>
      <c r="I5" s="42" t="s">
        <v>862</v>
      </c>
      <c r="J5" s="9" t="s">
        <v>869</v>
      </c>
    </row>
    <row r="6" spans="1:12">
      <c r="A6" s="39">
        <v>3</v>
      </c>
      <c r="B6" s="40" t="s">
        <v>314</v>
      </c>
      <c r="C6" s="41">
        <v>10</v>
      </c>
      <c r="D6" s="41">
        <v>770</v>
      </c>
      <c r="E6" s="41">
        <v>113</v>
      </c>
      <c r="F6" s="41">
        <v>770</v>
      </c>
      <c r="G6" s="41">
        <v>1336</v>
      </c>
      <c r="H6" s="41">
        <v>1903</v>
      </c>
      <c r="I6" s="42" t="s">
        <v>1250</v>
      </c>
      <c r="J6" s="9"/>
    </row>
    <row r="7" spans="1:12">
      <c r="A7" s="39">
        <v>4</v>
      </c>
      <c r="B7" s="40" t="s">
        <v>330</v>
      </c>
      <c r="C7" s="41">
        <v>0</v>
      </c>
      <c r="D7" s="41">
        <v>1056</v>
      </c>
      <c r="E7" s="41">
        <v>82</v>
      </c>
      <c r="F7" s="41">
        <v>1881</v>
      </c>
      <c r="G7" s="41">
        <v>2568</v>
      </c>
      <c r="H7" s="41">
        <v>3256</v>
      </c>
      <c r="I7" s="42" t="s">
        <v>1251</v>
      </c>
      <c r="J7" s="9"/>
    </row>
    <row r="8" spans="1:12">
      <c r="A8" s="39">
        <v>5</v>
      </c>
      <c r="B8" s="40" t="s">
        <v>338</v>
      </c>
      <c r="C8" s="41">
        <v>0</v>
      </c>
      <c r="D8" s="41">
        <v>918</v>
      </c>
      <c r="E8" s="41">
        <v>15</v>
      </c>
      <c r="F8" s="41">
        <v>1072</v>
      </c>
      <c r="G8" s="41">
        <v>1925</v>
      </c>
      <c r="H8" s="41">
        <v>2777</v>
      </c>
      <c r="I8" s="42" t="s">
        <v>861</v>
      </c>
      <c r="J8" s="9" t="s">
        <v>869</v>
      </c>
    </row>
    <row r="9" spans="1:12">
      <c r="A9" s="39">
        <v>7</v>
      </c>
      <c r="B9" s="40" t="s">
        <v>833</v>
      </c>
      <c r="C9" s="41">
        <v>10</v>
      </c>
      <c r="D9" s="41">
        <v>1721</v>
      </c>
      <c r="E9" s="41">
        <v>297</v>
      </c>
      <c r="F9" s="41">
        <v>1793</v>
      </c>
      <c r="G9" s="41">
        <v>3278</v>
      </c>
      <c r="H9" s="41">
        <v>4763</v>
      </c>
      <c r="I9" s="42" t="s">
        <v>861</v>
      </c>
      <c r="J9" s="9" t="s">
        <v>869</v>
      </c>
    </row>
    <row r="10" spans="1:12">
      <c r="A10" s="39">
        <v>8</v>
      </c>
      <c r="B10" s="40" t="s">
        <v>336</v>
      </c>
      <c r="C10" s="41">
        <v>5</v>
      </c>
      <c r="D10" s="41">
        <v>1005</v>
      </c>
      <c r="E10" s="41">
        <v>180</v>
      </c>
      <c r="F10" s="41">
        <v>1032</v>
      </c>
      <c r="G10" s="41">
        <v>1934</v>
      </c>
      <c r="H10" s="41">
        <v>2836</v>
      </c>
      <c r="I10" s="42" t="s">
        <v>1071</v>
      </c>
      <c r="J10" s="9"/>
    </row>
    <row r="11" spans="1:12">
      <c r="A11" s="39">
        <v>9</v>
      </c>
      <c r="B11" s="40" t="s">
        <v>312</v>
      </c>
      <c r="C11" s="41">
        <v>5</v>
      </c>
      <c r="D11" s="41">
        <v>957</v>
      </c>
      <c r="E11" s="41">
        <v>10</v>
      </c>
      <c r="F11" s="41">
        <v>1012</v>
      </c>
      <c r="G11" s="41">
        <v>1776</v>
      </c>
      <c r="H11" s="41">
        <v>2541</v>
      </c>
      <c r="I11" s="42" t="s">
        <v>861</v>
      </c>
      <c r="J11" s="9" t="s">
        <v>869</v>
      </c>
    </row>
    <row r="12" spans="1:12">
      <c r="A12" s="39">
        <v>10</v>
      </c>
      <c r="B12" s="40" t="s">
        <v>325</v>
      </c>
      <c r="C12" s="41">
        <v>10</v>
      </c>
      <c r="D12" s="41">
        <v>2299</v>
      </c>
      <c r="E12" s="41">
        <v>176</v>
      </c>
      <c r="F12" s="41">
        <v>2299</v>
      </c>
      <c r="G12" s="41">
        <v>3179</v>
      </c>
      <c r="H12" s="41">
        <v>4059</v>
      </c>
      <c r="I12" s="42" t="s">
        <v>1250</v>
      </c>
      <c r="J12" s="9"/>
    </row>
    <row r="13" spans="1:12">
      <c r="A13" s="39">
        <v>13</v>
      </c>
      <c r="B13" s="40" t="s">
        <v>307</v>
      </c>
      <c r="C13" s="41">
        <v>0</v>
      </c>
      <c r="D13" s="41">
        <v>451</v>
      </c>
      <c r="E13" s="41">
        <v>38</v>
      </c>
      <c r="F13" s="41">
        <v>836</v>
      </c>
      <c r="G13" s="41">
        <v>1578</v>
      </c>
      <c r="H13" s="41">
        <v>2431</v>
      </c>
      <c r="I13" s="42" t="s">
        <v>861</v>
      </c>
      <c r="J13" s="9" t="s">
        <v>869</v>
      </c>
    </row>
    <row r="14" spans="1:12">
      <c r="A14" s="39">
        <v>14</v>
      </c>
      <c r="B14" s="40" t="s">
        <v>306</v>
      </c>
      <c r="C14" s="41">
        <v>10</v>
      </c>
      <c r="D14" s="41">
        <v>990</v>
      </c>
      <c r="E14" s="41">
        <v>154</v>
      </c>
      <c r="F14" s="41">
        <v>990</v>
      </c>
      <c r="G14" s="41">
        <v>1760</v>
      </c>
      <c r="H14" s="41">
        <v>2530</v>
      </c>
      <c r="I14" s="42" t="s">
        <v>865</v>
      </c>
      <c r="J14" s="9" t="s">
        <v>870</v>
      </c>
    </row>
    <row r="15" spans="1:12">
      <c r="A15" s="39">
        <v>16</v>
      </c>
      <c r="B15" s="40" t="s">
        <v>310</v>
      </c>
      <c r="C15" s="41">
        <v>0</v>
      </c>
      <c r="D15" s="41">
        <v>1210</v>
      </c>
      <c r="E15" s="41">
        <v>15</v>
      </c>
      <c r="F15" s="41">
        <v>1375</v>
      </c>
      <c r="G15" s="41">
        <v>2200</v>
      </c>
      <c r="H15" s="41">
        <v>3025</v>
      </c>
      <c r="I15" s="42" t="s">
        <v>1191</v>
      </c>
      <c r="J15" s="9"/>
    </row>
    <row r="16" spans="1:12">
      <c r="A16" s="39">
        <v>18</v>
      </c>
      <c r="B16" s="40" t="s">
        <v>324</v>
      </c>
      <c r="C16" s="41">
        <v>5</v>
      </c>
      <c r="D16" s="41">
        <v>597</v>
      </c>
      <c r="E16" s="41">
        <v>47</v>
      </c>
      <c r="F16" s="41">
        <v>833</v>
      </c>
      <c r="G16" s="41">
        <v>1328</v>
      </c>
      <c r="H16" s="41">
        <v>1823</v>
      </c>
      <c r="I16" s="42" t="s">
        <v>864</v>
      </c>
      <c r="J16" s="9" t="s">
        <v>870</v>
      </c>
    </row>
    <row r="17" spans="1:10">
      <c r="A17" s="39">
        <v>19</v>
      </c>
      <c r="B17" s="40" t="s">
        <v>816</v>
      </c>
      <c r="C17" s="41">
        <v>10</v>
      </c>
      <c r="D17" s="41">
        <v>374</v>
      </c>
      <c r="E17" s="41">
        <v>49</v>
      </c>
      <c r="F17" s="41">
        <v>374</v>
      </c>
      <c r="G17" s="41">
        <v>621</v>
      </c>
      <c r="H17" s="41">
        <v>869</v>
      </c>
      <c r="I17" s="42" t="s">
        <v>861</v>
      </c>
      <c r="J17" s="9" t="s">
        <v>869</v>
      </c>
    </row>
    <row r="18" spans="1:10">
      <c r="A18" s="39">
        <v>20</v>
      </c>
      <c r="B18" s="40" t="s">
        <v>308</v>
      </c>
      <c r="C18" s="41">
        <v>0</v>
      </c>
      <c r="D18" s="41">
        <v>880</v>
      </c>
      <c r="E18" s="41">
        <v>22</v>
      </c>
      <c r="F18" s="41">
        <v>1100</v>
      </c>
      <c r="G18" s="41">
        <v>1760</v>
      </c>
      <c r="H18" s="41">
        <v>2420</v>
      </c>
      <c r="I18" s="42" t="s">
        <v>866</v>
      </c>
      <c r="J18" s="9" t="s">
        <v>870</v>
      </c>
    </row>
    <row r="19" spans="1:10">
      <c r="A19" s="39">
        <v>21</v>
      </c>
      <c r="B19" s="40" t="s">
        <v>313</v>
      </c>
      <c r="C19" s="41">
        <v>5</v>
      </c>
      <c r="D19" s="41">
        <v>929</v>
      </c>
      <c r="E19" s="41">
        <v>36</v>
      </c>
      <c r="F19" s="41">
        <v>1111</v>
      </c>
      <c r="G19" s="41">
        <v>1798</v>
      </c>
      <c r="H19" s="41">
        <v>2486</v>
      </c>
      <c r="I19" s="42" t="s">
        <v>865</v>
      </c>
      <c r="J19" s="9" t="s">
        <v>870</v>
      </c>
    </row>
    <row r="20" spans="1:10">
      <c r="A20" s="39">
        <v>22</v>
      </c>
      <c r="B20" s="40" t="s">
        <v>326</v>
      </c>
      <c r="C20" s="41">
        <v>10</v>
      </c>
      <c r="D20" s="41">
        <v>825</v>
      </c>
      <c r="E20" s="41">
        <v>99</v>
      </c>
      <c r="F20" s="41">
        <v>825</v>
      </c>
      <c r="G20" s="41">
        <v>1320</v>
      </c>
      <c r="H20" s="41">
        <v>1815</v>
      </c>
      <c r="I20" s="42" t="s">
        <v>861</v>
      </c>
      <c r="J20" s="9" t="s">
        <v>869</v>
      </c>
    </row>
    <row r="21" spans="1:10">
      <c r="A21" s="39">
        <v>23</v>
      </c>
      <c r="B21" s="40" t="s">
        <v>333</v>
      </c>
      <c r="C21" s="41">
        <v>0</v>
      </c>
      <c r="D21" s="41">
        <v>825</v>
      </c>
      <c r="E21" s="41">
        <v>78</v>
      </c>
      <c r="F21" s="41">
        <v>1606</v>
      </c>
      <c r="G21" s="41">
        <v>2266</v>
      </c>
      <c r="H21" s="41">
        <v>2926</v>
      </c>
      <c r="I21" s="42" t="s">
        <v>1234</v>
      </c>
      <c r="J21" s="9"/>
    </row>
    <row r="22" spans="1:10">
      <c r="A22" s="39">
        <v>24</v>
      </c>
      <c r="B22" s="40" t="s">
        <v>331</v>
      </c>
      <c r="C22" s="41">
        <v>10</v>
      </c>
      <c r="D22" s="41">
        <v>1720</v>
      </c>
      <c r="E22" s="41">
        <v>198</v>
      </c>
      <c r="F22" s="41">
        <v>1720</v>
      </c>
      <c r="G22" s="41">
        <v>2710</v>
      </c>
      <c r="H22" s="41">
        <v>3700</v>
      </c>
      <c r="I22" s="42" t="s">
        <v>861</v>
      </c>
      <c r="J22" s="9" t="s">
        <v>869</v>
      </c>
    </row>
    <row r="23" spans="1:10">
      <c r="A23" s="39">
        <v>25</v>
      </c>
      <c r="B23" s="40" t="s">
        <v>309</v>
      </c>
      <c r="C23" s="41">
        <v>0</v>
      </c>
      <c r="D23" s="41">
        <v>770</v>
      </c>
      <c r="E23" s="41">
        <v>66</v>
      </c>
      <c r="F23" s="41">
        <v>1540</v>
      </c>
      <c r="G23" s="41">
        <v>2365</v>
      </c>
      <c r="H23" s="41">
        <v>3190</v>
      </c>
      <c r="I23" s="42" t="s">
        <v>861</v>
      </c>
      <c r="J23" s="9" t="s">
        <v>869</v>
      </c>
    </row>
    <row r="24" spans="1:10">
      <c r="A24" s="39">
        <v>27</v>
      </c>
      <c r="B24" s="40" t="s">
        <v>940</v>
      </c>
      <c r="C24" s="41">
        <v>0</v>
      </c>
      <c r="D24" s="41">
        <v>1155</v>
      </c>
      <c r="E24" s="41">
        <v>88</v>
      </c>
      <c r="F24" s="41">
        <v>2035</v>
      </c>
      <c r="G24" s="41">
        <v>2805</v>
      </c>
      <c r="H24" s="41">
        <v>3575</v>
      </c>
      <c r="I24" s="42" t="s">
        <v>1235</v>
      </c>
      <c r="J24" s="9"/>
    </row>
    <row r="25" spans="1:10">
      <c r="A25" s="39">
        <v>32</v>
      </c>
      <c r="B25" s="40" t="s">
        <v>8</v>
      </c>
      <c r="C25" s="41">
        <v>5</v>
      </c>
      <c r="D25" s="41">
        <v>990</v>
      </c>
      <c r="E25" s="41">
        <v>139</v>
      </c>
      <c r="F25" s="41">
        <v>1683</v>
      </c>
      <c r="G25" s="41">
        <v>2706</v>
      </c>
      <c r="H25" s="41">
        <v>3729</v>
      </c>
      <c r="I25" s="42" t="s">
        <v>861</v>
      </c>
      <c r="J25" s="9" t="s">
        <v>870</v>
      </c>
    </row>
    <row r="26" spans="1:10">
      <c r="A26" s="39">
        <v>36</v>
      </c>
      <c r="B26" s="40" t="s">
        <v>319</v>
      </c>
      <c r="C26" s="41">
        <v>5</v>
      </c>
      <c r="D26" s="41">
        <v>693</v>
      </c>
      <c r="E26" s="41">
        <v>138</v>
      </c>
      <c r="F26" s="41">
        <v>1380</v>
      </c>
      <c r="G26" s="41">
        <v>2220</v>
      </c>
      <c r="H26" s="41">
        <v>3050</v>
      </c>
      <c r="I26" s="42" t="s">
        <v>1234</v>
      </c>
      <c r="J26" s="9"/>
    </row>
    <row r="27" spans="1:10">
      <c r="A27" s="39">
        <v>37</v>
      </c>
      <c r="B27" s="40" t="s">
        <v>317</v>
      </c>
      <c r="C27" s="41">
        <v>8</v>
      </c>
      <c r="D27" s="41">
        <v>990</v>
      </c>
      <c r="E27" s="41">
        <v>138</v>
      </c>
      <c r="F27" s="41">
        <v>1265</v>
      </c>
      <c r="G27" s="41">
        <v>1953</v>
      </c>
      <c r="H27" s="41">
        <v>2640</v>
      </c>
      <c r="I27" s="42" t="s">
        <v>864</v>
      </c>
      <c r="J27" s="9" t="s">
        <v>870</v>
      </c>
    </row>
    <row r="28" spans="1:10">
      <c r="A28" s="39">
        <v>38</v>
      </c>
      <c r="B28" s="40" t="s">
        <v>318</v>
      </c>
      <c r="C28" s="41">
        <v>10</v>
      </c>
      <c r="D28" s="41">
        <v>1298</v>
      </c>
      <c r="E28" s="41">
        <v>145</v>
      </c>
      <c r="F28" s="41">
        <v>1298</v>
      </c>
      <c r="G28" s="41">
        <v>2024</v>
      </c>
      <c r="H28" s="41">
        <v>2750</v>
      </c>
      <c r="I28" s="42" t="s">
        <v>863</v>
      </c>
      <c r="J28" s="9" t="s">
        <v>869</v>
      </c>
    </row>
    <row r="29" spans="1:10">
      <c r="A29" s="39">
        <v>39</v>
      </c>
      <c r="B29" s="40" t="s">
        <v>327</v>
      </c>
      <c r="C29" s="41">
        <v>10</v>
      </c>
      <c r="D29" s="41">
        <v>990</v>
      </c>
      <c r="E29" s="41">
        <v>110</v>
      </c>
      <c r="F29" s="41">
        <v>990</v>
      </c>
      <c r="G29" s="41">
        <v>1540</v>
      </c>
      <c r="H29" s="41">
        <v>2090</v>
      </c>
      <c r="I29" s="42" t="s">
        <v>867</v>
      </c>
      <c r="J29" s="9" t="s">
        <v>870</v>
      </c>
    </row>
    <row r="30" spans="1:10">
      <c r="A30" s="39">
        <v>45</v>
      </c>
      <c r="B30" s="40" t="s">
        <v>117</v>
      </c>
      <c r="C30" s="41">
        <v>5</v>
      </c>
      <c r="D30" s="41">
        <v>1393</v>
      </c>
      <c r="E30" s="41">
        <v>185</v>
      </c>
      <c r="F30" s="41">
        <v>2323</v>
      </c>
      <c r="G30" s="41">
        <v>3252</v>
      </c>
      <c r="H30" s="41">
        <v>4182</v>
      </c>
      <c r="I30" s="42" t="s">
        <v>861</v>
      </c>
      <c r="J30" s="9" t="s">
        <v>870</v>
      </c>
    </row>
    <row r="31" spans="1:10">
      <c r="A31" s="39">
        <v>56</v>
      </c>
      <c r="B31" s="40" t="s">
        <v>328</v>
      </c>
      <c r="C31" s="41">
        <v>0</v>
      </c>
      <c r="D31" s="41">
        <v>990</v>
      </c>
      <c r="E31" s="41">
        <v>110</v>
      </c>
      <c r="F31" s="41">
        <v>2090</v>
      </c>
      <c r="G31" s="41">
        <v>2640</v>
      </c>
      <c r="H31" s="41">
        <v>3190</v>
      </c>
      <c r="I31" s="42" t="s">
        <v>1190</v>
      </c>
      <c r="J31" s="9"/>
    </row>
    <row r="32" spans="1:10">
      <c r="A32" s="39">
        <v>57</v>
      </c>
      <c r="B32" s="40" t="s">
        <v>322</v>
      </c>
      <c r="C32" s="41">
        <v>10</v>
      </c>
      <c r="D32" s="41">
        <v>960</v>
      </c>
      <c r="E32" s="41">
        <v>99</v>
      </c>
      <c r="F32" s="41">
        <v>1020</v>
      </c>
      <c r="G32" s="41">
        <v>1520</v>
      </c>
      <c r="H32" s="41">
        <v>2010</v>
      </c>
      <c r="I32" s="42" t="s">
        <v>861</v>
      </c>
      <c r="J32" s="9" t="s">
        <v>869</v>
      </c>
    </row>
    <row r="33" spans="1:10">
      <c r="A33" s="39">
        <v>60</v>
      </c>
      <c r="B33" s="40" t="s">
        <v>321</v>
      </c>
      <c r="C33" s="41">
        <v>7</v>
      </c>
      <c r="D33" s="41">
        <v>850</v>
      </c>
      <c r="E33" s="41">
        <v>170</v>
      </c>
      <c r="F33" s="41">
        <v>1380</v>
      </c>
      <c r="G33" s="41">
        <v>2260</v>
      </c>
      <c r="H33" s="41">
        <v>3140</v>
      </c>
      <c r="I33" s="42" t="s">
        <v>1252</v>
      </c>
      <c r="J33" s="9"/>
    </row>
    <row r="34" spans="1:10">
      <c r="A34" s="39">
        <v>65</v>
      </c>
      <c r="B34" s="40" t="s">
        <v>332</v>
      </c>
      <c r="C34" s="41">
        <v>8</v>
      </c>
      <c r="D34" s="41">
        <v>1280</v>
      </c>
      <c r="E34" s="41">
        <v>154</v>
      </c>
      <c r="F34" s="41">
        <v>1590</v>
      </c>
      <c r="G34" s="41">
        <v>2360</v>
      </c>
      <c r="H34" s="41">
        <v>3130</v>
      </c>
      <c r="I34" s="42" t="s">
        <v>861</v>
      </c>
      <c r="J34" s="9" t="s">
        <v>869</v>
      </c>
    </row>
    <row r="35" spans="1:10">
      <c r="A35" s="39">
        <v>71</v>
      </c>
      <c r="B35" s="40" t="s">
        <v>315</v>
      </c>
      <c r="C35" s="41">
        <v>10</v>
      </c>
      <c r="D35" s="41">
        <v>1100</v>
      </c>
      <c r="E35" s="41">
        <v>170</v>
      </c>
      <c r="F35" s="41">
        <v>1100</v>
      </c>
      <c r="G35" s="41">
        <v>1950</v>
      </c>
      <c r="H35" s="41">
        <v>2800</v>
      </c>
      <c r="I35" s="42" t="s">
        <v>868</v>
      </c>
      <c r="J35" s="9" t="s">
        <v>870</v>
      </c>
    </row>
    <row r="36" spans="1:10">
      <c r="A36" s="39">
        <v>78</v>
      </c>
      <c r="B36" s="40" t="s">
        <v>311</v>
      </c>
      <c r="C36" s="41">
        <v>5</v>
      </c>
      <c r="D36" s="41">
        <v>770</v>
      </c>
      <c r="E36" s="41">
        <v>154</v>
      </c>
      <c r="F36" s="41">
        <v>1540</v>
      </c>
      <c r="G36" s="41">
        <v>2365</v>
      </c>
      <c r="H36" s="41">
        <v>3190</v>
      </c>
      <c r="I36" s="42" t="s">
        <v>861</v>
      </c>
      <c r="J36" s="9" t="s">
        <v>869</v>
      </c>
    </row>
    <row r="37" spans="1:10">
      <c r="A37" s="39">
        <v>80</v>
      </c>
      <c r="B37" s="40" t="s">
        <v>320</v>
      </c>
      <c r="C37" s="41">
        <v>10</v>
      </c>
      <c r="D37" s="41">
        <v>2200</v>
      </c>
      <c r="E37" s="41">
        <v>165</v>
      </c>
      <c r="F37" s="41">
        <v>2200</v>
      </c>
      <c r="G37" s="41">
        <v>3025</v>
      </c>
      <c r="H37" s="41">
        <v>3850</v>
      </c>
      <c r="I37" s="42" t="s">
        <v>864</v>
      </c>
      <c r="J37" s="9" t="s">
        <v>870</v>
      </c>
    </row>
    <row r="38" spans="1:10">
      <c r="A38" s="39">
        <v>85</v>
      </c>
      <c r="B38" s="40" t="s">
        <v>334</v>
      </c>
      <c r="C38" s="41">
        <v>10</v>
      </c>
      <c r="D38" s="41">
        <v>1760</v>
      </c>
      <c r="E38" s="41">
        <v>176</v>
      </c>
      <c r="F38" s="41">
        <v>1760</v>
      </c>
      <c r="G38" s="41">
        <v>2640</v>
      </c>
      <c r="H38" s="41">
        <v>3520</v>
      </c>
      <c r="I38" s="42" t="s">
        <v>861</v>
      </c>
      <c r="J38" s="9" t="s">
        <v>869</v>
      </c>
    </row>
    <row r="39" spans="1:10">
      <c r="A39" s="39">
        <v>86</v>
      </c>
      <c r="B39" s="40" t="s">
        <v>316</v>
      </c>
      <c r="C39" s="41">
        <v>0</v>
      </c>
      <c r="D39" s="41">
        <v>715</v>
      </c>
      <c r="E39" s="41">
        <v>88</v>
      </c>
      <c r="F39" s="41">
        <v>1760</v>
      </c>
      <c r="G39" s="41">
        <v>2447</v>
      </c>
      <c r="H39" s="41">
        <v>3135</v>
      </c>
      <c r="I39" s="42" t="s">
        <v>1251</v>
      </c>
      <c r="J39" s="9"/>
    </row>
    <row r="40" spans="1:10">
      <c r="A40" s="39">
        <v>90</v>
      </c>
      <c r="B40" s="40" t="s">
        <v>578</v>
      </c>
      <c r="C40" s="41">
        <v>5</v>
      </c>
      <c r="D40" s="41">
        <v>1393</v>
      </c>
      <c r="E40" s="41">
        <v>185</v>
      </c>
      <c r="F40" s="41">
        <v>2323</v>
      </c>
      <c r="G40" s="41">
        <v>3252</v>
      </c>
      <c r="H40" s="41">
        <v>4182</v>
      </c>
      <c r="I40" s="42" t="s">
        <v>861</v>
      </c>
      <c r="J40" s="9" t="s">
        <v>870</v>
      </c>
    </row>
    <row r="41" spans="1:10">
      <c r="A41" s="39">
        <v>94</v>
      </c>
      <c r="B41" s="40" t="s">
        <v>329</v>
      </c>
      <c r="C41" s="41">
        <v>0</v>
      </c>
      <c r="D41" s="41">
        <v>770</v>
      </c>
      <c r="E41" s="41">
        <v>154</v>
      </c>
      <c r="F41" s="41">
        <v>2310</v>
      </c>
      <c r="G41" s="41">
        <v>3080</v>
      </c>
      <c r="H41" s="41">
        <v>3850</v>
      </c>
      <c r="I41" s="42" t="s">
        <v>864</v>
      </c>
      <c r="J41" s="9" t="s">
        <v>870</v>
      </c>
    </row>
    <row r="42" spans="1:10">
      <c r="A42" s="39">
        <v>95</v>
      </c>
      <c r="B42" s="40" t="s">
        <v>323</v>
      </c>
      <c r="C42" s="41">
        <v>10</v>
      </c>
      <c r="D42" s="41">
        <v>1892</v>
      </c>
      <c r="E42" s="41">
        <v>231</v>
      </c>
      <c r="F42" s="41">
        <v>1991</v>
      </c>
      <c r="G42" s="41">
        <v>3146</v>
      </c>
      <c r="H42" s="41">
        <v>4301</v>
      </c>
      <c r="I42" s="42" t="s">
        <v>1071</v>
      </c>
      <c r="J42" s="9"/>
    </row>
    <row r="43" spans="1:10">
      <c r="A43" s="39">
        <v>97</v>
      </c>
      <c r="B43" s="40" t="s">
        <v>579</v>
      </c>
      <c r="C43" s="41">
        <v>0</v>
      </c>
      <c r="D43" s="41">
        <v>1210</v>
      </c>
      <c r="E43" s="41">
        <v>110</v>
      </c>
      <c r="F43" s="41">
        <v>2310</v>
      </c>
      <c r="G43" s="41">
        <v>3410</v>
      </c>
      <c r="H43" s="41">
        <v>4510</v>
      </c>
      <c r="I43" s="42" t="s">
        <v>864</v>
      </c>
      <c r="J43" s="9" t="s">
        <v>870</v>
      </c>
    </row>
    <row r="44" spans="1:10" ht="14.25" thickBot="1">
      <c r="A44" s="39">
        <v>98</v>
      </c>
      <c r="B44" s="40" t="s">
        <v>580</v>
      </c>
      <c r="C44" s="41">
        <v>5</v>
      </c>
      <c r="D44" s="41">
        <v>1393</v>
      </c>
      <c r="E44" s="41">
        <v>185</v>
      </c>
      <c r="F44" s="41">
        <v>2323</v>
      </c>
      <c r="G44" s="41">
        <v>3252</v>
      </c>
      <c r="H44" s="41">
        <v>4182</v>
      </c>
      <c r="I44" s="42" t="s">
        <v>861</v>
      </c>
      <c r="J44" s="9" t="s">
        <v>870</v>
      </c>
    </row>
    <row r="45" spans="1:10">
      <c r="C45" s="51" t="s">
        <v>635</v>
      </c>
      <c r="D45" s="46">
        <f>MAX(D4:D44)</f>
        <v>2299</v>
      </c>
      <c r="E45" s="46">
        <f>MAX(E4:E44)</f>
        <v>297</v>
      </c>
      <c r="F45" s="46">
        <f>MAX(F4:F44)</f>
        <v>2323</v>
      </c>
      <c r="G45" s="46">
        <f>MAX(G4:G44)</f>
        <v>3410</v>
      </c>
      <c r="H45" s="47">
        <f>MAX(H4:H44)</f>
        <v>4763</v>
      </c>
    </row>
    <row r="46" spans="1:10">
      <c r="C46" s="52" t="s">
        <v>636</v>
      </c>
      <c r="D46" s="44">
        <f>MIN(D4:D44)</f>
        <v>374</v>
      </c>
      <c r="E46" s="44">
        <f>MIN(E4:E44)</f>
        <v>10</v>
      </c>
      <c r="F46" s="44">
        <f>MIN(F4:F44)</f>
        <v>374</v>
      </c>
      <c r="G46" s="44">
        <f>MIN(G4:G44)</f>
        <v>621</v>
      </c>
      <c r="H46" s="48">
        <f>MIN(H4:H44)</f>
        <v>869</v>
      </c>
    </row>
    <row r="47" spans="1:10" ht="14.25" thickBot="1">
      <c r="C47" s="53" t="s">
        <v>637</v>
      </c>
      <c r="D47" s="49">
        <f>AVERAGE(D4:D44)</f>
        <v>1089.3170731707316</v>
      </c>
      <c r="E47" s="49">
        <f>AVERAGE(E4:E44)</f>
        <v>121.41463414634147</v>
      </c>
      <c r="F47" s="49">
        <f>AVERAGE(F4:F44)</f>
        <v>1485.560975609756</v>
      </c>
      <c r="G47" s="49">
        <f>AVERAGE(G4:G44)</f>
        <v>2271.7073170731705</v>
      </c>
      <c r="H47" s="50">
        <f>AVERAGE(H4:H44)</f>
        <v>3060.268292682927</v>
      </c>
    </row>
    <row r="48" spans="1:10">
      <c r="C48" s="43"/>
      <c r="D48" s="55"/>
      <c r="E48" s="55"/>
      <c r="F48" s="55"/>
      <c r="G48" s="55"/>
      <c r="H48" s="55"/>
    </row>
    <row r="49" spans="1:2">
      <c r="A49" s="54" t="s">
        <v>873</v>
      </c>
    </row>
    <row r="50" spans="1:2">
      <c r="A50" s="54" t="s">
        <v>871</v>
      </c>
    </row>
    <row r="51" spans="1:2">
      <c r="A51" s="54" t="s">
        <v>872</v>
      </c>
    </row>
    <row r="52" spans="1:2">
      <c r="A52" s="54"/>
    </row>
    <row r="53" spans="1:2">
      <c r="A53" s="45" t="s">
        <v>638</v>
      </c>
      <c r="B53" s="34" t="s">
        <v>642</v>
      </c>
    </row>
    <row r="54" spans="1:2">
      <c r="A54" s="45"/>
      <c r="B54" s="34" t="s">
        <v>639</v>
      </c>
    </row>
    <row r="55" spans="1:2">
      <c r="A55" s="45">
        <v>2</v>
      </c>
      <c r="B55" s="34" t="s">
        <v>641</v>
      </c>
    </row>
    <row r="56" spans="1:2">
      <c r="A56" s="45">
        <v>3</v>
      </c>
      <c r="B56" s="34" t="s">
        <v>640</v>
      </c>
    </row>
    <row r="57" spans="1:2">
      <c r="A57" s="45"/>
    </row>
  </sheetData>
  <phoneticPr fontId="2"/>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sheetPr>
  <dimension ref="A1:Q15"/>
  <sheetViews>
    <sheetView view="pageBreakPreview" zoomScaleNormal="100" zoomScaleSheetLayoutView="100" workbookViewId="0">
      <pane xSplit="2" ySplit="4" topLeftCell="C5" activePane="bottomRight" state="frozen"/>
      <selection activeCell="S182" sqref="S182"/>
      <selection pane="topRight" activeCell="S182" sqref="S182"/>
      <selection pane="bottomLeft" activeCell="S182" sqref="S182"/>
      <selection pane="bottomRight" activeCell="I21" sqref="I21"/>
    </sheetView>
  </sheetViews>
  <sheetFormatPr defaultColWidth="9" defaultRowHeight="13.5"/>
  <cols>
    <col min="1" max="1" width="8.375" customWidth="1"/>
    <col min="2" max="2" width="16.75" customWidth="1"/>
    <col min="3" max="3" width="16.125" customWidth="1"/>
    <col min="4" max="6" width="6.125" customWidth="1"/>
    <col min="9" max="9" width="11" customWidth="1"/>
    <col min="10" max="10" width="9.25" bestFit="1" customWidth="1"/>
    <col min="11" max="11" width="11" customWidth="1"/>
    <col min="12" max="12" width="7.75" customWidth="1"/>
    <col min="13" max="14" width="9.125" bestFit="1" customWidth="1"/>
    <col min="15" max="15" width="10.5" bestFit="1" customWidth="1"/>
    <col min="16" max="16" width="11.25" customWidth="1"/>
    <col min="17" max="17" width="11.625" customWidth="1"/>
  </cols>
  <sheetData>
    <row r="1" spans="1:17" ht="21" customHeight="1">
      <c r="A1" s="4" t="s">
        <v>11</v>
      </c>
    </row>
    <row r="2" spans="1:17" s="62" customFormat="1" ht="16.5" customHeight="1">
      <c r="A2" s="65" t="s">
        <v>363</v>
      </c>
      <c r="B2" s="65"/>
      <c r="C2" s="65"/>
      <c r="D2" s="79" t="s">
        <v>877</v>
      </c>
      <c r="E2" s="79" t="s">
        <v>878</v>
      </c>
      <c r="F2" s="79" t="s">
        <v>879</v>
      </c>
      <c r="G2" s="79" t="s">
        <v>610</v>
      </c>
      <c r="H2" s="79" t="s">
        <v>611</v>
      </c>
      <c r="I2" s="90" t="s">
        <v>168</v>
      </c>
      <c r="J2" s="87"/>
      <c r="K2" s="79" t="s">
        <v>612</v>
      </c>
      <c r="L2" s="79" t="s">
        <v>613</v>
      </c>
      <c r="M2" s="10" t="s">
        <v>347</v>
      </c>
      <c r="N2" s="11" t="s">
        <v>402</v>
      </c>
      <c r="O2" s="10" t="s">
        <v>403</v>
      </c>
      <c r="P2" s="10" t="s">
        <v>353</v>
      </c>
      <c r="Q2" s="10" t="s">
        <v>404</v>
      </c>
    </row>
    <row r="3" spans="1:17" s="62" customFormat="1" ht="15.75" customHeight="1">
      <c r="A3" s="66" t="s">
        <v>12</v>
      </c>
      <c r="B3" s="67" t="s">
        <v>13</v>
      </c>
      <c r="C3" s="67" t="s">
        <v>1192</v>
      </c>
      <c r="D3" s="88"/>
      <c r="E3" s="88"/>
      <c r="F3" s="88"/>
      <c r="G3" s="92"/>
      <c r="H3" s="88"/>
      <c r="I3" s="68" t="s">
        <v>172</v>
      </c>
      <c r="J3" s="60" t="s">
        <v>173</v>
      </c>
      <c r="K3" s="88"/>
      <c r="L3" s="88"/>
      <c r="M3" s="6" t="s">
        <v>688</v>
      </c>
      <c r="N3" s="12" t="s">
        <v>410</v>
      </c>
      <c r="O3" s="6" t="s">
        <v>411</v>
      </c>
      <c r="P3" s="6" t="s">
        <v>412</v>
      </c>
      <c r="Q3" s="6" t="s">
        <v>412</v>
      </c>
    </row>
    <row r="4" spans="1:17" ht="15.75" customHeight="1">
      <c r="A4" s="69" t="s">
        <v>174</v>
      </c>
      <c r="B4" s="69"/>
      <c r="C4" s="69"/>
      <c r="D4" s="91"/>
      <c r="E4" s="91"/>
      <c r="F4" s="91"/>
      <c r="G4" s="86"/>
      <c r="H4" s="89"/>
      <c r="I4" s="68" t="s">
        <v>614</v>
      </c>
      <c r="J4" s="68" t="s">
        <v>615</v>
      </c>
      <c r="K4" s="89"/>
      <c r="L4" s="89"/>
      <c r="M4" s="6" t="s">
        <v>366</v>
      </c>
      <c r="N4" s="6" t="s">
        <v>366</v>
      </c>
      <c r="O4" s="6" t="s">
        <v>367</v>
      </c>
      <c r="P4" s="6" t="s">
        <v>367</v>
      </c>
      <c r="Q4" s="6" t="s">
        <v>367</v>
      </c>
    </row>
    <row r="5" spans="1:17" s="4" customFormat="1" ht="49.5" customHeight="1">
      <c r="A5" s="9">
        <v>501</v>
      </c>
      <c r="B5" s="9" t="s">
        <v>14</v>
      </c>
      <c r="C5" s="70" t="s">
        <v>1253</v>
      </c>
      <c r="D5" s="9">
        <v>5</v>
      </c>
      <c r="E5" s="9">
        <v>0</v>
      </c>
      <c r="F5" s="9">
        <v>0</v>
      </c>
      <c r="G5" s="9" t="s">
        <v>15</v>
      </c>
      <c r="H5" s="61" t="s">
        <v>880</v>
      </c>
      <c r="I5" s="71">
        <v>17312305</v>
      </c>
      <c r="J5" s="71">
        <v>66.490182937804207</v>
      </c>
      <c r="K5" s="71">
        <v>4343129</v>
      </c>
      <c r="L5" s="71">
        <v>252</v>
      </c>
      <c r="M5" s="71">
        <v>261127</v>
      </c>
      <c r="N5" s="71">
        <v>261127</v>
      </c>
      <c r="O5" s="71">
        <v>1289900</v>
      </c>
      <c r="P5" s="71">
        <v>824100</v>
      </c>
      <c r="Q5" s="71">
        <v>756460</v>
      </c>
    </row>
    <row r="6" spans="1:17" s="4" customFormat="1" ht="49.5" customHeight="1">
      <c r="A6" s="9">
        <v>502</v>
      </c>
      <c r="B6" s="9" t="s">
        <v>321</v>
      </c>
      <c r="C6" s="70" t="s">
        <v>875</v>
      </c>
      <c r="D6" s="9">
        <v>1</v>
      </c>
      <c r="E6" s="9">
        <v>0</v>
      </c>
      <c r="F6" s="9">
        <v>0</v>
      </c>
      <c r="G6" s="9" t="s">
        <v>16</v>
      </c>
      <c r="H6" s="9" t="s">
        <v>17</v>
      </c>
      <c r="I6" s="71">
        <v>128100</v>
      </c>
      <c r="J6" s="71">
        <v>159.24225028702639</v>
      </c>
      <c r="K6" s="72"/>
      <c r="L6" s="71">
        <v>3</v>
      </c>
      <c r="M6" s="71">
        <v>871</v>
      </c>
      <c r="N6" s="71">
        <v>871</v>
      </c>
      <c r="O6" s="71">
        <v>5100</v>
      </c>
      <c r="P6" s="71">
        <v>5100</v>
      </c>
      <c r="Q6" s="71">
        <v>3091</v>
      </c>
    </row>
    <row r="7" spans="1:17" s="4" customFormat="1" ht="49.5" customHeight="1">
      <c r="A7" s="9">
        <v>506</v>
      </c>
      <c r="B7" s="9" t="s">
        <v>256</v>
      </c>
      <c r="C7" s="70" t="s">
        <v>1254</v>
      </c>
      <c r="D7" s="9">
        <v>17</v>
      </c>
      <c r="E7" s="9">
        <v>5</v>
      </c>
      <c r="F7" s="9">
        <v>1</v>
      </c>
      <c r="G7" s="9" t="s">
        <v>15</v>
      </c>
      <c r="H7" s="61" t="s">
        <v>880</v>
      </c>
      <c r="I7" s="71">
        <v>12990740</v>
      </c>
      <c r="J7" s="71">
        <v>118.40902950197167</v>
      </c>
      <c r="K7" s="71">
        <v>3060019</v>
      </c>
      <c r="L7" s="71">
        <v>82</v>
      </c>
      <c r="M7" s="71">
        <v>109552</v>
      </c>
      <c r="N7" s="71">
        <v>109552</v>
      </c>
      <c r="O7" s="71">
        <v>443826</v>
      </c>
      <c r="P7" s="71">
        <v>480400</v>
      </c>
      <c r="Q7" s="71">
        <v>417850</v>
      </c>
    </row>
    <row r="8" spans="1:17" s="4" customFormat="1" ht="49.5" customHeight="1" thickBot="1">
      <c r="A8" s="73">
        <v>507</v>
      </c>
      <c r="B8" s="74" t="s">
        <v>537</v>
      </c>
      <c r="C8" s="75" t="s">
        <v>876</v>
      </c>
      <c r="D8" s="74">
        <v>1</v>
      </c>
      <c r="E8" s="74">
        <v>1</v>
      </c>
      <c r="F8" s="74">
        <v>1</v>
      </c>
      <c r="G8" s="73" t="s">
        <v>15</v>
      </c>
      <c r="H8" s="73" t="s">
        <v>17</v>
      </c>
      <c r="I8" s="32" t="s">
        <v>817</v>
      </c>
      <c r="J8" s="76" t="s">
        <v>817</v>
      </c>
      <c r="K8" s="76"/>
      <c r="L8" s="76"/>
      <c r="M8" s="32"/>
      <c r="N8" s="76"/>
      <c r="O8" s="76"/>
      <c r="P8" s="76">
        <v>19000</v>
      </c>
      <c r="Q8" s="76"/>
    </row>
    <row r="9" spans="1:17" s="4" customFormat="1" ht="49.5" customHeight="1" thickTop="1">
      <c r="A9" s="63" t="s">
        <v>18</v>
      </c>
      <c r="B9" s="63" t="str">
        <f>"事業数　"&amp;COUNTA(B5:B8)</f>
        <v>事業数　4</v>
      </c>
      <c r="C9" s="77"/>
      <c r="D9" s="64"/>
      <c r="E9" s="64"/>
      <c r="F9" s="64"/>
      <c r="G9" s="77"/>
      <c r="H9" s="77"/>
      <c r="I9" s="31">
        <f>SUM(I5:I8)</f>
        <v>30431145</v>
      </c>
      <c r="J9" s="31">
        <f xml:space="preserve"> I9/N9</f>
        <v>81.903229713362933</v>
      </c>
      <c r="K9" s="31">
        <f t="shared" ref="K9:L9" si="0">SUM(K5:K8)</f>
        <v>7403148</v>
      </c>
      <c r="L9" s="31">
        <f t="shared" si="0"/>
        <v>337</v>
      </c>
      <c r="M9" s="31">
        <f>SUM(M5:M8)</f>
        <v>371550</v>
      </c>
      <c r="N9" s="31">
        <f>SUM(N5:N8)</f>
        <v>371550</v>
      </c>
      <c r="O9" s="31">
        <f>SUM(O5:O8)</f>
        <v>1738826</v>
      </c>
      <c r="P9" s="31">
        <f>SUM(P5:P8)</f>
        <v>1328600</v>
      </c>
      <c r="Q9" s="31">
        <f>SUM(Q5:Q8)</f>
        <v>1177401</v>
      </c>
    </row>
    <row r="11" spans="1:17">
      <c r="C11" s="78"/>
    </row>
    <row r="12" spans="1:17">
      <c r="C12" s="78"/>
    </row>
    <row r="13" spans="1:17">
      <c r="C13" s="78"/>
    </row>
    <row r="14" spans="1:17">
      <c r="C14" s="78"/>
    </row>
    <row r="15" spans="1:17">
      <c r="C15" s="78"/>
    </row>
  </sheetData>
  <mergeCells count="8">
    <mergeCell ref="K2:K4"/>
    <mergeCell ref="L2:L4"/>
    <mergeCell ref="I2:J2"/>
    <mergeCell ref="D2:D4"/>
    <mergeCell ref="E2:E4"/>
    <mergeCell ref="F2:F4"/>
    <mergeCell ref="G2:G4"/>
    <mergeCell ref="H2:H4"/>
  </mergeCells>
  <phoneticPr fontId="2"/>
  <printOptions horizontalCentered="1"/>
  <pageMargins left="0.78740157480314965" right="0.78740157480314965" top="0.98425196850393704" bottom="0.98425196850393704" header="0.51181102362204722" footer="0.51181102362204722"/>
  <pageSetup paperSize="9" scale="78" orientation="landscape" r:id="rId1"/>
  <headerFooter scaleWithDoc="0"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sheetPr>
  <dimension ref="A1:AC26"/>
  <sheetViews>
    <sheetView showZeros="0" zoomScaleNormal="100" zoomScaleSheetLayoutView="100" workbookViewId="0">
      <pane xSplit="2" ySplit="6" topLeftCell="C11" activePane="bottomRight" state="frozen"/>
      <selection activeCell="S182" sqref="S182"/>
      <selection pane="topRight" activeCell="S182" sqref="S182"/>
      <selection pane="bottomLeft" activeCell="S182" sqref="S182"/>
      <selection pane="bottomRight" activeCell="AF23" sqref="AF23"/>
    </sheetView>
  </sheetViews>
  <sheetFormatPr defaultColWidth="9" defaultRowHeight="13.5"/>
  <cols>
    <col min="1" max="1" width="8.375" style="462" customWidth="1"/>
    <col min="2" max="2" width="9.125" style="462" customWidth="1"/>
    <col min="3" max="3" width="4.625" style="465" customWidth="1"/>
    <col min="4" max="4" width="4.625" style="117" customWidth="1"/>
    <col min="5" max="8" width="8.625" style="117" customWidth="1"/>
    <col min="9" max="25" width="4.25" style="462" customWidth="1"/>
    <col min="26" max="29" width="10.625" style="117" customWidth="1"/>
    <col min="30" max="16384" width="9" style="117"/>
  </cols>
  <sheetData>
    <row r="1" spans="1:29" s="101" customFormat="1" ht="18" customHeight="1">
      <c r="A1" s="427" t="s">
        <v>19</v>
      </c>
      <c r="B1" s="427"/>
      <c r="C1" s="130"/>
      <c r="I1" s="109"/>
      <c r="J1" s="109"/>
      <c r="K1" s="109"/>
      <c r="L1" s="109"/>
      <c r="M1" s="109"/>
      <c r="N1" s="109"/>
      <c r="O1" s="109"/>
      <c r="P1" s="109"/>
      <c r="Q1" s="109"/>
      <c r="R1" s="109"/>
      <c r="S1" s="109"/>
      <c r="T1" s="109"/>
      <c r="U1" s="109"/>
      <c r="V1" s="109"/>
      <c r="W1" s="109"/>
      <c r="X1" s="109"/>
      <c r="Y1" s="109"/>
    </row>
    <row r="2" spans="1:29" s="101" customFormat="1" ht="18" customHeight="1">
      <c r="A2" s="428"/>
      <c r="B2" s="428"/>
      <c r="C2" s="429" t="s">
        <v>165</v>
      </c>
      <c r="D2" s="430"/>
      <c r="E2" s="431"/>
      <c r="F2" s="432"/>
      <c r="G2" s="432"/>
      <c r="H2" s="432"/>
      <c r="I2" s="99" t="s">
        <v>166</v>
      </c>
      <c r="J2" s="433"/>
      <c r="K2" s="433"/>
      <c r="L2" s="433"/>
      <c r="M2" s="433"/>
      <c r="N2" s="433"/>
      <c r="O2" s="434"/>
      <c r="P2" s="99" t="s">
        <v>167</v>
      </c>
      <c r="Q2" s="433"/>
      <c r="R2" s="433"/>
      <c r="S2" s="433"/>
      <c r="T2" s="433"/>
      <c r="U2" s="99" t="s">
        <v>168</v>
      </c>
      <c r="V2" s="433"/>
      <c r="W2" s="433"/>
      <c r="X2" s="433"/>
      <c r="Y2" s="433"/>
      <c r="Z2" s="155"/>
      <c r="AA2" s="155"/>
      <c r="AB2" s="155"/>
      <c r="AC2" s="155"/>
    </row>
    <row r="3" spans="1:29" s="101" customFormat="1" ht="18" customHeight="1">
      <c r="A3" s="435" t="s">
        <v>362</v>
      </c>
      <c r="B3" s="435" t="s">
        <v>427</v>
      </c>
      <c r="C3" s="436" t="s">
        <v>169</v>
      </c>
      <c r="D3" s="437"/>
      <c r="E3" s="438" t="s">
        <v>283</v>
      </c>
      <c r="F3" s="156" t="s">
        <v>20</v>
      </c>
      <c r="G3" s="156" t="s">
        <v>284</v>
      </c>
      <c r="H3" s="156" t="s">
        <v>21</v>
      </c>
      <c r="I3" s="155" t="s">
        <v>285</v>
      </c>
      <c r="J3" s="155" t="s">
        <v>437</v>
      </c>
      <c r="K3" s="155" t="s">
        <v>286</v>
      </c>
      <c r="L3" s="439" t="s">
        <v>439</v>
      </c>
      <c r="M3" s="439" t="s">
        <v>439</v>
      </c>
      <c r="N3" s="155" t="s">
        <v>288</v>
      </c>
      <c r="O3" s="155" t="s">
        <v>289</v>
      </c>
      <c r="P3" s="156" t="s">
        <v>22</v>
      </c>
      <c r="Q3" s="156" t="s">
        <v>290</v>
      </c>
      <c r="R3" s="156" t="s">
        <v>291</v>
      </c>
      <c r="S3" s="155" t="s">
        <v>23</v>
      </c>
      <c r="T3" s="155" t="s">
        <v>175</v>
      </c>
      <c r="U3" s="155" t="s">
        <v>24</v>
      </c>
      <c r="V3" s="156" t="s">
        <v>25</v>
      </c>
      <c r="W3" s="156" t="s">
        <v>26</v>
      </c>
      <c r="X3" s="156" t="s">
        <v>27</v>
      </c>
      <c r="Y3" s="156" t="s">
        <v>755</v>
      </c>
      <c r="Z3" s="156" t="s">
        <v>28</v>
      </c>
      <c r="AA3" s="156" t="s">
        <v>28</v>
      </c>
      <c r="AB3" s="156" t="s">
        <v>292</v>
      </c>
      <c r="AC3" s="156" t="s">
        <v>293</v>
      </c>
    </row>
    <row r="4" spans="1:29" s="101" customFormat="1" ht="18" customHeight="1">
      <c r="A4" s="435"/>
      <c r="B4" s="156" t="s">
        <v>429</v>
      </c>
      <c r="C4" s="440"/>
      <c r="D4" s="438"/>
      <c r="E4" s="438" t="s">
        <v>294</v>
      </c>
      <c r="F4" s="156" t="s">
        <v>29</v>
      </c>
      <c r="G4" s="156" t="s">
        <v>294</v>
      </c>
      <c r="H4" s="156" t="s">
        <v>170</v>
      </c>
      <c r="I4" s="156" t="s">
        <v>295</v>
      </c>
      <c r="J4" s="156"/>
      <c r="K4" s="156" t="s">
        <v>295</v>
      </c>
      <c r="L4" s="441" t="s">
        <v>440</v>
      </c>
      <c r="M4" s="441" t="s">
        <v>440</v>
      </c>
      <c r="N4" s="156" t="s">
        <v>297</v>
      </c>
      <c r="O4" s="156" t="s">
        <v>298</v>
      </c>
      <c r="P4" s="156" t="s">
        <v>31</v>
      </c>
      <c r="Q4" s="156" t="s">
        <v>299</v>
      </c>
      <c r="R4" s="156" t="s">
        <v>299</v>
      </c>
      <c r="S4" s="156" t="s">
        <v>303</v>
      </c>
      <c r="T4" s="156" t="s">
        <v>88</v>
      </c>
      <c r="U4" s="156" t="s">
        <v>32</v>
      </c>
      <c r="V4" s="156" t="s">
        <v>33</v>
      </c>
      <c r="W4" s="156" t="s">
        <v>34</v>
      </c>
      <c r="X4" s="156" t="s">
        <v>35</v>
      </c>
      <c r="Y4" s="156" t="s">
        <v>756</v>
      </c>
      <c r="Z4" s="156" t="s">
        <v>304</v>
      </c>
      <c r="AA4" s="156" t="s">
        <v>36</v>
      </c>
      <c r="AB4" s="156" t="s">
        <v>170</v>
      </c>
      <c r="AC4" s="156" t="s">
        <v>300</v>
      </c>
    </row>
    <row r="5" spans="1:29" s="101" customFormat="1" ht="18" customHeight="1">
      <c r="A5" s="435"/>
      <c r="B5" s="435"/>
      <c r="C5" s="442" t="s">
        <v>171</v>
      </c>
      <c r="D5" s="443" t="s">
        <v>171</v>
      </c>
      <c r="E5" s="157"/>
      <c r="F5" s="157"/>
      <c r="G5" s="157"/>
      <c r="H5" s="156" t="s">
        <v>37</v>
      </c>
      <c r="I5" s="156" t="s">
        <v>297</v>
      </c>
      <c r="J5" s="156" t="s">
        <v>438</v>
      </c>
      <c r="K5" s="156" t="s">
        <v>297</v>
      </c>
      <c r="L5" s="441" t="s">
        <v>438</v>
      </c>
      <c r="M5" s="441" t="s">
        <v>438</v>
      </c>
      <c r="N5" s="156" t="s">
        <v>301</v>
      </c>
      <c r="O5" s="156" t="s">
        <v>302</v>
      </c>
      <c r="P5" s="156" t="s">
        <v>298</v>
      </c>
      <c r="Q5" s="156" t="s">
        <v>303</v>
      </c>
      <c r="R5" s="156" t="s">
        <v>303</v>
      </c>
      <c r="S5" s="156" t="s">
        <v>305</v>
      </c>
      <c r="T5" s="156" t="s">
        <v>176</v>
      </c>
      <c r="U5" s="156" t="s">
        <v>38</v>
      </c>
      <c r="V5" s="156" t="s">
        <v>38</v>
      </c>
      <c r="W5" s="156" t="s">
        <v>39</v>
      </c>
      <c r="X5" s="156" t="s">
        <v>39</v>
      </c>
      <c r="Y5" s="156" t="s">
        <v>757</v>
      </c>
      <c r="Z5" s="156"/>
      <c r="AA5" s="156"/>
      <c r="AB5" s="156" t="s">
        <v>37</v>
      </c>
      <c r="AC5" s="156" t="s">
        <v>304</v>
      </c>
    </row>
    <row r="6" spans="1:29" s="101" customFormat="1" ht="18" customHeight="1">
      <c r="A6" s="111" t="s">
        <v>147</v>
      </c>
      <c r="B6" s="111" t="s">
        <v>147</v>
      </c>
      <c r="C6" s="159" t="s">
        <v>147</v>
      </c>
      <c r="D6" s="444" t="s">
        <v>147</v>
      </c>
      <c r="E6" s="441" t="s">
        <v>364</v>
      </c>
      <c r="F6" s="441" t="s">
        <v>364</v>
      </c>
      <c r="G6" s="441" t="s">
        <v>364</v>
      </c>
      <c r="H6" s="441" t="s">
        <v>162</v>
      </c>
      <c r="I6" s="156" t="s">
        <v>616</v>
      </c>
      <c r="J6" s="156"/>
      <c r="K6" s="156"/>
      <c r="L6" s="441" t="s">
        <v>441</v>
      </c>
      <c r="M6" s="445" t="s">
        <v>442</v>
      </c>
      <c r="N6" s="156" t="s">
        <v>297</v>
      </c>
      <c r="O6" s="156"/>
      <c r="P6" s="156" t="s">
        <v>40</v>
      </c>
      <c r="Q6" s="156" t="s">
        <v>305</v>
      </c>
      <c r="R6" s="156" t="s">
        <v>305</v>
      </c>
      <c r="S6" s="156"/>
      <c r="T6" s="156"/>
      <c r="U6" s="156"/>
      <c r="V6" s="156"/>
      <c r="W6" s="156"/>
      <c r="X6" s="156"/>
      <c r="Y6" s="156"/>
      <c r="Z6" s="441" t="s">
        <v>162</v>
      </c>
      <c r="AA6" s="441" t="s">
        <v>162</v>
      </c>
      <c r="AB6" s="441" t="s">
        <v>162</v>
      </c>
      <c r="AC6" s="441" t="s">
        <v>164</v>
      </c>
    </row>
    <row r="7" spans="1:29" s="101" customFormat="1" ht="25.5" customHeight="1">
      <c r="A7" s="113" t="s">
        <v>431</v>
      </c>
      <c r="B7" s="113" t="s">
        <v>471</v>
      </c>
      <c r="C7" s="151"/>
      <c r="D7" s="446"/>
      <c r="E7" s="116"/>
      <c r="F7" s="116"/>
      <c r="G7" s="116"/>
      <c r="H7" s="116"/>
      <c r="I7" s="447"/>
      <c r="J7" s="447"/>
      <c r="K7" s="447"/>
      <c r="L7" s="447"/>
      <c r="M7" s="447"/>
      <c r="N7" s="447"/>
      <c r="O7" s="447"/>
      <c r="P7" s="447"/>
      <c r="Q7" s="447"/>
      <c r="R7" s="447"/>
      <c r="S7" s="447"/>
      <c r="T7" s="447"/>
      <c r="U7" s="447"/>
      <c r="V7" s="447"/>
      <c r="W7" s="447"/>
      <c r="X7" s="447"/>
      <c r="Y7" s="447"/>
      <c r="Z7" s="116"/>
      <c r="AA7" s="116"/>
      <c r="AB7" s="116"/>
      <c r="AC7" s="448" t="s">
        <v>817</v>
      </c>
    </row>
    <row r="8" spans="1:29" s="101" customFormat="1" ht="25.5" customHeight="1">
      <c r="A8" s="104" t="s">
        <v>387</v>
      </c>
      <c r="B8" s="113" t="s">
        <v>389</v>
      </c>
      <c r="C8" s="151"/>
      <c r="D8" s="446"/>
      <c r="E8" s="116"/>
      <c r="F8" s="116"/>
      <c r="G8" s="116"/>
      <c r="H8" s="116"/>
      <c r="I8" s="447"/>
      <c r="J8" s="447"/>
      <c r="K8" s="447"/>
      <c r="L8" s="447"/>
      <c r="M8" s="447"/>
      <c r="N8" s="447"/>
      <c r="O8" s="447"/>
      <c r="P8" s="447"/>
      <c r="Q8" s="447"/>
      <c r="R8" s="447"/>
      <c r="S8" s="447"/>
      <c r="T8" s="447"/>
      <c r="U8" s="447"/>
      <c r="V8" s="447"/>
      <c r="W8" s="447"/>
      <c r="X8" s="447"/>
      <c r="Y8" s="447"/>
      <c r="Z8" s="116"/>
      <c r="AA8" s="116"/>
      <c r="AB8" s="116"/>
      <c r="AC8" s="448" t="s">
        <v>817</v>
      </c>
    </row>
    <row r="9" spans="1:29" s="101" customFormat="1" ht="25.5" customHeight="1">
      <c r="A9" s="449"/>
      <c r="B9" s="113" t="s">
        <v>388</v>
      </c>
      <c r="C9" s="151"/>
      <c r="D9" s="446"/>
      <c r="E9" s="116"/>
      <c r="F9" s="116"/>
      <c r="G9" s="116"/>
      <c r="H9" s="116"/>
      <c r="I9" s="447"/>
      <c r="J9" s="447"/>
      <c r="K9" s="447"/>
      <c r="L9" s="447"/>
      <c r="M9" s="447"/>
      <c r="N9" s="447"/>
      <c r="O9" s="447"/>
      <c r="P9" s="447"/>
      <c r="Q9" s="447"/>
      <c r="R9" s="447"/>
      <c r="S9" s="447"/>
      <c r="T9" s="447"/>
      <c r="U9" s="447"/>
      <c r="V9" s="447"/>
      <c r="W9" s="447"/>
      <c r="X9" s="447"/>
      <c r="Y9" s="447"/>
      <c r="Z9" s="116"/>
      <c r="AA9" s="116"/>
      <c r="AB9" s="116"/>
      <c r="AC9" s="448" t="s">
        <v>817</v>
      </c>
    </row>
    <row r="10" spans="1:29" s="101" customFormat="1" ht="25.5" customHeight="1">
      <c r="A10" s="155" t="s">
        <v>390</v>
      </c>
      <c r="B10" s="113" t="s">
        <v>391</v>
      </c>
      <c r="C10" s="151">
        <v>2</v>
      </c>
      <c r="D10" s="446">
        <v>2</v>
      </c>
      <c r="E10" s="116">
        <v>0</v>
      </c>
      <c r="F10" s="116">
        <f>SUM('18'!L7:L8)</f>
        <v>1768</v>
      </c>
      <c r="G10" s="116">
        <f>SUM('18'!M7:M8)</f>
        <v>1768</v>
      </c>
      <c r="H10" s="116">
        <v>0</v>
      </c>
      <c r="I10" s="447">
        <v>0</v>
      </c>
      <c r="J10" s="447">
        <v>0</v>
      </c>
      <c r="K10" s="447">
        <v>0</v>
      </c>
      <c r="L10" s="447">
        <v>2</v>
      </c>
      <c r="M10" s="447">
        <v>0</v>
      </c>
      <c r="N10" s="447">
        <v>0</v>
      </c>
      <c r="O10" s="447">
        <v>0</v>
      </c>
      <c r="P10" s="447">
        <v>2</v>
      </c>
      <c r="Q10" s="447">
        <v>0</v>
      </c>
      <c r="R10" s="447">
        <v>0</v>
      </c>
      <c r="S10" s="447">
        <v>0</v>
      </c>
      <c r="T10" s="447">
        <v>0</v>
      </c>
      <c r="U10" s="447">
        <v>0</v>
      </c>
      <c r="V10" s="447">
        <v>0</v>
      </c>
      <c r="W10" s="447">
        <v>1</v>
      </c>
      <c r="X10" s="447">
        <v>0</v>
      </c>
      <c r="Y10" s="447">
        <v>1</v>
      </c>
      <c r="Z10" s="116">
        <f>SUM('18'!AD7:AD8)</f>
        <v>282617</v>
      </c>
      <c r="AA10" s="116">
        <f>SUM('18'!AE7:AE8)</f>
        <v>217215</v>
      </c>
      <c r="AB10" s="116">
        <f>SUM('18'!AF7:AF8)</f>
        <v>1080</v>
      </c>
      <c r="AC10" s="116">
        <f>AB10*1000/G10</f>
        <v>610.85972850678729</v>
      </c>
    </row>
    <row r="11" spans="1:29" s="101" customFormat="1" ht="25.5" customHeight="1">
      <c r="A11" s="113" t="s">
        <v>392</v>
      </c>
      <c r="B11" s="113" t="s">
        <v>228</v>
      </c>
      <c r="C11" s="151"/>
      <c r="D11" s="446"/>
      <c r="E11" s="116"/>
      <c r="F11" s="116"/>
      <c r="G11" s="116"/>
      <c r="H11" s="116"/>
      <c r="I11" s="447"/>
      <c r="J11" s="447"/>
      <c r="K11" s="447"/>
      <c r="L11" s="447"/>
      <c r="M11" s="447"/>
      <c r="N11" s="447"/>
      <c r="O11" s="447"/>
      <c r="P11" s="447"/>
      <c r="Q11" s="447"/>
      <c r="R11" s="447"/>
      <c r="S11" s="447"/>
      <c r="T11" s="447"/>
      <c r="U11" s="447"/>
      <c r="V11" s="447"/>
      <c r="W11" s="447"/>
      <c r="X11" s="447"/>
      <c r="Y11" s="447"/>
      <c r="Z11" s="116"/>
      <c r="AA11" s="116"/>
      <c r="AB11" s="116"/>
      <c r="AC11" s="448" t="s">
        <v>817</v>
      </c>
    </row>
    <row r="12" spans="1:29" s="101" customFormat="1" ht="25.5" customHeight="1">
      <c r="A12" s="113" t="s">
        <v>393</v>
      </c>
      <c r="B12" s="113" t="s">
        <v>393</v>
      </c>
      <c r="C12" s="151"/>
      <c r="D12" s="446"/>
      <c r="E12" s="116"/>
      <c r="F12" s="116"/>
      <c r="G12" s="116"/>
      <c r="H12" s="116"/>
      <c r="I12" s="447"/>
      <c r="J12" s="447"/>
      <c r="K12" s="447"/>
      <c r="L12" s="447"/>
      <c r="M12" s="447"/>
      <c r="N12" s="447"/>
      <c r="O12" s="447"/>
      <c r="P12" s="447"/>
      <c r="Q12" s="447"/>
      <c r="R12" s="447"/>
      <c r="S12" s="447"/>
      <c r="T12" s="447"/>
      <c r="U12" s="447"/>
      <c r="V12" s="447"/>
      <c r="W12" s="447"/>
      <c r="X12" s="447"/>
      <c r="Y12" s="447"/>
      <c r="Z12" s="116"/>
      <c r="AA12" s="116"/>
      <c r="AB12" s="116"/>
      <c r="AC12" s="448" t="s">
        <v>817</v>
      </c>
    </row>
    <row r="13" spans="1:29" s="101" customFormat="1" ht="25.5" customHeight="1">
      <c r="A13" s="104" t="s">
        <v>394</v>
      </c>
      <c r="B13" s="113" t="s">
        <v>396</v>
      </c>
      <c r="C13" s="151"/>
      <c r="D13" s="446">
        <v>6</v>
      </c>
      <c r="E13" s="116">
        <v>20725</v>
      </c>
      <c r="F13" s="116">
        <f>SUM('18'!L9:L14)</f>
        <v>14454</v>
      </c>
      <c r="G13" s="116">
        <f>SUM('18'!M9:M14)</f>
        <v>14349</v>
      </c>
      <c r="H13" s="116">
        <f>SUM('18'!N9:N14)</f>
        <v>11021</v>
      </c>
      <c r="I13" s="447">
        <v>0</v>
      </c>
      <c r="J13" s="447">
        <v>0</v>
      </c>
      <c r="K13" s="447">
        <v>8</v>
      </c>
      <c r="L13" s="447">
        <v>8</v>
      </c>
      <c r="M13" s="447">
        <v>0</v>
      </c>
      <c r="N13" s="447">
        <v>0</v>
      </c>
      <c r="O13" s="447">
        <v>0</v>
      </c>
      <c r="P13" s="447"/>
      <c r="Q13" s="447">
        <v>4</v>
      </c>
      <c r="R13" s="447">
        <v>5</v>
      </c>
      <c r="S13" s="447">
        <v>4</v>
      </c>
      <c r="T13" s="447">
        <v>0</v>
      </c>
      <c r="U13" s="447">
        <v>0</v>
      </c>
      <c r="V13" s="447">
        <v>6</v>
      </c>
      <c r="W13" s="447">
        <v>0</v>
      </c>
      <c r="X13" s="447">
        <v>0</v>
      </c>
      <c r="Y13" s="447">
        <v>0</v>
      </c>
      <c r="Z13" s="116">
        <f>SUM('18'!AD9:AD14)</f>
        <v>2712322</v>
      </c>
      <c r="AA13" s="116">
        <f>SUM('18'!AE9:AE14)</f>
        <v>2010175</v>
      </c>
      <c r="AB13" s="116">
        <f>SUM('18'!AF9:AF14)</f>
        <v>9794</v>
      </c>
      <c r="AC13" s="116">
        <f>AB13*1000/G13</f>
        <v>682.55627569865499</v>
      </c>
    </row>
    <row r="14" spans="1:29" s="101" customFormat="1" ht="25.5" customHeight="1">
      <c r="A14" s="449"/>
      <c r="B14" s="113" t="s">
        <v>395</v>
      </c>
      <c r="C14" s="151"/>
      <c r="D14" s="446"/>
      <c r="E14" s="116"/>
      <c r="F14" s="116"/>
      <c r="G14" s="116"/>
      <c r="H14" s="116"/>
      <c r="I14" s="447"/>
      <c r="J14" s="447"/>
      <c r="K14" s="447"/>
      <c r="L14" s="447"/>
      <c r="M14" s="447"/>
      <c r="N14" s="447"/>
      <c r="O14" s="447"/>
      <c r="P14" s="447"/>
      <c r="Q14" s="447"/>
      <c r="R14" s="447"/>
      <c r="S14" s="447"/>
      <c r="T14" s="447"/>
      <c r="U14" s="447"/>
      <c r="V14" s="447"/>
      <c r="W14" s="447"/>
      <c r="X14" s="447"/>
      <c r="Y14" s="447"/>
      <c r="Z14" s="116"/>
      <c r="AA14" s="116"/>
      <c r="AB14" s="116"/>
      <c r="AC14" s="448" t="s">
        <v>817</v>
      </c>
    </row>
    <row r="15" spans="1:29" s="101" customFormat="1" ht="25.5" customHeight="1">
      <c r="A15" s="104" t="s">
        <v>472</v>
      </c>
      <c r="B15" s="113" t="s">
        <v>397</v>
      </c>
      <c r="C15" s="151"/>
      <c r="D15" s="446"/>
      <c r="E15" s="116"/>
      <c r="F15" s="116"/>
      <c r="G15" s="116"/>
      <c r="H15" s="116"/>
      <c r="I15" s="447"/>
      <c r="J15" s="447"/>
      <c r="K15" s="447"/>
      <c r="L15" s="447"/>
      <c r="M15" s="447"/>
      <c r="N15" s="447"/>
      <c r="O15" s="447"/>
      <c r="P15" s="447"/>
      <c r="Q15" s="447"/>
      <c r="R15" s="447"/>
      <c r="S15" s="447"/>
      <c r="T15" s="447"/>
      <c r="U15" s="447"/>
      <c r="V15" s="447"/>
      <c r="W15" s="447"/>
      <c r="X15" s="447"/>
      <c r="Y15" s="447"/>
      <c r="Z15" s="116"/>
      <c r="AA15" s="116"/>
      <c r="AB15" s="116"/>
      <c r="AC15" s="448" t="s">
        <v>817</v>
      </c>
    </row>
    <row r="16" spans="1:29" s="101" customFormat="1" ht="25.5" customHeight="1">
      <c r="A16" s="449"/>
      <c r="B16" s="113" t="s">
        <v>227</v>
      </c>
      <c r="C16" s="151"/>
      <c r="D16" s="446"/>
      <c r="E16" s="116"/>
      <c r="F16" s="116"/>
      <c r="G16" s="116"/>
      <c r="H16" s="116"/>
      <c r="I16" s="447"/>
      <c r="J16" s="447"/>
      <c r="K16" s="447"/>
      <c r="L16" s="447"/>
      <c r="M16" s="447"/>
      <c r="N16" s="447"/>
      <c r="O16" s="447"/>
      <c r="P16" s="447"/>
      <c r="Q16" s="447"/>
      <c r="R16" s="447"/>
      <c r="S16" s="447"/>
      <c r="T16" s="447"/>
      <c r="U16" s="447"/>
      <c r="V16" s="447"/>
      <c r="W16" s="447"/>
      <c r="X16" s="447"/>
      <c r="Y16" s="447"/>
      <c r="Z16" s="116"/>
      <c r="AA16" s="116"/>
      <c r="AB16" s="116"/>
      <c r="AC16" s="448" t="s">
        <v>817</v>
      </c>
    </row>
    <row r="17" spans="1:29" s="101" customFormat="1" ht="25.5" customHeight="1">
      <c r="A17" s="113" t="s">
        <v>473</v>
      </c>
      <c r="B17" s="113" t="s">
        <v>398</v>
      </c>
      <c r="C17" s="151"/>
      <c r="D17" s="446"/>
      <c r="E17" s="116"/>
      <c r="F17" s="116"/>
      <c r="G17" s="116"/>
      <c r="H17" s="116"/>
      <c r="I17" s="447"/>
      <c r="J17" s="447"/>
      <c r="K17" s="447"/>
      <c r="L17" s="447"/>
      <c r="M17" s="447"/>
      <c r="N17" s="447"/>
      <c r="O17" s="447"/>
      <c r="P17" s="447"/>
      <c r="Q17" s="447"/>
      <c r="R17" s="447"/>
      <c r="S17" s="447"/>
      <c r="T17" s="447"/>
      <c r="U17" s="447"/>
      <c r="V17" s="447"/>
      <c r="W17" s="447"/>
      <c r="X17" s="447"/>
      <c r="Y17" s="447"/>
      <c r="Z17" s="116"/>
      <c r="AA17" s="116"/>
      <c r="AB17" s="116"/>
      <c r="AC17" s="448" t="s">
        <v>817</v>
      </c>
    </row>
    <row r="18" spans="1:29" s="101" customFormat="1" ht="25.5" customHeight="1">
      <c r="A18" s="113" t="s">
        <v>474</v>
      </c>
      <c r="B18" s="155" t="s">
        <v>399</v>
      </c>
      <c r="C18" s="151"/>
      <c r="D18" s="446"/>
      <c r="E18" s="116"/>
      <c r="F18" s="116"/>
      <c r="G18" s="116"/>
      <c r="H18" s="116"/>
      <c r="I18" s="447"/>
      <c r="J18" s="447"/>
      <c r="K18" s="447"/>
      <c r="L18" s="447"/>
      <c r="M18" s="447"/>
      <c r="N18" s="447"/>
      <c r="O18" s="447"/>
      <c r="P18" s="447"/>
      <c r="Q18" s="447"/>
      <c r="R18" s="447"/>
      <c r="S18" s="447"/>
      <c r="T18" s="447"/>
      <c r="U18" s="447"/>
      <c r="V18" s="447"/>
      <c r="W18" s="447"/>
      <c r="X18" s="447"/>
      <c r="Y18" s="447"/>
      <c r="Z18" s="116"/>
      <c r="AA18" s="116"/>
      <c r="AB18" s="116"/>
      <c r="AC18" s="448" t="s">
        <v>817</v>
      </c>
    </row>
    <row r="19" spans="1:29" s="101" customFormat="1" ht="25.5" customHeight="1">
      <c r="A19" s="156" t="s">
        <v>161</v>
      </c>
      <c r="B19" s="113" t="s">
        <v>453</v>
      </c>
      <c r="C19" s="151">
        <v>6</v>
      </c>
      <c r="D19" s="446">
        <v>6</v>
      </c>
      <c r="E19" s="116">
        <v>0</v>
      </c>
      <c r="F19" s="116">
        <f>SUM('18'!L15:L20)</f>
        <v>1298</v>
      </c>
      <c r="G19" s="116">
        <f>SUM('18'!M15:M20)</f>
        <v>1298</v>
      </c>
      <c r="H19" s="116">
        <v>0</v>
      </c>
      <c r="I19" s="447">
        <v>0</v>
      </c>
      <c r="J19" s="447">
        <v>0</v>
      </c>
      <c r="K19" s="447">
        <v>0</v>
      </c>
      <c r="L19" s="447">
        <v>0</v>
      </c>
      <c r="M19" s="447">
        <v>9</v>
      </c>
      <c r="N19" s="447">
        <v>0</v>
      </c>
      <c r="O19" s="447">
        <v>0</v>
      </c>
      <c r="P19" s="447">
        <v>8</v>
      </c>
      <c r="Q19" s="447">
        <v>0</v>
      </c>
      <c r="R19" s="447">
        <v>0</v>
      </c>
      <c r="S19" s="447">
        <v>0</v>
      </c>
      <c r="T19" s="447">
        <v>0</v>
      </c>
      <c r="U19" s="447">
        <v>0</v>
      </c>
      <c r="V19" s="447">
        <v>0</v>
      </c>
      <c r="W19" s="447">
        <v>6</v>
      </c>
      <c r="X19" s="447">
        <v>0</v>
      </c>
      <c r="Y19" s="447">
        <v>0</v>
      </c>
      <c r="Z19" s="116">
        <f>SUM('18'!AD15:AD20)</f>
        <v>224043</v>
      </c>
      <c r="AA19" s="116">
        <f>SUM('18'!AE15:AE20)</f>
        <v>223031</v>
      </c>
      <c r="AB19" s="116">
        <f>SUM('18'!AF15:AF20)</f>
        <v>716.5</v>
      </c>
      <c r="AC19" s="116">
        <f>AB19*1000/G19</f>
        <v>552.00308166409866</v>
      </c>
    </row>
    <row r="20" spans="1:29" s="101" customFormat="1" ht="25.5" customHeight="1">
      <c r="A20" s="156" t="s">
        <v>149</v>
      </c>
      <c r="B20" s="113" t="s">
        <v>454</v>
      </c>
      <c r="C20" s="151"/>
      <c r="D20" s="446"/>
      <c r="E20" s="116"/>
      <c r="F20" s="116"/>
      <c r="G20" s="116"/>
      <c r="H20" s="116"/>
      <c r="I20" s="447"/>
      <c r="J20" s="447"/>
      <c r="K20" s="447"/>
      <c r="L20" s="447"/>
      <c r="M20" s="447"/>
      <c r="N20" s="447"/>
      <c r="O20" s="447"/>
      <c r="P20" s="447"/>
      <c r="Q20" s="447"/>
      <c r="R20" s="447"/>
      <c r="S20" s="447"/>
      <c r="T20" s="447"/>
      <c r="U20" s="447"/>
      <c r="V20" s="447"/>
      <c r="W20" s="447"/>
      <c r="X20" s="447"/>
      <c r="Y20" s="447"/>
      <c r="Z20" s="116"/>
      <c r="AA20" s="116"/>
      <c r="AB20" s="116"/>
      <c r="AC20" s="448" t="s">
        <v>817</v>
      </c>
    </row>
    <row r="21" spans="1:29" s="101" customFormat="1" ht="25.5" customHeight="1">
      <c r="A21" s="156" t="s">
        <v>150</v>
      </c>
      <c r="B21" s="113" t="s">
        <v>455</v>
      </c>
      <c r="C21" s="151"/>
      <c r="D21" s="446"/>
      <c r="E21" s="116"/>
      <c r="F21" s="116"/>
      <c r="G21" s="116"/>
      <c r="H21" s="116"/>
      <c r="I21" s="447"/>
      <c r="J21" s="447"/>
      <c r="K21" s="447"/>
      <c r="L21" s="447"/>
      <c r="M21" s="447"/>
      <c r="N21" s="447"/>
      <c r="O21" s="447"/>
      <c r="P21" s="447"/>
      <c r="Q21" s="447"/>
      <c r="R21" s="447"/>
      <c r="S21" s="447"/>
      <c r="T21" s="447"/>
      <c r="U21" s="447"/>
      <c r="V21" s="447"/>
      <c r="W21" s="447"/>
      <c r="X21" s="447"/>
      <c r="Y21" s="447"/>
      <c r="Z21" s="116"/>
      <c r="AA21" s="116"/>
      <c r="AB21" s="116"/>
      <c r="AC21" s="448" t="s">
        <v>817</v>
      </c>
    </row>
    <row r="22" spans="1:29" s="101" customFormat="1" ht="25.5" customHeight="1">
      <c r="A22" s="156"/>
      <c r="B22" s="155" t="s">
        <v>666</v>
      </c>
      <c r="C22" s="450"/>
      <c r="D22" s="431"/>
      <c r="E22" s="432"/>
      <c r="F22" s="432"/>
      <c r="G22" s="432"/>
      <c r="H22" s="432"/>
      <c r="I22" s="451"/>
      <c r="J22" s="451"/>
      <c r="K22" s="451"/>
      <c r="L22" s="451"/>
      <c r="M22" s="451"/>
      <c r="N22" s="451"/>
      <c r="O22" s="451"/>
      <c r="P22" s="451"/>
      <c r="Q22" s="451"/>
      <c r="R22" s="451"/>
      <c r="S22" s="451"/>
      <c r="T22" s="451"/>
      <c r="U22" s="451"/>
      <c r="V22" s="451"/>
      <c r="W22" s="451"/>
      <c r="X22" s="451"/>
      <c r="Y22" s="451"/>
      <c r="Z22" s="432"/>
      <c r="AA22" s="432"/>
      <c r="AB22" s="432"/>
      <c r="AC22" s="448" t="s">
        <v>817</v>
      </c>
    </row>
    <row r="23" spans="1:29" s="101" customFormat="1" ht="25.5" customHeight="1" thickBot="1">
      <c r="A23" s="452" t="s">
        <v>146</v>
      </c>
      <c r="B23" s="453" t="s">
        <v>456</v>
      </c>
      <c r="C23" s="454"/>
      <c r="D23" s="455"/>
      <c r="E23" s="456"/>
      <c r="F23" s="456"/>
      <c r="G23" s="456"/>
      <c r="H23" s="456"/>
      <c r="I23" s="457"/>
      <c r="J23" s="457"/>
      <c r="K23" s="457"/>
      <c r="L23" s="457"/>
      <c r="M23" s="457"/>
      <c r="N23" s="457"/>
      <c r="O23" s="457"/>
      <c r="P23" s="457"/>
      <c r="Q23" s="457"/>
      <c r="R23" s="457"/>
      <c r="S23" s="457"/>
      <c r="T23" s="457"/>
      <c r="U23" s="457"/>
      <c r="V23" s="457"/>
      <c r="W23" s="457"/>
      <c r="X23" s="457"/>
      <c r="Y23" s="457"/>
      <c r="Z23" s="456"/>
      <c r="AA23" s="456"/>
      <c r="AB23" s="456"/>
      <c r="AC23" s="456" t="s">
        <v>817</v>
      </c>
    </row>
    <row r="24" spans="1:29" s="101" customFormat="1" ht="25.5" customHeight="1" thickTop="1">
      <c r="A24" s="458"/>
      <c r="B24" s="112" t="s">
        <v>457</v>
      </c>
      <c r="C24" s="159">
        <f t="shared" ref="C24:Y24" si="0">SUM(C7:C23)</f>
        <v>8</v>
      </c>
      <c r="D24" s="444">
        <f t="shared" si="0"/>
        <v>14</v>
      </c>
      <c r="E24" s="459">
        <f t="shared" si="0"/>
        <v>20725</v>
      </c>
      <c r="F24" s="459">
        <f>SUM(F7:F23)</f>
        <v>17520</v>
      </c>
      <c r="G24" s="459">
        <f>SUM(G7:G23)</f>
        <v>17415</v>
      </c>
      <c r="H24" s="459">
        <f t="shared" si="0"/>
        <v>11021</v>
      </c>
      <c r="I24" s="460">
        <f t="shared" si="0"/>
        <v>0</v>
      </c>
      <c r="J24" s="460">
        <f t="shared" si="0"/>
        <v>0</v>
      </c>
      <c r="K24" s="460">
        <f t="shared" si="0"/>
        <v>8</v>
      </c>
      <c r="L24" s="460">
        <f t="shared" si="0"/>
        <v>10</v>
      </c>
      <c r="M24" s="460">
        <v>9</v>
      </c>
      <c r="N24" s="460">
        <f t="shared" si="0"/>
        <v>0</v>
      </c>
      <c r="O24" s="460">
        <f t="shared" si="0"/>
        <v>0</v>
      </c>
      <c r="P24" s="460">
        <f t="shared" si="0"/>
        <v>10</v>
      </c>
      <c r="Q24" s="460">
        <f t="shared" si="0"/>
        <v>4</v>
      </c>
      <c r="R24" s="460">
        <f t="shared" si="0"/>
        <v>5</v>
      </c>
      <c r="S24" s="460">
        <f t="shared" si="0"/>
        <v>4</v>
      </c>
      <c r="T24" s="460">
        <f t="shared" si="0"/>
        <v>0</v>
      </c>
      <c r="U24" s="460">
        <f t="shared" si="0"/>
        <v>0</v>
      </c>
      <c r="V24" s="460">
        <f t="shared" si="0"/>
        <v>6</v>
      </c>
      <c r="W24" s="460">
        <f t="shared" si="0"/>
        <v>7</v>
      </c>
      <c r="X24" s="460">
        <f t="shared" si="0"/>
        <v>0</v>
      </c>
      <c r="Y24" s="460">
        <f t="shared" si="0"/>
        <v>1</v>
      </c>
      <c r="Z24" s="459">
        <v>3069192</v>
      </c>
      <c r="AA24" s="459">
        <v>2504408</v>
      </c>
      <c r="AB24" s="459">
        <v>12337</v>
      </c>
      <c r="AC24" s="448">
        <v>690.64546828640209</v>
      </c>
    </row>
    <row r="25" spans="1:29" s="101" customFormat="1" ht="18" customHeight="1">
      <c r="A25" s="461" t="s">
        <v>477</v>
      </c>
      <c r="B25" s="461"/>
      <c r="C25" s="450"/>
      <c r="D25" s="431"/>
      <c r="I25" s="109"/>
      <c r="J25" s="109"/>
      <c r="K25" s="109"/>
      <c r="L25" s="109"/>
      <c r="M25" s="109"/>
      <c r="N25" s="109"/>
      <c r="O25" s="109"/>
      <c r="P25" s="109"/>
      <c r="Q25" s="109"/>
      <c r="R25" s="109"/>
      <c r="S25" s="109"/>
      <c r="T25" s="109"/>
      <c r="U25" s="109"/>
      <c r="V25" s="109"/>
      <c r="W25" s="109"/>
      <c r="X25" s="109"/>
      <c r="Y25" s="109"/>
    </row>
    <row r="26" spans="1:29">
      <c r="C26" s="463"/>
      <c r="D26" s="464"/>
    </row>
  </sheetData>
  <mergeCells count="7">
    <mergeCell ref="A15:A16"/>
    <mergeCell ref="I2:O2"/>
    <mergeCell ref="P2:T2"/>
    <mergeCell ref="U2:Y2"/>
    <mergeCell ref="C3:D3"/>
    <mergeCell ref="A8:A9"/>
    <mergeCell ref="A13:A14"/>
  </mergeCells>
  <phoneticPr fontId="2"/>
  <printOptions horizontalCentered="1"/>
  <pageMargins left="0.78740157480314965" right="0.78740157480314965" top="0.98425196850393704" bottom="0.98425196850393704" header="0.51181102362204722" footer="0.51181102362204722"/>
  <pageSetup paperSize="9" scale="74" orientation="landscape" r:id="rId1"/>
  <headerFooter scaleWithDoc="0"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0"/>
  </sheetPr>
  <dimension ref="A1:AJ22"/>
  <sheetViews>
    <sheetView showZeros="0" zoomScaleNormal="100" zoomScaleSheetLayoutView="70" workbookViewId="0">
      <pane xSplit="3" ySplit="6" topLeftCell="D7" activePane="bottomRight" state="frozen"/>
      <selection activeCell="S182" sqref="S182"/>
      <selection pane="topRight" activeCell="S182" sqref="S182"/>
      <selection pane="bottomLeft" activeCell="S182" sqref="S182"/>
      <selection pane="bottomRight" activeCell="AD25" sqref="AD25"/>
    </sheetView>
  </sheetViews>
  <sheetFormatPr defaultColWidth="9" defaultRowHeight="13.5"/>
  <cols>
    <col min="1" max="1" width="9.875" style="403" hidden="1" customWidth="1"/>
    <col min="2" max="2" width="9" style="403" hidden="1" customWidth="1"/>
    <col min="3" max="3" width="4.5" style="520" customWidth="1"/>
    <col min="4" max="4" width="8.75" style="521" customWidth="1"/>
    <col min="5" max="5" width="13.125" style="521" customWidth="1"/>
    <col min="6" max="6" width="5.25" style="521" customWidth="1"/>
    <col min="7" max="7" width="4.625" style="490" customWidth="1"/>
    <col min="8" max="10" width="3.625" style="490" customWidth="1"/>
    <col min="11" max="14" width="8.125" style="403" customWidth="1"/>
    <col min="15" max="27" width="4.375" style="403" customWidth="1"/>
    <col min="28" max="28" width="8.375" style="403" customWidth="1"/>
    <col min="29" max="29" width="7.875" style="403" customWidth="1"/>
    <col min="30" max="31" width="10.75" style="403" customWidth="1"/>
    <col min="32" max="32" width="9.75" style="403" customWidth="1"/>
    <col min="33" max="33" width="9.125" style="403" customWidth="1"/>
    <col min="34" max="37" width="9.625" style="403" customWidth="1"/>
    <col min="38" max="16384" width="9" style="403"/>
  </cols>
  <sheetData>
    <row r="1" spans="1:36" s="466" customFormat="1" ht="21" customHeight="1">
      <c r="C1" s="173" t="s">
        <v>49</v>
      </c>
      <c r="D1" s="467"/>
      <c r="E1" s="467"/>
      <c r="F1" s="467"/>
      <c r="G1" s="468"/>
      <c r="H1" s="468"/>
      <c r="I1" s="468"/>
      <c r="J1" s="468"/>
      <c r="K1" s="469"/>
      <c r="L1" s="469"/>
      <c r="M1" s="469"/>
      <c r="N1" s="469"/>
      <c r="O1" s="469"/>
      <c r="P1" s="469"/>
      <c r="Q1" s="469"/>
      <c r="R1" s="469"/>
      <c r="S1" s="469"/>
      <c r="T1" s="469"/>
      <c r="U1" s="469"/>
      <c r="V1" s="469"/>
      <c r="W1" s="469"/>
      <c r="X1" s="469"/>
      <c r="Y1" s="469"/>
      <c r="Z1" s="469"/>
      <c r="AA1" s="469"/>
      <c r="AB1" s="470"/>
      <c r="AC1" s="470"/>
      <c r="AD1" s="471"/>
      <c r="AE1" s="471"/>
      <c r="AF1" s="472"/>
      <c r="AG1" s="469"/>
    </row>
    <row r="2" spans="1:36" s="466" customFormat="1" ht="18" customHeight="1">
      <c r="C2" s="473"/>
      <c r="D2" s="474"/>
      <c r="E2" s="475"/>
      <c r="F2" s="439"/>
      <c r="G2" s="476"/>
      <c r="H2" s="477"/>
      <c r="I2" s="477"/>
      <c r="J2" s="478"/>
      <c r="K2" s="479"/>
      <c r="L2" s="479"/>
      <c r="M2" s="479"/>
      <c r="N2" s="479"/>
      <c r="O2" s="145" t="s">
        <v>50</v>
      </c>
      <c r="P2" s="480"/>
      <c r="Q2" s="480"/>
      <c r="R2" s="480"/>
      <c r="S2" s="480"/>
      <c r="T2" s="480"/>
      <c r="U2" s="480"/>
      <c r="V2" s="481" t="s">
        <v>51</v>
      </c>
      <c r="W2" s="480"/>
      <c r="X2" s="480"/>
      <c r="Y2" s="480"/>
      <c r="Z2" s="480"/>
      <c r="AA2" s="146"/>
      <c r="AB2" s="480" t="s">
        <v>436</v>
      </c>
      <c r="AC2" s="480"/>
      <c r="AD2" s="441"/>
      <c r="AE2" s="441"/>
      <c r="AF2" s="441"/>
      <c r="AG2" s="441"/>
      <c r="AH2" s="467"/>
      <c r="AI2" s="467"/>
      <c r="AJ2" s="467"/>
    </row>
    <row r="3" spans="1:36" s="466" customFormat="1" ht="18" customHeight="1">
      <c r="C3" s="441" t="s">
        <v>52</v>
      </c>
      <c r="D3" s="482" t="s">
        <v>41</v>
      </c>
      <c r="E3" s="483"/>
      <c r="F3" s="441" t="s">
        <v>42</v>
      </c>
      <c r="G3" s="484" t="s">
        <v>620</v>
      </c>
      <c r="H3" s="485"/>
      <c r="I3" s="485"/>
      <c r="J3" s="486"/>
      <c r="K3" s="441" t="s">
        <v>283</v>
      </c>
      <c r="L3" s="441" t="s">
        <v>621</v>
      </c>
      <c r="M3" s="441" t="s">
        <v>284</v>
      </c>
      <c r="N3" s="441" t="s">
        <v>21</v>
      </c>
      <c r="O3" s="439" t="s">
        <v>285</v>
      </c>
      <c r="P3" s="439" t="s">
        <v>437</v>
      </c>
      <c r="Q3" s="439" t="s">
        <v>286</v>
      </c>
      <c r="R3" s="439" t="s">
        <v>439</v>
      </c>
      <c r="S3" s="439" t="s">
        <v>439</v>
      </c>
      <c r="T3" s="439" t="s">
        <v>288</v>
      </c>
      <c r="U3" s="439" t="s">
        <v>289</v>
      </c>
      <c r="V3" s="441" t="s">
        <v>22</v>
      </c>
      <c r="W3" s="441" t="s">
        <v>290</v>
      </c>
      <c r="X3" s="441" t="s">
        <v>291</v>
      </c>
      <c r="Y3" s="439" t="s">
        <v>23</v>
      </c>
      <c r="Z3" s="439" t="s">
        <v>175</v>
      </c>
      <c r="AA3" s="439" t="s">
        <v>570</v>
      </c>
      <c r="AB3" s="439" t="s">
        <v>10</v>
      </c>
      <c r="AC3" s="439" t="s">
        <v>9</v>
      </c>
      <c r="AD3" s="441" t="s">
        <v>28</v>
      </c>
      <c r="AE3" s="441" t="s">
        <v>28</v>
      </c>
      <c r="AF3" s="441" t="s">
        <v>292</v>
      </c>
      <c r="AG3" s="441" t="s">
        <v>293</v>
      </c>
      <c r="AH3" s="467"/>
      <c r="AI3" s="467"/>
      <c r="AJ3" s="467"/>
    </row>
    <row r="4" spans="1:36" s="466" customFormat="1" ht="18" customHeight="1">
      <c r="C4" s="441"/>
      <c r="D4" s="487"/>
      <c r="E4" s="488"/>
      <c r="F4" s="441"/>
      <c r="G4" s="489"/>
      <c r="H4" s="490"/>
      <c r="I4" s="490"/>
      <c r="J4" s="491"/>
      <c r="K4" s="441" t="s">
        <v>294</v>
      </c>
      <c r="L4" s="441" t="s">
        <v>29</v>
      </c>
      <c r="M4" s="441" t="s">
        <v>294</v>
      </c>
      <c r="N4" s="156" t="s">
        <v>30</v>
      </c>
      <c r="O4" s="441" t="s">
        <v>295</v>
      </c>
      <c r="P4" s="441"/>
      <c r="Q4" s="441" t="s">
        <v>295</v>
      </c>
      <c r="R4" s="441" t="s">
        <v>440</v>
      </c>
      <c r="S4" s="441" t="s">
        <v>440</v>
      </c>
      <c r="T4" s="441" t="s">
        <v>297</v>
      </c>
      <c r="U4" s="441" t="s">
        <v>298</v>
      </c>
      <c r="V4" s="441" t="s">
        <v>31</v>
      </c>
      <c r="W4" s="441" t="s">
        <v>299</v>
      </c>
      <c r="X4" s="441" t="s">
        <v>299</v>
      </c>
      <c r="Y4" s="441" t="s">
        <v>303</v>
      </c>
      <c r="Z4" s="441" t="s">
        <v>88</v>
      </c>
      <c r="AA4" s="441" t="s">
        <v>569</v>
      </c>
      <c r="AB4" s="441"/>
      <c r="AC4" s="441" t="s">
        <v>43</v>
      </c>
      <c r="AD4" s="441" t="s">
        <v>304</v>
      </c>
      <c r="AE4" s="441" t="s">
        <v>36</v>
      </c>
      <c r="AF4" s="156" t="s">
        <v>30</v>
      </c>
      <c r="AG4" s="441" t="s">
        <v>300</v>
      </c>
      <c r="AH4" s="467"/>
      <c r="AI4" s="467"/>
      <c r="AJ4" s="467"/>
    </row>
    <row r="5" spans="1:36" s="466" customFormat="1" ht="18" customHeight="1">
      <c r="C5" s="441" t="s">
        <v>363</v>
      </c>
      <c r="D5" s="487"/>
      <c r="E5" s="488"/>
      <c r="F5" s="441" t="s">
        <v>44</v>
      </c>
      <c r="G5" s="489"/>
      <c r="H5" s="490" t="s">
        <v>617</v>
      </c>
      <c r="I5" s="490" t="s">
        <v>618</v>
      </c>
      <c r="J5" s="491" t="s">
        <v>619</v>
      </c>
      <c r="K5" s="441" t="s">
        <v>150</v>
      </c>
      <c r="L5" s="441"/>
      <c r="M5" s="441"/>
      <c r="N5" s="156" t="s">
        <v>37</v>
      </c>
      <c r="O5" s="441" t="s">
        <v>297</v>
      </c>
      <c r="P5" s="441" t="s">
        <v>438</v>
      </c>
      <c r="Q5" s="441" t="s">
        <v>297</v>
      </c>
      <c r="R5" s="441" t="s">
        <v>438</v>
      </c>
      <c r="S5" s="441" t="s">
        <v>438</v>
      </c>
      <c r="T5" s="441" t="s">
        <v>301</v>
      </c>
      <c r="U5" s="441" t="s">
        <v>302</v>
      </c>
      <c r="V5" s="441" t="s">
        <v>298</v>
      </c>
      <c r="W5" s="441" t="s">
        <v>303</v>
      </c>
      <c r="X5" s="441" t="s">
        <v>303</v>
      </c>
      <c r="Y5" s="441" t="s">
        <v>305</v>
      </c>
      <c r="Z5" s="441" t="s">
        <v>176</v>
      </c>
      <c r="AA5" s="441" t="s">
        <v>359</v>
      </c>
      <c r="AB5" s="441" t="s">
        <v>45</v>
      </c>
      <c r="AC5" s="441" t="s">
        <v>46</v>
      </c>
      <c r="AD5" s="441" t="s">
        <v>147</v>
      </c>
      <c r="AE5" s="441" t="s">
        <v>147</v>
      </c>
      <c r="AF5" s="156" t="s">
        <v>37</v>
      </c>
      <c r="AG5" s="441" t="s">
        <v>304</v>
      </c>
      <c r="AH5" s="467"/>
      <c r="AI5" s="467"/>
      <c r="AJ5" s="467"/>
    </row>
    <row r="6" spans="1:36" s="466" customFormat="1" ht="18" customHeight="1">
      <c r="A6" s="466" t="s">
        <v>362</v>
      </c>
      <c r="B6" s="466" t="s">
        <v>47</v>
      </c>
      <c r="C6" s="492"/>
      <c r="D6" s="493"/>
      <c r="E6" s="494"/>
      <c r="F6" s="441"/>
      <c r="G6" s="489"/>
      <c r="H6" s="490"/>
      <c r="I6" s="490"/>
      <c r="J6" s="491"/>
      <c r="K6" s="441" t="s">
        <v>364</v>
      </c>
      <c r="L6" s="441" t="s">
        <v>364</v>
      </c>
      <c r="M6" s="441" t="s">
        <v>364</v>
      </c>
      <c r="N6" s="441" t="s">
        <v>162</v>
      </c>
      <c r="O6" s="441" t="s">
        <v>616</v>
      </c>
      <c r="P6" s="441"/>
      <c r="Q6" s="441"/>
      <c r="R6" s="441" t="s">
        <v>441</v>
      </c>
      <c r="S6" s="445" t="s">
        <v>442</v>
      </c>
      <c r="T6" s="441" t="s">
        <v>297</v>
      </c>
      <c r="U6" s="441"/>
      <c r="V6" s="441" t="s">
        <v>40</v>
      </c>
      <c r="W6" s="441" t="s">
        <v>305</v>
      </c>
      <c r="X6" s="441" t="s">
        <v>305</v>
      </c>
      <c r="Y6" s="441"/>
      <c r="Z6" s="441"/>
      <c r="AA6" s="441"/>
      <c r="AB6" s="441"/>
      <c r="AC6" s="441" t="s">
        <v>163</v>
      </c>
      <c r="AD6" s="441" t="s">
        <v>162</v>
      </c>
      <c r="AE6" s="441" t="s">
        <v>162</v>
      </c>
      <c r="AF6" s="441" t="s">
        <v>162</v>
      </c>
      <c r="AG6" s="441" t="s">
        <v>164</v>
      </c>
    </row>
    <row r="7" spans="1:36" s="466" customFormat="1" ht="22.5" customHeight="1">
      <c r="A7" s="495" t="s">
        <v>390</v>
      </c>
      <c r="B7" s="416" t="s">
        <v>391</v>
      </c>
      <c r="C7" s="416">
        <v>1</v>
      </c>
      <c r="D7" s="413" t="s">
        <v>313</v>
      </c>
      <c r="E7" s="413" t="s">
        <v>563</v>
      </c>
      <c r="F7" s="413" t="s">
        <v>881</v>
      </c>
      <c r="G7" s="496" t="s">
        <v>882</v>
      </c>
      <c r="H7" s="497">
        <v>48</v>
      </c>
      <c r="I7" s="497">
        <v>3</v>
      </c>
      <c r="J7" s="414">
        <v>31</v>
      </c>
      <c r="K7" s="498" t="s">
        <v>817</v>
      </c>
      <c r="L7" s="416">
        <v>582</v>
      </c>
      <c r="M7" s="498">
        <v>582</v>
      </c>
      <c r="N7" s="498"/>
      <c r="O7" s="499">
        <v>0</v>
      </c>
      <c r="P7" s="499">
        <v>0</v>
      </c>
      <c r="Q7" s="499">
        <v>0</v>
      </c>
      <c r="R7" s="499">
        <v>1</v>
      </c>
      <c r="S7" s="499">
        <v>0</v>
      </c>
      <c r="T7" s="499">
        <v>0</v>
      </c>
      <c r="U7" s="499">
        <v>0</v>
      </c>
      <c r="V7" s="416">
        <v>1</v>
      </c>
      <c r="W7" s="499">
        <v>0</v>
      </c>
      <c r="X7" s="499">
        <v>0</v>
      </c>
      <c r="Y7" s="499">
        <v>0</v>
      </c>
      <c r="Z7" s="499">
        <v>0</v>
      </c>
      <c r="AA7" s="499">
        <v>0</v>
      </c>
      <c r="AB7" s="413" t="s">
        <v>886</v>
      </c>
      <c r="AC7" s="498">
        <v>1333</v>
      </c>
      <c r="AD7" s="498">
        <v>54459</v>
      </c>
      <c r="AE7" s="498">
        <v>49977</v>
      </c>
      <c r="AF7" s="498">
        <v>202</v>
      </c>
      <c r="AG7" s="495">
        <f>AF7*1000/M7</f>
        <v>347.07903780068727</v>
      </c>
      <c r="AI7" s="466">
        <f>AF7*1000/M7</f>
        <v>347.07903780068727</v>
      </c>
    </row>
    <row r="8" spans="1:36" s="466" customFormat="1" ht="22.5" customHeight="1">
      <c r="A8" s="495" t="s">
        <v>390</v>
      </c>
      <c r="B8" s="416" t="s">
        <v>391</v>
      </c>
      <c r="C8" s="416">
        <v>2</v>
      </c>
      <c r="D8" s="413" t="s">
        <v>313</v>
      </c>
      <c r="E8" s="413" t="s">
        <v>564</v>
      </c>
      <c r="F8" s="413" t="s">
        <v>881</v>
      </c>
      <c r="G8" s="496" t="s">
        <v>882</v>
      </c>
      <c r="H8" s="497">
        <v>48</v>
      </c>
      <c r="I8" s="497">
        <v>3</v>
      </c>
      <c r="J8" s="414">
        <v>31</v>
      </c>
      <c r="K8" s="498" t="s">
        <v>817</v>
      </c>
      <c r="L8" s="498">
        <v>1186</v>
      </c>
      <c r="M8" s="498">
        <v>1186</v>
      </c>
      <c r="N8" s="498"/>
      <c r="O8" s="499">
        <v>0</v>
      </c>
      <c r="P8" s="499">
        <v>0</v>
      </c>
      <c r="Q8" s="499">
        <v>0</v>
      </c>
      <c r="R8" s="499">
        <v>1</v>
      </c>
      <c r="S8" s="499">
        <v>0</v>
      </c>
      <c r="T8" s="499">
        <v>0</v>
      </c>
      <c r="U8" s="499">
        <v>0</v>
      </c>
      <c r="V8" s="416">
        <v>1</v>
      </c>
      <c r="W8" s="499">
        <v>0</v>
      </c>
      <c r="X8" s="499">
        <v>0</v>
      </c>
      <c r="Y8" s="499">
        <v>0</v>
      </c>
      <c r="Z8" s="499">
        <v>0</v>
      </c>
      <c r="AA8" s="499">
        <v>0</v>
      </c>
      <c r="AB8" s="413" t="s">
        <v>268</v>
      </c>
      <c r="AC8" s="498">
        <v>1100</v>
      </c>
      <c r="AD8" s="498">
        <v>228158</v>
      </c>
      <c r="AE8" s="498">
        <v>167238</v>
      </c>
      <c r="AF8" s="498">
        <v>878</v>
      </c>
      <c r="AG8" s="495">
        <f t="shared" ref="AG8:AG20" si="0">AF8*1000/M8</f>
        <v>740.30354131534568</v>
      </c>
    </row>
    <row r="9" spans="1:36" s="466" customFormat="1" ht="22.5" customHeight="1">
      <c r="A9" s="495" t="s">
        <v>394</v>
      </c>
      <c r="B9" s="416" t="s">
        <v>396</v>
      </c>
      <c r="C9" s="416">
        <v>3</v>
      </c>
      <c r="D9" s="413" t="s">
        <v>178</v>
      </c>
      <c r="E9" s="413" t="s">
        <v>567</v>
      </c>
      <c r="F9" s="413" t="s">
        <v>887</v>
      </c>
      <c r="G9" s="496" t="s">
        <v>885</v>
      </c>
      <c r="H9" s="497">
        <v>26</v>
      </c>
      <c r="I9" s="497">
        <v>3</v>
      </c>
      <c r="J9" s="414">
        <v>31</v>
      </c>
      <c r="K9" s="498">
        <v>4049</v>
      </c>
      <c r="L9" s="498">
        <v>3572</v>
      </c>
      <c r="M9" s="500">
        <v>3572</v>
      </c>
      <c r="N9" s="501">
        <v>1950</v>
      </c>
      <c r="O9" s="499"/>
      <c r="P9" s="499">
        <v>0</v>
      </c>
      <c r="Q9" s="499">
        <v>3</v>
      </c>
      <c r="R9" s="499">
        <v>0</v>
      </c>
      <c r="S9" s="499">
        <v>0</v>
      </c>
      <c r="T9" s="499"/>
      <c r="U9" s="499"/>
      <c r="V9" s="416">
        <v>0</v>
      </c>
      <c r="W9" s="499">
        <v>2</v>
      </c>
      <c r="X9" s="499">
        <v>0</v>
      </c>
      <c r="Y9" s="499">
        <v>1</v>
      </c>
      <c r="Z9" s="499"/>
      <c r="AA9" s="499"/>
      <c r="AB9" s="413" t="s">
        <v>883</v>
      </c>
      <c r="AC9" s="498">
        <v>2200</v>
      </c>
      <c r="AD9" s="498">
        <v>493787</v>
      </c>
      <c r="AE9" s="498">
        <v>440902</v>
      </c>
      <c r="AF9" s="498">
        <v>1660</v>
      </c>
      <c r="AG9" s="495">
        <f t="shared" si="0"/>
        <v>464.72564389697646</v>
      </c>
    </row>
    <row r="10" spans="1:36" s="466" customFormat="1" ht="22.5" customHeight="1">
      <c r="A10" s="495" t="s">
        <v>394</v>
      </c>
      <c r="B10" s="416" t="s">
        <v>396</v>
      </c>
      <c r="C10" s="416">
        <v>4</v>
      </c>
      <c r="D10" s="413" t="s">
        <v>178</v>
      </c>
      <c r="E10" s="413" t="s">
        <v>565</v>
      </c>
      <c r="F10" s="413" t="s">
        <v>887</v>
      </c>
      <c r="G10" s="496" t="s">
        <v>885</v>
      </c>
      <c r="H10" s="497">
        <v>3</v>
      </c>
      <c r="I10" s="497">
        <v>6</v>
      </c>
      <c r="J10" s="414">
        <v>11</v>
      </c>
      <c r="K10" s="498">
        <v>4559</v>
      </c>
      <c r="L10" s="498">
        <v>2305</v>
      </c>
      <c r="M10" s="500">
        <v>2305</v>
      </c>
      <c r="N10" s="502">
        <v>1167</v>
      </c>
      <c r="O10" s="499"/>
      <c r="P10" s="499"/>
      <c r="Q10" s="499">
        <v>3</v>
      </c>
      <c r="R10" s="499"/>
      <c r="S10" s="499"/>
      <c r="T10" s="499"/>
      <c r="U10" s="499"/>
      <c r="V10" s="499"/>
      <c r="W10" s="416"/>
      <c r="X10" s="499">
        <v>3</v>
      </c>
      <c r="Y10" s="416"/>
      <c r="Z10" s="499"/>
      <c r="AA10" s="499"/>
      <c r="AB10" s="413" t="s">
        <v>883</v>
      </c>
      <c r="AC10" s="498">
        <v>2200</v>
      </c>
      <c r="AD10" s="498">
        <v>349551</v>
      </c>
      <c r="AE10" s="498">
        <v>269485</v>
      </c>
      <c r="AF10" s="498">
        <v>1160</v>
      </c>
      <c r="AG10" s="495">
        <f t="shared" si="0"/>
        <v>503.25379609544467</v>
      </c>
    </row>
    <row r="11" spans="1:36" s="466" customFormat="1" ht="22.5" customHeight="1">
      <c r="A11" s="495" t="s">
        <v>394</v>
      </c>
      <c r="B11" s="416" t="s">
        <v>396</v>
      </c>
      <c r="C11" s="416">
        <v>5</v>
      </c>
      <c r="D11" s="413" t="s">
        <v>178</v>
      </c>
      <c r="E11" s="413" t="s">
        <v>562</v>
      </c>
      <c r="F11" s="413" t="s">
        <v>887</v>
      </c>
      <c r="G11" s="496" t="s">
        <v>885</v>
      </c>
      <c r="H11" s="497">
        <v>11</v>
      </c>
      <c r="I11" s="497">
        <v>1</v>
      </c>
      <c r="J11" s="414">
        <v>28</v>
      </c>
      <c r="K11" s="498">
        <v>3156</v>
      </c>
      <c r="L11" s="498">
        <v>2088</v>
      </c>
      <c r="M11" s="500">
        <v>2088</v>
      </c>
      <c r="N11" s="502">
        <v>2276</v>
      </c>
      <c r="O11" s="499"/>
      <c r="P11" s="499">
        <v>0</v>
      </c>
      <c r="Q11" s="499">
        <v>1</v>
      </c>
      <c r="R11" s="499">
        <v>0</v>
      </c>
      <c r="S11" s="499">
        <v>0</v>
      </c>
      <c r="T11" s="499"/>
      <c r="U11" s="499"/>
      <c r="V11" s="499">
        <v>0</v>
      </c>
      <c r="W11" s="499">
        <v>0</v>
      </c>
      <c r="X11" s="416">
        <v>1</v>
      </c>
      <c r="Y11" s="499">
        <v>0</v>
      </c>
      <c r="Z11" s="499"/>
      <c r="AA11" s="499"/>
      <c r="AB11" s="413" t="s">
        <v>883</v>
      </c>
      <c r="AC11" s="498">
        <v>2200</v>
      </c>
      <c r="AD11" s="498">
        <v>646141</v>
      </c>
      <c r="AE11" s="498">
        <v>423801</v>
      </c>
      <c r="AF11" s="498">
        <v>2155</v>
      </c>
      <c r="AG11" s="495">
        <f t="shared" si="0"/>
        <v>1032.0881226053639</v>
      </c>
    </row>
    <row r="12" spans="1:36" s="466" customFormat="1" ht="22.5" customHeight="1">
      <c r="A12" s="495" t="s">
        <v>394</v>
      </c>
      <c r="B12" s="416" t="s">
        <v>396</v>
      </c>
      <c r="C12" s="416">
        <v>6</v>
      </c>
      <c r="D12" s="413" t="s">
        <v>178</v>
      </c>
      <c r="E12" s="413" t="s">
        <v>566</v>
      </c>
      <c r="F12" s="413" t="s">
        <v>887</v>
      </c>
      <c r="G12" s="496" t="s">
        <v>885</v>
      </c>
      <c r="H12" s="497">
        <v>16</v>
      </c>
      <c r="I12" s="497">
        <v>3</v>
      </c>
      <c r="J12" s="414">
        <v>31</v>
      </c>
      <c r="K12" s="498">
        <v>1455</v>
      </c>
      <c r="L12" s="498">
        <v>825</v>
      </c>
      <c r="M12" s="500">
        <v>825</v>
      </c>
      <c r="N12" s="502">
        <v>728</v>
      </c>
      <c r="O12" s="499">
        <v>0</v>
      </c>
      <c r="P12" s="499">
        <v>0</v>
      </c>
      <c r="Q12" s="499">
        <v>1</v>
      </c>
      <c r="R12" s="499">
        <v>0</v>
      </c>
      <c r="S12" s="499">
        <v>0</v>
      </c>
      <c r="T12" s="499">
        <v>0</v>
      </c>
      <c r="U12" s="499">
        <v>0</v>
      </c>
      <c r="V12" s="499">
        <v>0</v>
      </c>
      <c r="W12" s="499">
        <v>0</v>
      </c>
      <c r="X12" s="499">
        <v>1</v>
      </c>
      <c r="Y12" s="416">
        <v>0</v>
      </c>
      <c r="Z12" s="499">
        <v>0</v>
      </c>
      <c r="AA12" s="499">
        <v>0</v>
      </c>
      <c r="AB12" s="413" t="s">
        <v>883</v>
      </c>
      <c r="AC12" s="498">
        <v>2200</v>
      </c>
      <c r="AD12" s="498">
        <v>137945</v>
      </c>
      <c r="AE12" s="498">
        <v>103802</v>
      </c>
      <c r="AF12" s="498">
        <v>613</v>
      </c>
      <c r="AG12" s="495">
        <f t="shared" si="0"/>
        <v>743.030303030303</v>
      </c>
    </row>
    <row r="13" spans="1:36" s="466" customFormat="1" ht="22.5" customHeight="1">
      <c r="A13" s="495" t="s">
        <v>394</v>
      </c>
      <c r="B13" s="416" t="s">
        <v>396</v>
      </c>
      <c r="C13" s="416">
        <v>7</v>
      </c>
      <c r="D13" s="413" t="s">
        <v>178</v>
      </c>
      <c r="E13" s="413" t="s">
        <v>568</v>
      </c>
      <c r="F13" s="413" t="s">
        <v>887</v>
      </c>
      <c r="G13" s="496" t="s">
        <v>885</v>
      </c>
      <c r="H13" s="497">
        <v>24</v>
      </c>
      <c r="I13" s="497">
        <v>12</v>
      </c>
      <c r="J13" s="414">
        <v>27</v>
      </c>
      <c r="K13" s="498">
        <v>3456</v>
      </c>
      <c r="L13" s="498">
        <v>2212</v>
      </c>
      <c r="M13" s="500">
        <v>2212</v>
      </c>
      <c r="N13" s="502">
        <v>1700</v>
      </c>
      <c r="O13" s="499"/>
      <c r="P13" s="499">
        <v>0</v>
      </c>
      <c r="Q13" s="499">
        <v>0</v>
      </c>
      <c r="R13" s="499">
        <v>2</v>
      </c>
      <c r="S13" s="499">
        <v>0</v>
      </c>
      <c r="T13" s="499"/>
      <c r="U13" s="499"/>
      <c r="V13" s="499">
        <v>0</v>
      </c>
      <c r="W13" s="499">
        <v>0</v>
      </c>
      <c r="X13" s="416">
        <v>0</v>
      </c>
      <c r="Y13" s="499">
        <v>2</v>
      </c>
      <c r="Z13" s="499"/>
      <c r="AA13" s="499"/>
      <c r="AB13" s="413" t="s">
        <v>883</v>
      </c>
      <c r="AC13" s="498">
        <v>2200</v>
      </c>
      <c r="AD13" s="498">
        <v>494027</v>
      </c>
      <c r="AE13" s="498">
        <v>289245</v>
      </c>
      <c r="AF13" s="498">
        <v>1691</v>
      </c>
      <c r="AG13" s="495">
        <f t="shared" si="0"/>
        <v>764.46654611211568</v>
      </c>
    </row>
    <row r="14" spans="1:36" s="466" customFormat="1" ht="22.5" customHeight="1">
      <c r="A14" s="495" t="s">
        <v>394</v>
      </c>
      <c r="B14" s="416" t="s">
        <v>396</v>
      </c>
      <c r="C14" s="416">
        <v>8</v>
      </c>
      <c r="D14" s="413" t="s">
        <v>178</v>
      </c>
      <c r="E14" s="413" t="s">
        <v>888</v>
      </c>
      <c r="F14" s="413" t="s">
        <v>887</v>
      </c>
      <c r="G14" s="496" t="s">
        <v>885</v>
      </c>
      <c r="H14" s="497">
        <v>30</v>
      </c>
      <c r="I14" s="497">
        <v>8</v>
      </c>
      <c r="J14" s="414">
        <v>14</v>
      </c>
      <c r="K14" s="498">
        <v>4050</v>
      </c>
      <c r="L14" s="498">
        <v>3452</v>
      </c>
      <c r="M14" s="500">
        <v>3347</v>
      </c>
      <c r="N14" s="502">
        <v>3200</v>
      </c>
      <c r="O14" s="499">
        <v>0</v>
      </c>
      <c r="P14" s="499">
        <v>0</v>
      </c>
      <c r="Q14" s="499">
        <v>0</v>
      </c>
      <c r="R14" s="499">
        <v>6</v>
      </c>
      <c r="S14" s="499">
        <v>0</v>
      </c>
      <c r="T14" s="499">
        <v>0</v>
      </c>
      <c r="U14" s="499">
        <v>0</v>
      </c>
      <c r="V14" s="499"/>
      <c r="W14" s="499">
        <v>2</v>
      </c>
      <c r="X14" s="416">
        <v>0</v>
      </c>
      <c r="Y14" s="499">
        <v>1</v>
      </c>
      <c r="Z14" s="499">
        <v>0</v>
      </c>
      <c r="AA14" s="499">
        <v>0</v>
      </c>
      <c r="AB14" s="413" t="s">
        <v>883</v>
      </c>
      <c r="AC14" s="498">
        <v>2200</v>
      </c>
      <c r="AD14" s="498">
        <v>590871</v>
      </c>
      <c r="AE14" s="498">
        <v>482940</v>
      </c>
      <c r="AF14" s="498">
        <v>2515</v>
      </c>
      <c r="AG14" s="495">
        <f t="shared" si="0"/>
        <v>751.41918135643857</v>
      </c>
    </row>
    <row r="15" spans="1:36" s="466" customFormat="1" ht="22.5" customHeight="1">
      <c r="A15" s="503"/>
      <c r="B15" s="503" t="s">
        <v>400</v>
      </c>
      <c r="C15" s="416">
        <v>9</v>
      </c>
      <c r="D15" s="413" t="s">
        <v>335</v>
      </c>
      <c r="E15" s="413" t="s">
        <v>556</v>
      </c>
      <c r="F15" s="413" t="s">
        <v>884</v>
      </c>
      <c r="G15" s="496" t="s">
        <v>882</v>
      </c>
      <c r="H15" s="497">
        <v>50</v>
      </c>
      <c r="I15" s="497">
        <v>8</v>
      </c>
      <c r="J15" s="414">
        <v>9</v>
      </c>
      <c r="K15" s="498">
        <v>0</v>
      </c>
      <c r="L15" s="416">
        <v>173</v>
      </c>
      <c r="M15" s="498">
        <v>173</v>
      </c>
      <c r="N15" s="504">
        <v>0</v>
      </c>
      <c r="O15" s="499">
        <v>0</v>
      </c>
      <c r="P15" s="499">
        <v>0</v>
      </c>
      <c r="Q15" s="499">
        <v>0</v>
      </c>
      <c r="R15" s="499">
        <v>0</v>
      </c>
      <c r="S15" s="499">
        <v>1</v>
      </c>
      <c r="T15" s="499">
        <v>0</v>
      </c>
      <c r="U15" s="499">
        <v>0</v>
      </c>
      <c r="V15" s="416">
        <v>1</v>
      </c>
      <c r="W15" s="499">
        <v>0</v>
      </c>
      <c r="X15" s="499">
        <v>0</v>
      </c>
      <c r="Y15" s="499">
        <v>0</v>
      </c>
      <c r="Z15" s="499">
        <v>0</v>
      </c>
      <c r="AA15" s="499">
        <v>0</v>
      </c>
      <c r="AB15" s="413" t="s">
        <v>886</v>
      </c>
      <c r="AC15" s="498">
        <v>850</v>
      </c>
      <c r="AD15" s="498">
        <v>31066</v>
      </c>
      <c r="AE15" s="498">
        <v>30054</v>
      </c>
      <c r="AF15" s="498">
        <v>90</v>
      </c>
      <c r="AG15" s="495">
        <f t="shared" si="0"/>
        <v>520.23121387283231</v>
      </c>
    </row>
    <row r="16" spans="1:36" s="466" customFormat="1" ht="22.5" customHeight="1">
      <c r="A16" s="503"/>
      <c r="B16" s="503" t="s">
        <v>400</v>
      </c>
      <c r="C16" s="416">
        <v>10</v>
      </c>
      <c r="D16" s="413" t="s">
        <v>335</v>
      </c>
      <c r="E16" s="413" t="s">
        <v>557</v>
      </c>
      <c r="F16" s="413" t="s">
        <v>884</v>
      </c>
      <c r="G16" s="496" t="s">
        <v>882</v>
      </c>
      <c r="H16" s="497">
        <v>50</v>
      </c>
      <c r="I16" s="497">
        <v>8</v>
      </c>
      <c r="J16" s="414">
        <v>9</v>
      </c>
      <c r="K16" s="498">
        <v>0</v>
      </c>
      <c r="L16" s="416">
        <v>109</v>
      </c>
      <c r="M16" s="498">
        <v>109</v>
      </c>
      <c r="N16" s="498">
        <v>0</v>
      </c>
      <c r="O16" s="499">
        <v>0</v>
      </c>
      <c r="P16" s="499">
        <v>0</v>
      </c>
      <c r="Q16" s="499">
        <v>0</v>
      </c>
      <c r="R16" s="499">
        <v>0</v>
      </c>
      <c r="S16" s="499">
        <v>1</v>
      </c>
      <c r="T16" s="499">
        <v>0</v>
      </c>
      <c r="U16" s="499">
        <v>0</v>
      </c>
      <c r="V16" s="416">
        <v>1</v>
      </c>
      <c r="W16" s="499">
        <v>0</v>
      </c>
      <c r="X16" s="499">
        <v>0</v>
      </c>
      <c r="Y16" s="499">
        <v>0</v>
      </c>
      <c r="Z16" s="499">
        <v>0</v>
      </c>
      <c r="AA16" s="499">
        <v>0</v>
      </c>
      <c r="AB16" s="413" t="s">
        <v>886</v>
      </c>
      <c r="AC16" s="498">
        <v>2000</v>
      </c>
      <c r="AD16" s="498">
        <v>20926</v>
      </c>
      <c r="AE16" s="498">
        <v>20926</v>
      </c>
      <c r="AF16" s="498">
        <v>61</v>
      </c>
      <c r="AG16" s="495">
        <f t="shared" si="0"/>
        <v>559.63302752293578</v>
      </c>
    </row>
    <row r="17" spans="1:33" s="466" customFormat="1" ht="22.5" customHeight="1">
      <c r="A17" s="503"/>
      <c r="B17" s="503" t="s">
        <v>400</v>
      </c>
      <c r="C17" s="416">
        <v>11</v>
      </c>
      <c r="D17" s="413" t="s">
        <v>335</v>
      </c>
      <c r="E17" s="413" t="s">
        <v>558</v>
      </c>
      <c r="F17" s="413" t="s">
        <v>884</v>
      </c>
      <c r="G17" s="496" t="s">
        <v>882</v>
      </c>
      <c r="H17" s="497">
        <v>50</v>
      </c>
      <c r="I17" s="497">
        <v>8</v>
      </c>
      <c r="J17" s="414">
        <v>9</v>
      </c>
      <c r="K17" s="498">
        <v>0</v>
      </c>
      <c r="L17" s="416">
        <v>433</v>
      </c>
      <c r="M17" s="498">
        <v>433</v>
      </c>
      <c r="N17" s="498">
        <v>0</v>
      </c>
      <c r="O17" s="499">
        <v>0</v>
      </c>
      <c r="P17" s="499">
        <v>0</v>
      </c>
      <c r="Q17" s="499">
        <v>0</v>
      </c>
      <c r="R17" s="499">
        <v>0</v>
      </c>
      <c r="S17" s="499">
        <v>3</v>
      </c>
      <c r="T17" s="499">
        <v>0</v>
      </c>
      <c r="U17" s="499">
        <v>0</v>
      </c>
      <c r="V17" s="416">
        <v>3</v>
      </c>
      <c r="W17" s="499">
        <v>0</v>
      </c>
      <c r="X17" s="499">
        <v>0</v>
      </c>
      <c r="Y17" s="499">
        <v>0</v>
      </c>
      <c r="Z17" s="499">
        <v>0</v>
      </c>
      <c r="AA17" s="499">
        <v>0</v>
      </c>
      <c r="AB17" s="413" t="s">
        <v>886</v>
      </c>
      <c r="AC17" s="498">
        <v>1150</v>
      </c>
      <c r="AD17" s="498">
        <v>77351</v>
      </c>
      <c r="AE17" s="498">
        <v>77351</v>
      </c>
      <c r="AF17" s="498">
        <v>212</v>
      </c>
      <c r="AG17" s="495">
        <f t="shared" si="0"/>
        <v>489.60739030023097</v>
      </c>
    </row>
    <row r="18" spans="1:33" s="466" customFormat="1" ht="22.5" customHeight="1">
      <c r="A18" s="503"/>
      <c r="B18" s="503" t="s">
        <v>400</v>
      </c>
      <c r="C18" s="416">
        <v>12</v>
      </c>
      <c r="D18" s="413" t="s">
        <v>335</v>
      </c>
      <c r="E18" s="413" t="s">
        <v>559</v>
      </c>
      <c r="F18" s="413" t="s">
        <v>884</v>
      </c>
      <c r="G18" s="496" t="s">
        <v>882</v>
      </c>
      <c r="H18" s="497">
        <v>50</v>
      </c>
      <c r="I18" s="497">
        <v>8</v>
      </c>
      <c r="J18" s="414">
        <v>9</v>
      </c>
      <c r="K18" s="498">
        <v>0</v>
      </c>
      <c r="L18" s="416">
        <v>193</v>
      </c>
      <c r="M18" s="498">
        <v>193</v>
      </c>
      <c r="N18" s="498">
        <v>0</v>
      </c>
      <c r="O18" s="499">
        <v>0</v>
      </c>
      <c r="P18" s="499">
        <v>0</v>
      </c>
      <c r="Q18" s="499">
        <v>0</v>
      </c>
      <c r="R18" s="499">
        <v>0</v>
      </c>
      <c r="S18" s="499">
        <v>1</v>
      </c>
      <c r="T18" s="499">
        <v>0</v>
      </c>
      <c r="U18" s="499">
        <v>0</v>
      </c>
      <c r="V18" s="416">
        <v>1</v>
      </c>
      <c r="W18" s="499">
        <v>0</v>
      </c>
      <c r="X18" s="499">
        <v>0</v>
      </c>
      <c r="Y18" s="499">
        <v>0</v>
      </c>
      <c r="Z18" s="499">
        <v>0</v>
      </c>
      <c r="AA18" s="499">
        <v>0</v>
      </c>
      <c r="AB18" s="413" t="s">
        <v>886</v>
      </c>
      <c r="AC18" s="498">
        <v>2000</v>
      </c>
      <c r="AD18" s="498">
        <v>30465</v>
      </c>
      <c r="AE18" s="498">
        <v>30465</v>
      </c>
      <c r="AF18" s="505">
        <v>83.5</v>
      </c>
      <c r="AG18" s="495">
        <f t="shared" si="0"/>
        <v>432.64248704663214</v>
      </c>
    </row>
    <row r="19" spans="1:33" s="466" customFormat="1" ht="22.5" customHeight="1">
      <c r="A19" s="503"/>
      <c r="B19" s="503" t="s">
        <v>400</v>
      </c>
      <c r="C19" s="416">
        <v>13</v>
      </c>
      <c r="D19" s="413" t="s">
        <v>335</v>
      </c>
      <c r="E19" s="413" t="s">
        <v>560</v>
      </c>
      <c r="F19" s="413" t="s">
        <v>884</v>
      </c>
      <c r="G19" s="496" t="s">
        <v>882</v>
      </c>
      <c r="H19" s="497">
        <v>50</v>
      </c>
      <c r="I19" s="497">
        <v>8</v>
      </c>
      <c r="J19" s="414">
        <v>9</v>
      </c>
      <c r="K19" s="498">
        <v>0</v>
      </c>
      <c r="L19" s="416">
        <v>212</v>
      </c>
      <c r="M19" s="498">
        <v>212</v>
      </c>
      <c r="N19" s="498">
        <v>0</v>
      </c>
      <c r="O19" s="499">
        <v>0</v>
      </c>
      <c r="P19" s="499">
        <v>0</v>
      </c>
      <c r="Q19" s="499">
        <v>0</v>
      </c>
      <c r="R19" s="499">
        <v>0</v>
      </c>
      <c r="S19" s="499">
        <v>2</v>
      </c>
      <c r="T19" s="499">
        <v>0</v>
      </c>
      <c r="U19" s="499">
        <v>0</v>
      </c>
      <c r="V19" s="416">
        <v>1</v>
      </c>
      <c r="W19" s="499">
        <v>0</v>
      </c>
      <c r="X19" s="499">
        <v>0</v>
      </c>
      <c r="Y19" s="499">
        <v>0</v>
      </c>
      <c r="Z19" s="499">
        <v>0</v>
      </c>
      <c r="AA19" s="499">
        <v>0</v>
      </c>
      <c r="AB19" s="413" t="s">
        <v>886</v>
      </c>
      <c r="AC19" s="498">
        <v>2000</v>
      </c>
      <c r="AD19" s="498">
        <v>32371</v>
      </c>
      <c r="AE19" s="498">
        <v>32371</v>
      </c>
      <c r="AF19" s="498">
        <v>120</v>
      </c>
      <c r="AG19" s="495">
        <f t="shared" si="0"/>
        <v>566.03773584905662</v>
      </c>
    </row>
    <row r="20" spans="1:33" s="466" customFormat="1" ht="22.5" customHeight="1" thickBot="1">
      <c r="A20" s="503"/>
      <c r="B20" s="503" t="s">
        <v>400</v>
      </c>
      <c r="C20" s="416">
        <v>14</v>
      </c>
      <c r="D20" s="413" t="s">
        <v>335</v>
      </c>
      <c r="E20" s="413" t="s">
        <v>561</v>
      </c>
      <c r="F20" s="413" t="s">
        <v>884</v>
      </c>
      <c r="G20" s="506" t="s">
        <v>882</v>
      </c>
      <c r="H20" s="507">
        <v>43</v>
      </c>
      <c r="I20" s="507">
        <v>3</v>
      </c>
      <c r="J20" s="508">
        <v>13</v>
      </c>
      <c r="K20" s="498">
        <v>0</v>
      </c>
      <c r="L20" s="416">
        <v>178</v>
      </c>
      <c r="M20" s="498">
        <v>178</v>
      </c>
      <c r="N20" s="498">
        <v>0</v>
      </c>
      <c r="O20" s="499">
        <v>0</v>
      </c>
      <c r="P20" s="499">
        <v>0</v>
      </c>
      <c r="Q20" s="499">
        <v>0</v>
      </c>
      <c r="R20" s="499">
        <v>0</v>
      </c>
      <c r="S20" s="499">
        <v>1</v>
      </c>
      <c r="T20" s="499">
        <v>0</v>
      </c>
      <c r="U20" s="499">
        <v>0</v>
      </c>
      <c r="V20" s="416">
        <v>1</v>
      </c>
      <c r="W20" s="499">
        <v>0</v>
      </c>
      <c r="X20" s="499">
        <v>0</v>
      </c>
      <c r="Y20" s="499">
        <v>0</v>
      </c>
      <c r="Z20" s="499">
        <v>0</v>
      </c>
      <c r="AA20" s="499">
        <v>0</v>
      </c>
      <c r="AB20" s="413" t="s">
        <v>886</v>
      </c>
      <c r="AC20" s="498">
        <v>840</v>
      </c>
      <c r="AD20" s="498">
        <v>31864</v>
      </c>
      <c r="AE20" s="498">
        <v>31864</v>
      </c>
      <c r="AF20" s="498">
        <v>150</v>
      </c>
      <c r="AG20" s="509">
        <f t="shared" si="0"/>
        <v>842.69662921348311</v>
      </c>
    </row>
    <row r="21" spans="1:33" s="466" customFormat="1" ht="22.5" customHeight="1" thickTop="1">
      <c r="A21" s="403"/>
      <c r="B21" s="403"/>
      <c r="C21" s="510"/>
      <c r="D21" s="511"/>
      <c r="E21" s="511"/>
      <c r="F21" s="511"/>
      <c r="G21" s="512"/>
      <c r="H21" s="513"/>
      <c r="I21" s="513"/>
      <c r="J21" s="514"/>
      <c r="K21" s="515">
        <f t="shared" ref="K21:AA21" si="1">SUM(K7:K20)</f>
        <v>20725</v>
      </c>
      <c r="L21" s="515">
        <f t="shared" si="1"/>
        <v>17520</v>
      </c>
      <c r="M21" s="515">
        <f t="shared" si="1"/>
        <v>17415</v>
      </c>
      <c r="N21" s="515">
        <f t="shared" si="1"/>
        <v>11021</v>
      </c>
      <c r="O21" s="516">
        <f t="shared" si="1"/>
        <v>0</v>
      </c>
      <c r="P21" s="516">
        <f t="shared" si="1"/>
        <v>0</v>
      </c>
      <c r="Q21" s="516">
        <f t="shared" si="1"/>
        <v>8</v>
      </c>
      <c r="R21" s="516">
        <f t="shared" si="1"/>
        <v>10</v>
      </c>
      <c r="S21" s="516">
        <f t="shared" si="1"/>
        <v>9</v>
      </c>
      <c r="T21" s="516">
        <f t="shared" si="1"/>
        <v>0</v>
      </c>
      <c r="U21" s="516">
        <f t="shared" si="1"/>
        <v>0</v>
      </c>
      <c r="V21" s="516">
        <f t="shared" si="1"/>
        <v>10</v>
      </c>
      <c r="W21" s="516">
        <f t="shared" si="1"/>
        <v>4</v>
      </c>
      <c r="X21" s="516">
        <f t="shared" si="1"/>
        <v>5</v>
      </c>
      <c r="Y21" s="516">
        <f t="shared" si="1"/>
        <v>4</v>
      </c>
      <c r="Z21" s="516">
        <f t="shared" si="1"/>
        <v>0</v>
      </c>
      <c r="AA21" s="516">
        <f t="shared" si="1"/>
        <v>0</v>
      </c>
      <c r="AB21" s="517"/>
      <c r="AC21" s="517"/>
      <c r="AD21" s="515">
        <f>SUM(AD7:AD20)</f>
        <v>3218982</v>
      </c>
      <c r="AE21" s="515">
        <f>SUM(AE7:AE20)</f>
        <v>2450421</v>
      </c>
      <c r="AF21" s="515">
        <f>SUM(AF7:AF20)</f>
        <v>11590.5</v>
      </c>
      <c r="AG21" s="518">
        <f t="shared" ref="AG21" si="2">AF21*1000/M21</f>
        <v>665.54694229112829</v>
      </c>
    </row>
    <row r="22" spans="1:33" s="466" customFormat="1">
      <c r="A22" s="403"/>
      <c r="B22" s="403"/>
      <c r="C22" s="519"/>
      <c r="D22" s="467"/>
      <c r="E22" s="467"/>
      <c r="F22" s="467"/>
      <c r="G22" s="490"/>
      <c r="H22" s="490"/>
      <c r="I22" s="490"/>
      <c r="J22" s="490"/>
    </row>
  </sheetData>
  <mergeCells count="6">
    <mergeCell ref="G21:J21"/>
    <mergeCell ref="AB2:AC2"/>
    <mergeCell ref="O2:U2"/>
    <mergeCell ref="V2:AA2"/>
    <mergeCell ref="D3:E3"/>
    <mergeCell ref="G3:J3"/>
  </mergeCells>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0"/>
  </sheetPr>
  <dimension ref="A1:AI29"/>
  <sheetViews>
    <sheetView showZeros="0" zoomScale="90" zoomScaleNormal="90" zoomScaleSheetLayoutView="75" workbookViewId="0">
      <selection activeCell="K25" sqref="K25"/>
    </sheetView>
  </sheetViews>
  <sheetFormatPr defaultColWidth="9" defaultRowHeight="13.5"/>
  <cols>
    <col min="1" max="1" width="8.125" style="101" customWidth="1"/>
    <col min="2" max="2" width="7.875" style="101" customWidth="1"/>
    <col min="3" max="4" width="4.625" style="101" customWidth="1"/>
    <col min="5" max="5" width="4.875" style="101" customWidth="1"/>
    <col min="6" max="11" width="8.625" style="101" customWidth="1"/>
    <col min="12" max="14" width="4.625" style="101" customWidth="1"/>
    <col min="15" max="21" width="4.125" style="101" customWidth="1"/>
    <col min="22" max="23" width="8.625" style="101" customWidth="1"/>
    <col min="24" max="32" width="4.625" style="101" customWidth="1"/>
    <col min="33" max="34" width="5.25" style="101" customWidth="1"/>
    <col min="35" max="35" width="6" style="101" customWidth="1"/>
    <col min="36" max="16384" width="9" style="101"/>
  </cols>
  <sheetData>
    <row r="1" spans="1:35" ht="15.95" customHeight="1">
      <c r="A1" s="101" t="s">
        <v>1228</v>
      </c>
    </row>
    <row r="2" spans="1:35" ht="21" customHeight="1">
      <c r="A2" s="522" t="s">
        <v>362</v>
      </c>
      <c r="B2" s="523" t="s">
        <v>53</v>
      </c>
      <c r="C2" s="108" t="s">
        <v>54</v>
      </c>
      <c r="D2" s="524"/>
      <c r="E2" s="525"/>
      <c r="F2" s="108" t="s">
        <v>55</v>
      </c>
      <c r="G2" s="524"/>
      <c r="H2" s="525"/>
      <c r="I2" s="108" t="s">
        <v>56</v>
      </c>
      <c r="J2" s="524"/>
      <c r="K2" s="525"/>
      <c r="L2" s="108" t="s">
        <v>57</v>
      </c>
      <c r="M2" s="524"/>
      <c r="N2" s="525"/>
      <c r="O2" s="108" t="s">
        <v>58</v>
      </c>
      <c r="P2" s="524"/>
      <c r="Q2" s="524"/>
      <c r="R2" s="524"/>
      <c r="S2" s="524"/>
      <c r="T2" s="524"/>
      <c r="U2" s="525"/>
      <c r="V2" s="108" t="s">
        <v>59</v>
      </c>
      <c r="W2" s="121"/>
      <c r="X2" s="108" t="s">
        <v>60</v>
      </c>
      <c r="Y2" s="524"/>
      <c r="Z2" s="525"/>
      <c r="AA2" s="108" t="s">
        <v>61</v>
      </c>
      <c r="AB2" s="524"/>
      <c r="AC2" s="525"/>
      <c r="AD2" s="108" t="s">
        <v>62</v>
      </c>
      <c r="AE2" s="524"/>
      <c r="AF2" s="525"/>
      <c r="AG2" s="108" t="s">
        <v>64</v>
      </c>
      <c r="AH2" s="524"/>
      <c r="AI2" s="523" t="s">
        <v>63</v>
      </c>
    </row>
    <row r="3" spans="1:35" ht="21" customHeight="1">
      <c r="A3" s="526"/>
      <c r="B3" s="526" t="s">
        <v>427</v>
      </c>
      <c r="C3" s="527" t="s">
        <v>603</v>
      </c>
      <c r="D3" s="528" t="s">
        <v>65</v>
      </c>
      <c r="E3" s="528" t="s">
        <v>267</v>
      </c>
      <c r="F3" s="529" t="s">
        <v>603</v>
      </c>
      <c r="G3" s="529" t="s">
        <v>600</v>
      </c>
      <c r="H3" s="528" t="s">
        <v>267</v>
      </c>
      <c r="I3" s="529" t="s">
        <v>603</v>
      </c>
      <c r="J3" s="529" t="s">
        <v>604</v>
      </c>
      <c r="K3" s="528" t="s">
        <v>267</v>
      </c>
      <c r="L3" s="527" t="s">
        <v>603</v>
      </c>
      <c r="M3" s="528" t="s">
        <v>67</v>
      </c>
      <c r="N3" s="528" t="s">
        <v>68</v>
      </c>
      <c r="O3" s="528" t="s">
        <v>69</v>
      </c>
      <c r="P3" s="528" t="s">
        <v>70</v>
      </c>
      <c r="Q3" s="528" t="s">
        <v>71</v>
      </c>
      <c r="R3" s="528" t="s">
        <v>187</v>
      </c>
      <c r="S3" s="528" t="s">
        <v>575</v>
      </c>
      <c r="T3" s="528" t="s">
        <v>622</v>
      </c>
      <c r="U3" s="528" t="s">
        <v>153</v>
      </c>
      <c r="V3" s="529" t="s">
        <v>603</v>
      </c>
      <c r="W3" s="529" t="s">
        <v>604</v>
      </c>
      <c r="X3" s="528" t="s">
        <v>72</v>
      </c>
      <c r="Y3" s="528" t="s">
        <v>601</v>
      </c>
      <c r="Z3" s="528" t="s">
        <v>602</v>
      </c>
      <c r="AA3" s="528" t="s">
        <v>73</v>
      </c>
      <c r="AB3" s="530" t="s">
        <v>74</v>
      </c>
      <c r="AC3" s="530" t="s">
        <v>75</v>
      </c>
      <c r="AD3" s="527" t="s">
        <v>577</v>
      </c>
      <c r="AE3" s="528" t="s">
        <v>576</v>
      </c>
      <c r="AF3" s="527" t="s">
        <v>541</v>
      </c>
      <c r="AG3" s="528" t="s">
        <v>76</v>
      </c>
      <c r="AH3" s="528" t="s">
        <v>77</v>
      </c>
      <c r="AI3" s="526" t="s">
        <v>427</v>
      </c>
    </row>
    <row r="4" spans="1:35" ht="21" customHeight="1">
      <c r="A4" s="526"/>
      <c r="B4" s="526" t="s">
        <v>429</v>
      </c>
      <c r="C4" s="531" t="s">
        <v>78</v>
      </c>
      <c r="D4" s="532" t="s">
        <v>79</v>
      </c>
      <c r="E4" s="532" t="s">
        <v>267</v>
      </c>
      <c r="F4" s="533" t="s">
        <v>78</v>
      </c>
      <c r="G4" s="533" t="s">
        <v>66</v>
      </c>
      <c r="H4" s="532" t="s">
        <v>267</v>
      </c>
      <c r="I4" s="533" t="s">
        <v>78</v>
      </c>
      <c r="J4" s="533"/>
      <c r="K4" s="532" t="s">
        <v>267</v>
      </c>
      <c r="L4" s="531" t="s">
        <v>78</v>
      </c>
      <c r="M4" s="532" t="s">
        <v>80</v>
      </c>
      <c r="N4" s="532"/>
      <c r="O4" s="532"/>
      <c r="P4" s="532"/>
      <c r="Q4" s="532" t="s">
        <v>356</v>
      </c>
      <c r="R4" s="532" t="s">
        <v>154</v>
      </c>
      <c r="S4" s="532" t="s">
        <v>154</v>
      </c>
      <c r="T4" s="532" t="s">
        <v>154</v>
      </c>
      <c r="U4" s="532"/>
      <c r="V4" s="533" t="s">
        <v>78</v>
      </c>
      <c r="W4" s="533" t="s">
        <v>66</v>
      </c>
      <c r="X4" s="532"/>
      <c r="Y4" s="532" t="s">
        <v>356</v>
      </c>
      <c r="Z4" s="532" t="s">
        <v>154</v>
      </c>
      <c r="AA4" s="532"/>
      <c r="AB4" s="534"/>
      <c r="AC4" s="535" t="s">
        <v>81</v>
      </c>
      <c r="AD4" s="531"/>
      <c r="AE4" s="532" t="s">
        <v>356</v>
      </c>
      <c r="AF4" s="531" t="s">
        <v>154</v>
      </c>
      <c r="AG4" s="532"/>
      <c r="AH4" s="532" t="s">
        <v>356</v>
      </c>
      <c r="AI4" s="526" t="s">
        <v>429</v>
      </c>
    </row>
    <row r="5" spans="1:35" ht="21" customHeight="1">
      <c r="A5" s="526"/>
      <c r="B5" s="526"/>
      <c r="C5" s="531" t="s">
        <v>155</v>
      </c>
      <c r="D5" s="532" t="s">
        <v>82</v>
      </c>
      <c r="E5" s="532"/>
      <c r="F5" s="533" t="s">
        <v>156</v>
      </c>
      <c r="G5" s="533"/>
      <c r="H5" s="532"/>
      <c r="I5" s="533" t="s">
        <v>156</v>
      </c>
      <c r="J5" s="533"/>
      <c r="K5" s="532"/>
      <c r="L5" s="531" t="s">
        <v>87</v>
      </c>
      <c r="M5" s="532" t="s">
        <v>157</v>
      </c>
      <c r="N5" s="532" t="s">
        <v>83</v>
      </c>
      <c r="O5" s="532" t="s">
        <v>84</v>
      </c>
      <c r="P5" s="532" t="s">
        <v>85</v>
      </c>
      <c r="Q5" s="532" t="s">
        <v>158</v>
      </c>
      <c r="R5" s="532" t="s">
        <v>359</v>
      </c>
      <c r="S5" s="532" t="s">
        <v>359</v>
      </c>
      <c r="T5" s="532" t="s">
        <v>359</v>
      </c>
      <c r="U5" s="532" t="s">
        <v>86</v>
      </c>
      <c r="V5" s="533" t="s">
        <v>87</v>
      </c>
      <c r="W5" s="533"/>
      <c r="X5" s="532" t="s">
        <v>85</v>
      </c>
      <c r="Y5" s="532" t="s">
        <v>158</v>
      </c>
      <c r="Z5" s="532" t="s">
        <v>359</v>
      </c>
      <c r="AA5" s="532" t="s">
        <v>86</v>
      </c>
      <c r="AB5" s="534"/>
      <c r="AC5" s="535" t="s">
        <v>73</v>
      </c>
      <c r="AD5" s="531" t="s">
        <v>85</v>
      </c>
      <c r="AE5" s="532" t="s">
        <v>158</v>
      </c>
      <c r="AF5" s="531" t="s">
        <v>359</v>
      </c>
      <c r="AG5" s="532" t="s">
        <v>85</v>
      </c>
      <c r="AH5" s="532" t="s">
        <v>158</v>
      </c>
      <c r="AI5" s="526"/>
    </row>
    <row r="6" spans="1:35" ht="21" customHeight="1">
      <c r="A6" s="536"/>
      <c r="B6" s="536"/>
      <c r="C6" s="537"/>
      <c r="D6" s="538" t="s">
        <v>88</v>
      </c>
      <c r="E6" s="538"/>
      <c r="F6" s="539"/>
      <c r="G6" s="539"/>
      <c r="H6" s="538"/>
      <c r="I6" s="539"/>
      <c r="J6" s="539"/>
      <c r="K6" s="538"/>
      <c r="L6" s="537"/>
      <c r="M6" s="538" t="s">
        <v>159</v>
      </c>
      <c r="N6" s="538" t="s">
        <v>160</v>
      </c>
      <c r="O6" s="538" t="s">
        <v>160</v>
      </c>
      <c r="P6" s="538" t="s">
        <v>160</v>
      </c>
      <c r="Q6" s="538" t="s">
        <v>159</v>
      </c>
      <c r="R6" s="538"/>
      <c r="S6" s="538"/>
      <c r="T6" s="538"/>
      <c r="U6" s="538"/>
      <c r="V6" s="539"/>
      <c r="W6" s="539"/>
      <c r="X6" s="538" t="s">
        <v>160</v>
      </c>
      <c r="Y6" s="538" t="s">
        <v>159</v>
      </c>
      <c r="Z6" s="538"/>
      <c r="AA6" s="538"/>
      <c r="AB6" s="540"/>
      <c r="AC6" s="541"/>
      <c r="AD6" s="537" t="s">
        <v>160</v>
      </c>
      <c r="AE6" s="538" t="s">
        <v>159</v>
      </c>
      <c r="AF6" s="537"/>
      <c r="AG6" s="538" t="s">
        <v>160</v>
      </c>
      <c r="AH6" s="538" t="s">
        <v>159</v>
      </c>
      <c r="AI6" s="536"/>
    </row>
    <row r="7" spans="1:35" ht="25.5" customHeight="1">
      <c r="A7" s="542" t="s">
        <v>431</v>
      </c>
      <c r="B7" s="542" t="s">
        <v>889</v>
      </c>
      <c r="C7" s="543">
        <v>0</v>
      </c>
      <c r="D7" s="543">
        <v>1</v>
      </c>
      <c r="E7" s="543">
        <f>C7+D7</f>
        <v>1</v>
      </c>
      <c r="F7" s="447">
        <v>0</v>
      </c>
      <c r="G7" s="447">
        <v>12000</v>
      </c>
      <c r="H7" s="447">
        <f>F7+G7</f>
        <v>12000</v>
      </c>
      <c r="I7" s="447">
        <v>0</v>
      </c>
      <c r="J7" s="447">
        <v>11000</v>
      </c>
      <c r="K7" s="447">
        <f>I7+J7</f>
        <v>11000</v>
      </c>
      <c r="L7" s="543">
        <v>0</v>
      </c>
      <c r="M7" s="543">
        <v>1</v>
      </c>
      <c r="N7" s="543">
        <v>0</v>
      </c>
      <c r="O7" s="543">
        <v>0</v>
      </c>
      <c r="P7" s="543">
        <v>0</v>
      </c>
      <c r="Q7" s="543">
        <v>1</v>
      </c>
      <c r="R7" s="543">
        <v>0</v>
      </c>
      <c r="S7" s="543">
        <v>0</v>
      </c>
      <c r="T7" s="543">
        <v>0</v>
      </c>
      <c r="U7" s="543">
        <v>0</v>
      </c>
      <c r="V7" s="447">
        <v>0</v>
      </c>
      <c r="W7" s="447">
        <v>3900</v>
      </c>
      <c r="X7" s="543">
        <v>1</v>
      </c>
      <c r="Y7" s="543">
        <v>0</v>
      </c>
      <c r="Z7" s="543">
        <v>0</v>
      </c>
      <c r="AA7" s="543">
        <v>1</v>
      </c>
      <c r="AB7" s="543">
        <v>0</v>
      </c>
      <c r="AC7" s="543">
        <v>0</v>
      </c>
      <c r="AD7" s="543">
        <v>0</v>
      </c>
      <c r="AE7" s="543">
        <v>0</v>
      </c>
      <c r="AF7" s="543">
        <v>0</v>
      </c>
      <c r="AG7" s="543">
        <v>1</v>
      </c>
      <c r="AH7" s="543">
        <v>0</v>
      </c>
      <c r="AI7" s="543">
        <v>1</v>
      </c>
    </row>
    <row r="8" spans="1:35" ht="25.5" customHeight="1">
      <c r="A8" s="522" t="s">
        <v>387</v>
      </c>
      <c r="B8" s="542" t="s">
        <v>890</v>
      </c>
      <c r="C8" s="543">
        <v>8</v>
      </c>
      <c r="D8" s="543">
        <v>2</v>
      </c>
      <c r="E8" s="543">
        <f t="shared" ref="E8:E22" si="0">C8+D8</f>
        <v>10</v>
      </c>
      <c r="F8" s="447">
        <v>648</v>
      </c>
      <c r="G8" s="447">
        <v>1171</v>
      </c>
      <c r="H8" s="447">
        <f t="shared" ref="H8:H23" si="1">F8+G8</f>
        <v>1819</v>
      </c>
      <c r="I8" s="447">
        <v>0</v>
      </c>
      <c r="J8" s="447">
        <v>270</v>
      </c>
      <c r="K8" s="447">
        <f t="shared" ref="K8:K23" si="2">I8+J8</f>
        <v>270</v>
      </c>
      <c r="L8" s="543">
        <v>8</v>
      </c>
      <c r="M8" s="543">
        <v>0</v>
      </c>
      <c r="N8" s="543">
        <v>2</v>
      </c>
      <c r="O8" s="543">
        <v>0</v>
      </c>
      <c r="P8" s="543">
        <v>10</v>
      </c>
      <c r="Q8" s="543">
        <v>0</v>
      </c>
      <c r="R8" s="543">
        <v>2</v>
      </c>
      <c r="S8" s="543">
        <v>0</v>
      </c>
      <c r="T8" s="543">
        <v>0</v>
      </c>
      <c r="U8" s="543">
        <v>0</v>
      </c>
      <c r="V8" s="447">
        <v>956</v>
      </c>
      <c r="W8" s="447">
        <v>402</v>
      </c>
      <c r="X8" s="543">
        <v>10</v>
      </c>
      <c r="Y8" s="543">
        <v>0</v>
      </c>
      <c r="Z8" s="543">
        <v>0</v>
      </c>
      <c r="AA8" s="543">
        <v>7</v>
      </c>
      <c r="AB8" s="543">
        <v>0</v>
      </c>
      <c r="AC8" s="543">
        <v>0</v>
      </c>
      <c r="AD8" s="543">
        <v>0</v>
      </c>
      <c r="AE8" s="543">
        <v>0</v>
      </c>
      <c r="AF8" s="543">
        <v>7</v>
      </c>
      <c r="AG8" s="543">
        <v>7</v>
      </c>
      <c r="AH8" s="543">
        <v>3</v>
      </c>
      <c r="AI8" s="543">
        <v>20</v>
      </c>
    </row>
    <row r="9" spans="1:35" ht="25.5" customHeight="1">
      <c r="A9" s="544"/>
      <c r="B9" s="542" t="s">
        <v>891</v>
      </c>
      <c r="C9" s="543">
        <v>0</v>
      </c>
      <c r="D9" s="543">
        <v>1</v>
      </c>
      <c r="E9" s="543">
        <f t="shared" si="0"/>
        <v>1</v>
      </c>
      <c r="F9" s="447">
        <v>0</v>
      </c>
      <c r="G9" s="447">
        <v>0</v>
      </c>
      <c r="H9" s="447">
        <f t="shared" si="1"/>
        <v>0</v>
      </c>
      <c r="I9" s="447">
        <v>0</v>
      </c>
      <c r="J9" s="447">
        <v>0</v>
      </c>
      <c r="K9" s="447">
        <f t="shared" si="2"/>
        <v>0</v>
      </c>
      <c r="L9" s="543">
        <v>0</v>
      </c>
      <c r="M9" s="543">
        <v>0</v>
      </c>
      <c r="N9" s="543">
        <v>1</v>
      </c>
      <c r="O9" s="543">
        <v>0</v>
      </c>
      <c r="P9" s="543">
        <v>1</v>
      </c>
      <c r="Q9" s="543">
        <v>0</v>
      </c>
      <c r="R9" s="543">
        <v>0</v>
      </c>
      <c r="S9" s="543">
        <v>0</v>
      </c>
      <c r="T9" s="543">
        <v>0</v>
      </c>
      <c r="U9" s="543">
        <v>0</v>
      </c>
      <c r="V9" s="447">
        <v>0</v>
      </c>
      <c r="W9" s="447">
        <v>0</v>
      </c>
      <c r="X9" s="543">
        <v>0</v>
      </c>
      <c r="Y9" s="543">
        <v>0</v>
      </c>
      <c r="Z9" s="543">
        <v>1</v>
      </c>
      <c r="AA9" s="543">
        <v>1</v>
      </c>
      <c r="AB9" s="543">
        <v>0</v>
      </c>
      <c r="AC9" s="543">
        <v>0</v>
      </c>
      <c r="AD9" s="543">
        <v>0</v>
      </c>
      <c r="AE9" s="543">
        <v>0</v>
      </c>
      <c r="AF9" s="543">
        <v>1</v>
      </c>
      <c r="AG9" s="543">
        <v>1</v>
      </c>
      <c r="AH9" s="543">
        <v>0</v>
      </c>
      <c r="AI9" s="543">
        <v>3</v>
      </c>
    </row>
    <row r="10" spans="1:35" ht="25.5" customHeight="1">
      <c r="A10" s="545" t="s">
        <v>750</v>
      </c>
      <c r="B10" s="542" t="s">
        <v>892</v>
      </c>
      <c r="C10" s="543">
        <v>4</v>
      </c>
      <c r="D10" s="543">
        <v>12</v>
      </c>
      <c r="E10" s="543">
        <f t="shared" si="0"/>
        <v>16</v>
      </c>
      <c r="F10" s="447">
        <v>3246</v>
      </c>
      <c r="G10" s="447">
        <v>25566</v>
      </c>
      <c r="H10" s="447">
        <f>F10+G10</f>
        <v>28812</v>
      </c>
      <c r="I10" s="447">
        <v>100</v>
      </c>
      <c r="J10" s="447">
        <v>6448</v>
      </c>
      <c r="K10" s="447">
        <f t="shared" si="2"/>
        <v>6548</v>
      </c>
      <c r="L10" s="543">
        <v>4</v>
      </c>
      <c r="M10" s="543">
        <v>3</v>
      </c>
      <c r="N10" s="543">
        <v>9</v>
      </c>
      <c r="O10" s="543">
        <v>0</v>
      </c>
      <c r="P10" s="543">
        <v>2</v>
      </c>
      <c r="Q10" s="543">
        <v>2</v>
      </c>
      <c r="R10" s="543">
        <v>7</v>
      </c>
      <c r="S10" s="543">
        <v>0</v>
      </c>
      <c r="T10" s="543">
        <v>0</v>
      </c>
      <c r="U10" s="543">
        <v>2</v>
      </c>
      <c r="V10" s="447">
        <v>81920</v>
      </c>
      <c r="W10" s="447">
        <v>12461</v>
      </c>
      <c r="X10" s="543">
        <v>7</v>
      </c>
      <c r="Y10" s="543">
        <v>3</v>
      </c>
      <c r="Z10" s="543">
        <v>6</v>
      </c>
      <c r="AA10" s="543">
        <v>16</v>
      </c>
      <c r="AB10" s="543">
        <v>0</v>
      </c>
      <c r="AC10" s="543">
        <v>0</v>
      </c>
      <c r="AD10" s="543">
        <v>0</v>
      </c>
      <c r="AE10" s="543">
        <v>0</v>
      </c>
      <c r="AF10" s="543">
        <v>15</v>
      </c>
      <c r="AG10" s="543">
        <v>16</v>
      </c>
      <c r="AH10" s="543">
        <v>0</v>
      </c>
      <c r="AI10" s="543">
        <v>103</v>
      </c>
    </row>
    <row r="11" spans="1:35" ht="25.5" customHeight="1">
      <c r="A11" s="542" t="s">
        <v>392</v>
      </c>
      <c r="B11" s="542" t="s">
        <v>893</v>
      </c>
      <c r="C11" s="543">
        <v>3</v>
      </c>
      <c r="D11" s="543">
        <v>10</v>
      </c>
      <c r="E11" s="543">
        <f t="shared" si="0"/>
        <v>13</v>
      </c>
      <c r="F11" s="447">
        <v>23681</v>
      </c>
      <c r="G11" s="447">
        <v>3863</v>
      </c>
      <c r="H11" s="447">
        <f t="shared" si="1"/>
        <v>27544</v>
      </c>
      <c r="I11" s="447">
        <v>54</v>
      </c>
      <c r="J11" s="447">
        <v>1009</v>
      </c>
      <c r="K11" s="447">
        <f t="shared" si="2"/>
        <v>1063</v>
      </c>
      <c r="L11" s="543">
        <v>3</v>
      </c>
      <c r="M11" s="543">
        <v>4</v>
      </c>
      <c r="N11" s="543">
        <v>6</v>
      </c>
      <c r="O11" s="543">
        <v>0</v>
      </c>
      <c r="P11" s="543">
        <v>5</v>
      </c>
      <c r="Q11" s="543">
        <v>1</v>
      </c>
      <c r="R11" s="543">
        <v>3</v>
      </c>
      <c r="S11" s="543">
        <v>0</v>
      </c>
      <c r="T11" s="543">
        <v>0</v>
      </c>
      <c r="U11" s="543">
        <v>4</v>
      </c>
      <c r="V11" s="447">
        <v>2951</v>
      </c>
      <c r="W11" s="447">
        <v>3130</v>
      </c>
      <c r="X11" s="543">
        <v>9</v>
      </c>
      <c r="Y11" s="543">
        <v>0</v>
      </c>
      <c r="Z11" s="543">
        <v>4</v>
      </c>
      <c r="AA11" s="543">
        <v>13</v>
      </c>
      <c r="AB11" s="543">
        <v>0</v>
      </c>
      <c r="AC11" s="543">
        <v>0</v>
      </c>
      <c r="AD11" s="543">
        <v>0</v>
      </c>
      <c r="AE11" s="543">
        <v>0</v>
      </c>
      <c r="AF11" s="543">
        <v>10</v>
      </c>
      <c r="AG11" s="543">
        <v>12</v>
      </c>
      <c r="AH11" s="543">
        <v>1</v>
      </c>
      <c r="AI11" s="543">
        <v>20</v>
      </c>
    </row>
    <row r="12" spans="1:35" ht="25.5" customHeight="1">
      <c r="A12" s="542" t="s">
        <v>393</v>
      </c>
      <c r="B12" s="542" t="s">
        <v>894</v>
      </c>
      <c r="C12" s="543">
        <v>0</v>
      </c>
      <c r="D12" s="543">
        <v>1</v>
      </c>
      <c r="E12" s="543">
        <f t="shared" si="0"/>
        <v>1</v>
      </c>
      <c r="F12" s="447">
        <v>0</v>
      </c>
      <c r="G12" s="447">
        <v>1465</v>
      </c>
      <c r="H12" s="447">
        <f t="shared" si="1"/>
        <v>1465</v>
      </c>
      <c r="I12" s="447">
        <v>0</v>
      </c>
      <c r="J12" s="447">
        <v>573</v>
      </c>
      <c r="K12" s="447">
        <f t="shared" si="2"/>
        <v>573</v>
      </c>
      <c r="L12" s="543">
        <v>0</v>
      </c>
      <c r="M12" s="543">
        <v>1</v>
      </c>
      <c r="N12" s="543">
        <v>0</v>
      </c>
      <c r="O12" s="543">
        <v>0</v>
      </c>
      <c r="P12" s="543">
        <v>0</v>
      </c>
      <c r="Q12" s="543">
        <v>0</v>
      </c>
      <c r="R12" s="543">
        <v>0</v>
      </c>
      <c r="S12" s="543">
        <v>0</v>
      </c>
      <c r="T12" s="543">
        <v>0</v>
      </c>
      <c r="U12" s="543">
        <v>1</v>
      </c>
      <c r="V12" s="447">
        <v>0</v>
      </c>
      <c r="W12" s="447">
        <v>593</v>
      </c>
      <c r="X12" s="543">
        <v>1</v>
      </c>
      <c r="Y12" s="543">
        <v>0</v>
      </c>
      <c r="Z12" s="543">
        <v>0</v>
      </c>
      <c r="AA12" s="543">
        <v>1</v>
      </c>
      <c r="AB12" s="543">
        <v>0</v>
      </c>
      <c r="AC12" s="543">
        <v>0</v>
      </c>
      <c r="AD12" s="543">
        <v>0</v>
      </c>
      <c r="AE12" s="543">
        <v>0</v>
      </c>
      <c r="AF12" s="543">
        <v>1</v>
      </c>
      <c r="AG12" s="543">
        <v>1</v>
      </c>
      <c r="AH12" s="543">
        <v>0</v>
      </c>
      <c r="AI12" s="543">
        <v>1</v>
      </c>
    </row>
    <row r="13" spans="1:35" ht="25.5" customHeight="1">
      <c r="A13" s="522" t="s">
        <v>394</v>
      </c>
      <c r="B13" s="542" t="s">
        <v>895</v>
      </c>
      <c r="C13" s="543">
        <v>5</v>
      </c>
      <c r="D13" s="543">
        <v>2</v>
      </c>
      <c r="E13" s="543">
        <f t="shared" si="0"/>
        <v>7</v>
      </c>
      <c r="F13" s="447">
        <v>610</v>
      </c>
      <c r="G13" s="447">
        <v>2780</v>
      </c>
      <c r="H13" s="447">
        <f t="shared" si="1"/>
        <v>3390</v>
      </c>
      <c r="I13" s="447">
        <v>204</v>
      </c>
      <c r="J13" s="447">
        <v>4</v>
      </c>
      <c r="K13" s="447">
        <f t="shared" si="2"/>
        <v>208</v>
      </c>
      <c r="L13" s="543">
        <v>5</v>
      </c>
      <c r="M13" s="543">
        <v>1</v>
      </c>
      <c r="N13" s="543">
        <v>1</v>
      </c>
      <c r="O13" s="543">
        <v>2</v>
      </c>
      <c r="P13" s="543">
        <v>2</v>
      </c>
      <c r="Q13" s="543">
        <v>1</v>
      </c>
      <c r="R13" s="543">
        <v>2</v>
      </c>
      <c r="S13" s="543">
        <v>0</v>
      </c>
      <c r="T13" s="543">
        <v>0</v>
      </c>
      <c r="U13" s="543">
        <v>0</v>
      </c>
      <c r="V13" s="447">
        <v>469</v>
      </c>
      <c r="W13" s="447">
        <v>375</v>
      </c>
      <c r="X13" s="543">
        <v>6</v>
      </c>
      <c r="Y13" s="543">
        <v>0</v>
      </c>
      <c r="Z13" s="543">
        <v>1</v>
      </c>
      <c r="AA13" s="543">
        <v>7</v>
      </c>
      <c r="AB13" s="543">
        <v>0</v>
      </c>
      <c r="AC13" s="543">
        <v>0</v>
      </c>
      <c r="AD13" s="543">
        <v>0</v>
      </c>
      <c r="AE13" s="543">
        <v>0</v>
      </c>
      <c r="AF13" s="543">
        <v>7</v>
      </c>
      <c r="AG13" s="543">
        <v>7</v>
      </c>
      <c r="AH13" s="543">
        <v>0</v>
      </c>
      <c r="AI13" s="543">
        <v>8</v>
      </c>
    </row>
    <row r="14" spans="1:35" ht="25.5" customHeight="1">
      <c r="A14" s="544"/>
      <c r="B14" s="542" t="s">
        <v>896</v>
      </c>
      <c r="C14" s="543">
        <v>0</v>
      </c>
      <c r="D14" s="543">
        <v>2</v>
      </c>
      <c r="E14" s="543">
        <f t="shared" si="0"/>
        <v>2</v>
      </c>
      <c r="F14" s="447">
        <v>0</v>
      </c>
      <c r="G14" s="447">
        <v>8340</v>
      </c>
      <c r="H14" s="447">
        <f t="shared" si="1"/>
        <v>8340</v>
      </c>
      <c r="I14" s="447">
        <v>0</v>
      </c>
      <c r="J14" s="447">
        <v>200</v>
      </c>
      <c r="K14" s="447">
        <f t="shared" si="2"/>
        <v>200</v>
      </c>
      <c r="L14" s="543">
        <v>0</v>
      </c>
      <c r="M14" s="543">
        <v>2</v>
      </c>
      <c r="N14" s="543">
        <v>0</v>
      </c>
      <c r="O14" s="543">
        <v>0</v>
      </c>
      <c r="P14" s="543">
        <v>0</v>
      </c>
      <c r="Q14" s="543">
        <v>0</v>
      </c>
      <c r="R14" s="543">
        <v>0</v>
      </c>
      <c r="S14" s="543">
        <v>0</v>
      </c>
      <c r="T14" s="543">
        <v>0</v>
      </c>
      <c r="U14" s="543">
        <v>2</v>
      </c>
      <c r="V14" s="447">
        <v>0</v>
      </c>
      <c r="W14" s="447">
        <v>1804</v>
      </c>
      <c r="X14" s="543">
        <v>1</v>
      </c>
      <c r="Y14" s="543">
        <v>0</v>
      </c>
      <c r="Z14" s="543">
        <v>1</v>
      </c>
      <c r="AA14" s="543">
        <v>2</v>
      </c>
      <c r="AB14" s="543">
        <v>0</v>
      </c>
      <c r="AC14" s="543">
        <v>0</v>
      </c>
      <c r="AD14" s="543">
        <v>0</v>
      </c>
      <c r="AE14" s="543">
        <v>0</v>
      </c>
      <c r="AF14" s="543">
        <v>2</v>
      </c>
      <c r="AG14" s="543">
        <v>2</v>
      </c>
      <c r="AH14" s="543">
        <v>0</v>
      </c>
      <c r="AI14" s="543">
        <v>60</v>
      </c>
    </row>
    <row r="15" spans="1:35" ht="25.5" customHeight="1">
      <c r="A15" s="522" t="s">
        <v>472</v>
      </c>
      <c r="B15" s="542" t="s">
        <v>897</v>
      </c>
      <c r="C15" s="543">
        <v>1</v>
      </c>
      <c r="D15" s="543">
        <v>2</v>
      </c>
      <c r="E15" s="543">
        <f t="shared" si="0"/>
        <v>3</v>
      </c>
      <c r="F15" s="447">
        <v>620</v>
      </c>
      <c r="G15" s="447">
        <v>1096</v>
      </c>
      <c r="H15" s="447">
        <f t="shared" si="1"/>
        <v>1716</v>
      </c>
      <c r="I15" s="447">
        <v>0</v>
      </c>
      <c r="J15" s="447">
        <v>16</v>
      </c>
      <c r="K15" s="447">
        <f t="shared" si="2"/>
        <v>16</v>
      </c>
      <c r="L15" s="543">
        <v>1</v>
      </c>
      <c r="M15" s="543">
        <v>1</v>
      </c>
      <c r="N15" s="543">
        <v>1</v>
      </c>
      <c r="O15" s="543">
        <v>0</v>
      </c>
      <c r="P15" s="543">
        <v>0</v>
      </c>
      <c r="Q15" s="543">
        <v>1</v>
      </c>
      <c r="R15" s="543">
        <v>1</v>
      </c>
      <c r="S15" s="543">
        <v>0</v>
      </c>
      <c r="T15" s="543">
        <v>0</v>
      </c>
      <c r="U15" s="543">
        <v>1</v>
      </c>
      <c r="V15" s="447">
        <v>132</v>
      </c>
      <c r="W15" s="447">
        <v>920</v>
      </c>
      <c r="X15" s="543">
        <v>2</v>
      </c>
      <c r="Y15" s="543">
        <v>0</v>
      </c>
      <c r="Z15" s="543">
        <v>1</v>
      </c>
      <c r="AA15" s="543">
        <v>2</v>
      </c>
      <c r="AB15" s="543">
        <v>1</v>
      </c>
      <c r="AC15" s="543">
        <v>0</v>
      </c>
      <c r="AD15" s="543">
        <v>0</v>
      </c>
      <c r="AE15" s="543">
        <v>0</v>
      </c>
      <c r="AF15" s="543">
        <v>1</v>
      </c>
      <c r="AG15" s="543">
        <v>3</v>
      </c>
      <c r="AH15" s="543">
        <v>0</v>
      </c>
      <c r="AI15" s="543">
        <v>2</v>
      </c>
    </row>
    <row r="16" spans="1:35" ht="25.5" customHeight="1">
      <c r="A16" s="544"/>
      <c r="B16" s="542" t="s">
        <v>898</v>
      </c>
      <c r="C16" s="543">
        <v>2</v>
      </c>
      <c r="D16" s="543">
        <v>1</v>
      </c>
      <c r="E16" s="543">
        <f t="shared" si="0"/>
        <v>3</v>
      </c>
      <c r="F16" s="447">
        <v>1165</v>
      </c>
      <c r="G16" s="447">
        <v>1875</v>
      </c>
      <c r="H16" s="447">
        <f t="shared" si="1"/>
        <v>3040</v>
      </c>
      <c r="I16" s="447">
        <v>0</v>
      </c>
      <c r="J16" s="447">
        <v>0</v>
      </c>
      <c r="K16" s="447">
        <f t="shared" si="2"/>
        <v>0</v>
      </c>
      <c r="L16" s="543">
        <v>2</v>
      </c>
      <c r="M16" s="543">
        <v>0</v>
      </c>
      <c r="N16" s="543">
        <v>1</v>
      </c>
      <c r="O16" s="543">
        <v>0</v>
      </c>
      <c r="P16" s="543">
        <v>0</v>
      </c>
      <c r="Q16" s="543">
        <v>1</v>
      </c>
      <c r="R16" s="543">
        <v>1</v>
      </c>
      <c r="S16" s="543">
        <v>1</v>
      </c>
      <c r="T16" s="543">
        <v>0</v>
      </c>
      <c r="U16" s="543">
        <v>0</v>
      </c>
      <c r="V16" s="447">
        <v>350</v>
      </c>
      <c r="W16" s="447">
        <v>175</v>
      </c>
      <c r="X16" s="543">
        <v>3</v>
      </c>
      <c r="Y16" s="543">
        <v>0</v>
      </c>
      <c r="Z16" s="543">
        <v>0</v>
      </c>
      <c r="AA16" s="543">
        <v>2</v>
      </c>
      <c r="AB16" s="543">
        <v>0</v>
      </c>
      <c r="AC16" s="543">
        <v>1</v>
      </c>
      <c r="AD16" s="543">
        <v>0</v>
      </c>
      <c r="AE16" s="543">
        <v>0</v>
      </c>
      <c r="AF16" s="543">
        <v>2</v>
      </c>
      <c r="AG16" s="543">
        <v>2</v>
      </c>
      <c r="AH16" s="543">
        <v>1</v>
      </c>
      <c r="AI16" s="543">
        <v>1</v>
      </c>
    </row>
    <row r="17" spans="1:35" ht="25.5" customHeight="1">
      <c r="A17" s="542" t="s">
        <v>473</v>
      </c>
      <c r="B17" s="542" t="s">
        <v>899</v>
      </c>
      <c r="C17" s="543">
        <v>1</v>
      </c>
      <c r="D17" s="543">
        <v>2</v>
      </c>
      <c r="E17" s="543">
        <f t="shared" si="0"/>
        <v>3</v>
      </c>
      <c r="F17" s="447">
        <v>80</v>
      </c>
      <c r="G17" s="447">
        <v>450</v>
      </c>
      <c r="H17" s="447">
        <f t="shared" si="1"/>
        <v>530</v>
      </c>
      <c r="I17" s="447">
        <v>22</v>
      </c>
      <c r="J17" s="447">
        <v>0</v>
      </c>
      <c r="K17" s="447">
        <f t="shared" si="2"/>
        <v>22</v>
      </c>
      <c r="L17" s="543">
        <v>1</v>
      </c>
      <c r="M17" s="543">
        <v>0</v>
      </c>
      <c r="N17" s="543">
        <v>2</v>
      </c>
      <c r="O17" s="543">
        <v>0</v>
      </c>
      <c r="P17" s="543">
        <v>1</v>
      </c>
      <c r="Q17" s="543">
        <v>1</v>
      </c>
      <c r="R17" s="543">
        <v>1</v>
      </c>
      <c r="S17" s="543">
        <v>0</v>
      </c>
      <c r="T17" s="543">
        <v>0</v>
      </c>
      <c r="U17" s="543">
        <v>0</v>
      </c>
      <c r="V17" s="447">
        <v>980</v>
      </c>
      <c r="W17" s="447">
        <v>690</v>
      </c>
      <c r="X17" s="543">
        <v>1</v>
      </c>
      <c r="Y17" s="543">
        <v>0</v>
      </c>
      <c r="Z17" s="543">
        <v>2</v>
      </c>
      <c r="AA17" s="543">
        <v>3</v>
      </c>
      <c r="AB17" s="543">
        <v>0</v>
      </c>
      <c r="AC17" s="543">
        <v>0</v>
      </c>
      <c r="AD17" s="543">
        <v>0</v>
      </c>
      <c r="AE17" s="543">
        <v>0</v>
      </c>
      <c r="AF17" s="543">
        <v>3</v>
      </c>
      <c r="AG17" s="543">
        <v>3</v>
      </c>
      <c r="AH17" s="543">
        <v>0</v>
      </c>
      <c r="AI17" s="543">
        <v>3</v>
      </c>
    </row>
    <row r="18" spans="1:35" ht="25.5" customHeight="1">
      <c r="A18" s="542" t="s">
        <v>474</v>
      </c>
      <c r="B18" s="545" t="s">
        <v>900</v>
      </c>
      <c r="C18" s="543">
        <v>2</v>
      </c>
      <c r="D18" s="543">
        <v>11</v>
      </c>
      <c r="E18" s="543">
        <f t="shared" si="0"/>
        <v>13</v>
      </c>
      <c r="F18" s="447">
        <v>2696</v>
      </c>
      <c r="G18" s="447">
        <v>25646</v>
      </c>
      <c r="H18" s="447">
        <f t="shared" si="1"/>
        <v>28342</v>
      </c>
      <c r="I18" s="447">
        <v>0</v>
      </c>
      <c r="J18" s="447">
        <v>898</v>
      </c>
      <c r="K18" s="447">
        <f t="shared" si="2"/>
        <v>898</v>
      </c>
      <c r="L18" s="543">
        <v>2</v>
      </c>
      <c r="M18" s="543">
        <v>1</v>
      </c>
      <c r="N18" s="543">
        <v>10</v>
      </c>
      <c r="O18" s="543">
        <v>0</v>
      </c>
      <c r="P18" s="543">
        <v>3</v>
      </c>
      <c r="Q18" s="543">
        <v>1</v>
      </c>
      <c r="R18" s="543">
        <v>8</v>
      </c>
      <c r="S18" s="543">
        <v>0</v>
      </c>
      <c r="T18" s="543">
        <v>0</v>
      </c>
      <c r="U18" s="543">
        <v>0</v>
      </c>
      <c r="V18" s="447">
        <v>750</v>
      </c>
      <c r="W18" s="447">
        <v>2183</v>
      </c>
      <c r="X18" s="543">
        <v>10</v>
      </c>
      <c r="Y18" s="543">
        <v>0</v>
      </c>
      <c r="Z18" s="543">
        <v>3</v>
      </c>
      <c r="AA18" s="543">
        <v>13</v>
      </c>
      <c r="AB18" s="543">
        <v>0</v>
      </c>
      <c r="AC18" s="543">
        <v>0</v>
      </c>
      <c r="AD18" s="543">
        <v>0</v>
      </c>
      <c r="AE18" s="543">
        <v>0</v>
      </c>
      <c r="AF18" s="543">
        <v>13</v>
      </c>
      <c r="AG18" s="543">
        <v>13</v>
      </c>
      <c r="AH18" s="543">
        <v>0</v>
      </c>
      <c r="AI18" s="543">
        <v>10</v>
      </c>
    </row>
    <row r="19" spans="1:35" ht="25.5" customHeight="1">
      <c r="A19" s="546" t="s">
        <v>161</v>
      </c>
      <c r="B19" s="542" t="s">
        <v>901</v>
      </c>
      <c r="C19" s="543">
        <v>11</v>
      </c>
      <c r="D19" s="543">
        <v>34</v>
      </c>
      <c r="E19" s="543">
        <f t="shared" si="0"/>
        <v>45</v>
      </c>
      <c r="F19" s="447">
        <v>4246</v>
      </c>
      <c r="G19" s="447">
        <v>146467</v>
      </c>
      <c r="H19" s="447">
        <f t="shared" si="1"/>
        <v>150713</v>
      </c>
      <c r="I19" s="447">
        <v>545</v>
      </c>
      <c r="J19" s="447">
        <v>15857</v>
      </c>
      <c r="K19" s="447">
        <f t="shared" si="2"/>
        <v>16402</v>
      </c>
      <c r="L19" s="543">
        <v>11</v>
      </c>
      <c r="M19" s="543">
        <v>13</v>
      </c>
      <c r="N19" s="543">
        <v>21</v>
      </c>
      <c r="O19" s="543">
        <v>1</v>
      </c>
      <c r="P19" s="543">
        <v>10</v>
      </c>
      <c r="Q19" s="543">
        <v>13</v>
      </c>
      <c r="R19" s="543">
        <v>19</v>
      </c>
      <c r="S19" s="543">
        <v>1</v>
      </c>
      <c r="T19" s="543">
        <v>0</v>
      </c>
      <c r="U19" s="543">
        <v>1</v>
      </c>
      <c r="V19" s="447">
        <v>8922</v>
      </c>
      <c r="W19" s="447">
        <v>19578</v>
      </c>
      <c r="X19" s="543">
        <v>20</v>
      </c>
      <c r="Y19" s="543">
        <v>0</v>
      </c>
      <c r="Z19" s="543">
        <v>25</v>
      </c>
      <c r="AA19" s="543">
        <v>45</v>
      </c>
      <c r="AB19" s="543">
        <v>0</v>
      </c>
      <c r="AC19" s="543">
        <v>0</v>
      </c>
      <c r="AD19" s="543">
        <v>0</v>
      </c>
      <c r="AE19" s="543">
        <v>0</v>
      </c>
      <c r="AF19" s="543">
        <v>45</v>
      </c>
      <c r="AG19" s="543">
        <v>45</v>
      </c>
      <c r="AH19" s="543">
        <v>0</v>
      </c>
      <c r="AI19" s="543">
        <v>106</v>
      </c>
    </row>
    <row r="20" spans="1:35" ht="25.5" customHeight="1">
      <c r="A20" s="546" t="s">
        <v>149</v>
      </c>
      <c r="B20" s="542" t="s">
        <v>744</v>
      </c>
      <c r="C20" s="543">
        <v>6</v>
      </c>
      <c r="D20" s="543">
        <v>13</v>
      </c>
      <c r="E20" s="543">
        <f t="shared" si="0"/>
        <v>19</v>
      </c>
      <c r="F20" s="447">
        <v>50</v>
      </c>
      <c r="G20" s="447">
        <v>3650</v>
      </c>
      <c r="H20" s="447">
        <f t="shared" si="1"/>
        <v>3700</v>
      </c>
      <c r="I20" s="447">
        <v>171</v>
      </c>
      <c r="J20" s="447">
        <v>971</v>
      </c>
      <c r="K20" s="447">
        <f t="shared" si="2"/>
        <v>1142</v>
      </c>
      <c r="L20" s="543">
        <v>6</v>
      </c>
      <c r="M20" s="543">
        <v>5</v>
      </c>
      <c r="N20" s="543">
        <v>8</v>
      </c>
      <c r="O20" s="543">
        <v>0</v>
      </c>
      <c r="P20" s="543">
        <v>2</v>
      </c>
      <c r="Q20" s="543">
        <v>0</v>
      </c>
      <c r="R20" s="543">
        <v>8</v>
      </c>
      <c r="S20" s="543">
        <v>0</v>
      </c>
      <c r="T20" s="543">
        <v>2</v>
      </c>
      <c r="U20" s="543">
        <v>5</v>
      </c>
      <c r="V20" s="447">
        <v>3408.5</v>
      </c>
      <c r="W20" s="447">
        <v>17778.7</v>
      </c>
      <c r="X20" s="543">
        <v>10</v>
      </c>
      <c r="Y20" s="543">
        <v>1</v>
      </c>
      <c r="Z20" s="543">
        <v>8</v>
      </c>
      <c r="AA20" s="543">
        <v>19</v>
      </c>
      <c r="AB20" s="543">
        <v>0</v>
      </c>
      <c r="AC20" s="543">
        <v>0</v>
      </c>
      <c r="AD20" s="543">
        <v>0</v>
      </c>
      <c r="AE20" s="543">
        <v>0</v>
      </c>
      <c r="AF20" s="543">
        <v>18</v>
      </c>
      <c r="AG20" s="543">
        <v>19</v>
      </c>
      <c r="AH20" s="543">
        <v>0</v>
      </c>
      <c r="AI20" s="543">
        <v>63</v>
      </c>
    </row>
    <row r="21" spans="1:35" ht="25.5" customHeight="1">
      <c r="A21" s="546" t="s">
        <v>150</v>
      </c>
      <c r="B21" s="542" t="s">
        <v>746</v>
      </c>
      <c r="C21" s="543">
        <v>0</v>
      </c>
      <c r="D21" s="543">
        <v>2</v>
      </c>
      <c r="E21" s="543">
        <f t="shared" si="0"/>
        <v>2</v>
      </c>
      <c r="F21" s="447">
        <v>0</v>
      </c>
      <c r="G21" s="447">
        <v>2000</v>
      </c>
      <c r="H21" s="447">
        <f t="shared" si="1"/>
        <v>2000</v>
      </c>
      <c r="I21" s="447">
        <v>0</v>
      </c>
      <c r="J21" s="447">
        <v>0</v>
      </c>
      <c r="K21" s="447">
        <f t="shared" si="2"/>
        <v>0</v>
      </c>
      <c r="L21" s="543">
        <v>0</v>
      </c>
      <c r="M21" s="543">
        <v>2</v>
      </c>
      <c r="N21" s="543">
        <v>0</v>
      </c>
      <c r="O21" s="543">
        <v>0</v>
      </c>
      <c r="P21" s="543">
        <v>0</v>
      </c>
      <c r="Q21" s="543">
        <v>0</v>
      </c>
      <c r="R21" s="543">
        <v>2</v>
      </c>
      <c r="S21" s="543">
        <v>0</v>
      </c>
      <c r="T21" s="543">
        <v>0</v>
      </c>
      <c r="U21" s="543">
        <v>0</v>
      </c>
      <c r="V21" s="447">
        <v>0</v>
      </c>
      <c r="W21" s="447">
        <v>790</v>
      </c>
      <c r="X21" s="543">
        <v>0</v>
      </c>
      <c r="Y21" s="543">
        <v>0</v>
      </c>
      <c r="Z21" s="543">
        <v>2</v>
      </c>
      <c r="AA21" s="543">
        <v>2</v>
      </c>
      <c r="AB21" s="543">
        <v>0</v>
      </c>
      <c r="AC21" s="543">
        <v>0</v>
      </c>
      <c r="AD21" s="543">
        <v>0</v>
      </c>
      <c r="AE21" s="543">
        <v>0</v>
      </c>
      <c r="AF21" s="543">
        <v>2</v>
      </c>
      <c r="AG21" s="543">
        <v>2</v>
      </c>
      <c r="AH21" s="543">
        <v>0</v>
      </c>
      <c r="AI21" s="543">
        <v>5</v>
      </c>
    </row>
    <row r="22" spans="1:35" ht="25.5" customHeight="1">
      <c r="A22" s="546"/>
      <c r="B22" s="545" t="s">
        <v>902</v>
      </c>
      <c r="C22" s="547">
        <v>0</v>
      </c>
      <c r="D22" s="547">
        <v>8</v>
      </c>
      <c r="E22" s="543">
        <f t="shared" si="0"/>
        <v>8</v>
      </c>
      <c r="F22" s="451">
        <v>0</v>
      </c>
      <c r="G22" s="451">
        <v>7839</v>
      </c>
      <c r="H22" s="451">
        <f t="shared" si="1"/>
        <v>7839</v>
      </c>
      <c r="I22" s="451">
        <v>0</v>
      </c>
      <c r="J22" s="451">
        <v>2822</v>
      </c>
      <c r="K22" s="451">
        <f t="shared" si="2"/>
        <v>2822</v>
      </c>
      <c r="L22" s="547">
        <v>0</v>
      </c>
      <c r="M22" s="547">
        <v>4</v>
      </c>
      <c r="N22" s="547">
        <v>4</v>
      </c>
      <c r="O22" s="547">
        <v>0</v>
      </c>
      <c r="P22" s="547">
        <v>1</v>
      </c>
      <c r="Q22" s="547">
        <v>1</v>
      </c>
      <c r="R22" s="547">
        <v>2</v>
      </c>
      <c r="S22" s="547">
        <v>0</v>
      </c>
      <c r="T22" s="547">
        <v>0</v>
      </c>
      <c r="U22" s="547">
        <v>4</v>
      </c>
      <c r="V22" s="451">
        <v>0</v>
      </c>
      <c r="W22" s="451">
        <v>6369</v>
      </c>
      <c r="X22" s="547">
        <v>6</v>
      </c>
      <c r="Y22" s="547">
        <v>0</v>
      </c>
      <c r="Z22" s="547">
        <v>2</v>
      </c>
      <c r="AA22" s="547">
        <v>8</v>
      </c>
      <c r="AB22" s="547">
        <v>0</v>
      </c>
      <c r="AC22" s="547">
        <v>0</v>
      </c>
      <c r="AD22" s="547">
        <v>0</v>
      </c>
      <c r="AE22" s="547">
        <v>0</v>
      </c>
      <c r="AF22" s="547">
        <v>8</v>
      </c>
      <c r="AG22" s="547">
        <v>8</v>
      </c>
      <c r="AH22" s="547">
        <v>0</v>
      </c>
      <c r="AI22" s="547">
        <v>36</v>
      </c>
    </row>
    <row r="23" spans="1:35" ht="25.5" customHeight="1" thickBot="1">
      <c r="A23" s="548" t="s">
        <v>146</v>
      </c>
      <c r="B23" s="549" t="s">
        <v>903</v>
      </c>
      <c r="C23" s="550">
        <v>1</v>
      </c>
      <c r="D23" s="550">
        <v>22</v>
      </c>
      <c r="E23" s="550">
        <f>C23+D23</f>
        <v>23</v>
      </c>
      <c r="F23" s="457">
        <v>188</v>
      </c>
      <c r="G23" s="457">
        <v>49575</v>
      </c>
      <c r="H23" s="457">
        <f t="shared" si="1"/>
        <v>49763</v>
      </c>
      <c r="I23" s="457">
        <v>98</v>
      </c>
      <c r="J23" s="457">
        <v>18227</v>
      </c>
      <c r="K23" s="457">
        <f t="shared" si="2"/>
        <v>18325</v>
      </c>
      <c r="L23" s="550">
        <v>1</v>
      </c>
      <c r="M23" s="550">
        <v>11</v>
      </c>
      <c r="N23" s="550">
        <v>11</v>
      </c>
      <c r="O23" s="550">
        <v>0</v>
      </c>
      <c r="P23" s="550">
        <v>0</v>
      </c>
      <c r="Q23" s="550">
        <v>0</v>
      </c>
      <c r="R23" s="550">
        <v>12</v>
      </c>
      <c r="S23" s="550">
        <v>0</v>
      </c>
      <c r="T23" s="550">
        <v>0</v>
      </c>
      <c r="U23" s="550">
        <v>11</v>
      </c>
      <c r="V23" s="457">
        <v>50</v>
      </c>
      <c r="W23" s="457">
        <v>14292</v>
      </c>
      <c r="X23" s="550">
        <v>20</v>
      </c>
      <c r="Y23" s="550">
        <v>0</v>
      </c>
      <c r="Z23" s="550">
        <v>3</v>
      </c>
      <c r="AA23" s="550">
        <v>22</v>
      </c>
      <c r="AB23" s="550">
        <v>0</v>
      </c>
      <c r="AC23" s="550">
        <v>0</v>
      </c>
      <c r="AD23" s="550">
        <v>0</v>
      </c>
      <c r="AE23" s="550">
        <v>0</v>
      </c>
      <c r="AF23" s="550">
        <v>22</v>
      </c>
      <c r="AG23" s="550">
        <v>22</v>
      </c>
      <c r="AH23" s="550">
        <v>0</v>
      </c>
      <c r="AI23" s="550">
        <v>23</v>
      </c>
    </row>
    <row r="24" spans="1:35" ht="25.5" customHeight="1" thickTop="1">
      <c r="A24" s="551"/>
      <c r="B24" s="552" t="s">
        <v>457</v>
      </c>
      <c r="C24" s="553">
        <f t="shared" ref="C24:AI24" si="3">SUM(C7:C23)</f>
        <v>44</v>
      </c>
      <c r="D24" s="553">
        <f t="shared" si="3"/>
        <v>126</v>
      </c>
      <c r="E24" s="554">
        <f t="shared" si="3"/>
        <v>170</v>
      </c>
      <c r="F24" s="554">
        <f t="shared" si="3"/>
        <v>37230</v>
      </c>
      <c r="G24" s="554">
        <f t="shared" si="3"/>
        <v>293783</v>
      </c>
      <c r="H24" s="554">
        <f t="shared" si="3"/>
        <v>331013</v>
      </c>
      <c r="I24" s="554">
        <f t="shared" si="3"/>
        <v>1194</v>
      </c>
      <c r="J24" s="554">
        <f t="shared" si="3"/>
        <v>58295</v>
      </c>
      <c r="K24" s="554">
        <f>SUM(K7:K23)</f>
        <v>59489</v>
      </c>
      <c r="L24" s="553">
        <f t="shared" si="3"/>
        <v>44</v>
      </c>
      <c r="M24" s="553">
        <f t="shared" si="3"/>
        <v>49</v>
      </c>
      <c r="N24" s="553">
        <f t="shared" si="3"/>
        <v>77</v>
      </c>
      <c r="O24" s="553">
        <f t="shared" si="3"/>
        <v>3</v>
      </c>
      <c r="P24" s="553">
        <f t="shared" si="3"/>
        <v>37</v>
      </c>
      <c r="Q24" s="553">
        <f t="shared" si="3"/>
        <v>23</v>
      </c>
      <c r="R24" s="553">
        <f t="shared" si="3"/>
        <v>68</v>
      </c>
      <c r="S24" s="553">
        <f t="shared" si="3"/>
        <v>2</v>
      </c>
      <c r="T24" s="553">
        <f t="shared" si="3"/>
        <v>2</v>
      </c>
      <c r="U24" s="553">
        <f t="shared" si="3"/>
        <v>31</v>
      </c>
      <c r="V24" s="554">
        <f t="shared" si="3"/>
        <v>100888.5</v>
      </c>
      <c r="W24" s="554">
        <f t="shared" si="3"/>
        <v>85440.7</v>
      </c>
      <c r="X24" s="553">
        <f t="shared" si="3"/>
        <v>107</v>
      </c>
      <c r="Y24" s="553">
        <f t="shared" si="3"/>
        <v>4</v>
      </c>
      <c r="Z24" s="553">
        <f t="shared" si="3"/>
        <v>59</v>
      </c>
      <c r="AA24" s="553">
        <f t="shared" si="3"/>
        <v>164</v>
      </c>
      <c r="AB24" s="553">
        <f t="shared" si="3"/>
        <v>1</v>
      </c>
      <c r="AC24" s="553">
        <f t="shared" si="3"/>
        <v>1</v>
      </c>
      <c r="AD24" s="553">
        <f t="shared" si="3"/>
        <v>0</v>
      </c>
      <c r="AE24" s="553">
        <f t="shared" si="3"/>
        <v>0</v>
      </c>
      <c r="AF24" s="553">
        <f t="shared" si="3"/>
        <v>157</v>
      </c>
      <c r="AG24" s="553">
        <f t="shared" si="3"/>
        <v>164</v>
      </c>
      <c r="AH24" s="553">
        <f t="shared" si="3"/>
        <v>5</v>
      </c>
      <c r="AI24" s="553">
        <f t="shared" si="3"/>
        <v>465</v>
      </c>
    </row>
    <row r="28" spans="1:35" ht="13.5" customHeight="1"/>
    <row r="29" spans="1:35">
      <c r="W29" s="555"/>
    </row>
  </sheetData>
  <mergeCells count="48">
    <mergeCell ref="W3:W6"/>
    <mergeCell ref="X3:X6"/>
    <mergeCell ref="T3:T6"/>
    <mergeCell ref="AI2:AI6"/>
    <mergeCell ref="Z3:Z6"/>
    <mergeCell ref="AA3:AA6"/>
    <mergeCell ref="AE3:AE6"/>
    <mergeCell ref="AF3:AF6"/>
    <mergeCell ref="AC3:AC6"/>
    <mergeCell ref="AG3:AG6"/>
    <mergeCell ref="AH3:AH6"/>
    <mergeCell ref="AD3:AD6"/>
    <mergeCell ref="AG2:AH2"/>
    <mergeCell ref="O2:U2"/>
    <mergeCell ref="X2:Z2"/>
    <mergeCell ref="AA2:AC2"/>
    <mergeCell ref="AD2:AF2"/>
    <mergeCell ref="V2:W2"/>
    <mergeCell ref="A8:A9"/>
    <mergeCell ref="M3:M6"/>
    <mergeCell ref="S3:S6"/>
    <mergeCell ref="Q3:Q6"/>
    <mergeCell ref="U3:U6"/>
    <mergeCell ref="R3:R6"/>
    <mergeCell ref="P3:P6"/>
    <mergeCell ref="H3:H6"/>
    <mergeCell ref="I3:I6"/>
    <mergeCell ref="J3:J6"/>
    <mergeCell ref="K3:K6"/>
    <mergeCell ref="N3:N6"/>
    <mergeCell ref="O3:O6"/>
    <mergeCell ref="L3:L6"/>
    <mergeCell ref="A13:A14"/>
    <mergeCell ref="A15:A16"/>
    <mergeCell ref="AB3:AB6"/>
    <mergeCell ref="A2:A6"/>
    <mergeCell ref="B2:B6"/>
    <mergeCell ref="C2:E2"/>
    <mergeCell ref="F2:H2"/>
    <mergeCell ref="I2:K2"/>
    <mergeCell ref="L2:N2"/>
    <mergeCell ref="C3:C6"/>
    <mergeCell ref="D3:D6"/>
    <mergeCell ref="E3:E6"/>
    <mergeCell ref="F3:F6"/>
    <mergeCell ref="G3:G6"/>
    <mergeCell ref="Y3:Y6"/>
    <mergeCell ref="V3:V6"/>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scaleWithDoc="0" alignWithMargins="0">
    <oddFooter>&amp;C&amp;A</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0"/>
    <pageSetUpPr fitToPage="1"/>
  </sheetPr>
  <dimension ref="A1:W297"/>
  <sheetViews>
    <sheetView showZeros="0" view="pageBreakPreview" zoomScale="70" zoomScaleNormal="70" zoomScaleSheetLayoutView="70" workbookViewId="0">
      <pane xSplit="3" ySplit="4" topLeftCell="E93" activePane="bottomRight" state="frozen"/>
      <selection pane="topRight"/>
      <selection pane="bottomLeft"/>
      <selection pane="bottomRight" sqref="A1:XFD1048576"/>
    </sheetView>
  </sheetViews>
  <sheetFormatPr defaultColWidth="9" defaultRowHeight="15.95" customHeight="1"/>
  <cols>
    <col min="1" max="1" width="4.375" style="556" customWidth="1"/>
    <col min="2" max="2" width="9.5" style="556" bestFit="1" customWidth="1"/>
    <col min="3" max="4" width="44.5" style="556" customWidth="1"/>
    <col min="5" max="5" width="31.25" style="557" customWidth="1"/>
    <col min="6" max="6" width="11.625" style="558" bestFit="1" customWidth="1"/>
    <col min="7" max="7" width="9.5" style="558" customWidth="1"/>
    <col min="8" max="8" width="9.5" style="557" customWidth="1"/>
    <col min="9" max="9" width="10.125" style="559" customWidth="1"/>
    <col min="10" max="10" width="19.625" style="560" customWidth="1"/>
    <col min="11" max="11" width="2.5" style="558" customWidth="1"/>
    <col min="12" max="12" width="8.125" style="556" customWidth="1"/>
    <col min="13" max="13" width="2.5" style="561" customWidth="1"/>
    <col min="14" max="14" width="9.25" style="561" bestFit="1" customWidth="1"/>
    <col min="15" max="15" width="10.5" style="560" customWidth="1"/>
    <col min="16" max="16" width="13.5" style="560" customWidth="1"/>
    <col min="17" max="17" width="5.75" style="561" customWidth="1"/>
    <col min="18" max="18" width="5.75" style="562" customWidth="1"/>
    <col min="19" max="19" width="11.375" style="558" customWidth="1"/>
    <col min="20" max="20" width="9" style="558"/>
    <col min="21" max="21" width="13.25" style="558" customWidth="1"/>
    <col min="22" max="22" width="5.375" style="561" customWidth="1"/>
    <col min="23" max="23" width="6.5" style="558" customWidth="1"/>
    <col min="24" max="24" width="2.625" style="556" customWidth="1"/>
    <col min="25" max="16384" width="9" style="556"/>
  </cols>
  <sheetData>
    <row r="1" spans="1:23" ht="16.5" customHeight="1">
      <c r="A1" s="101" t="s">
        <v>1227</v>
      </c>
      <c r="C1" s="101"/>
      <c r="D1" s="101"/>
    </row>
    <row r="2" spans="1:23" ht="29.1" customHeight="1">
      <c r="A2" s="563"/>
      <c r="B2" s="564" t="s">
        <v>339</v>
      </c>
      <c r="C2" s="565"/>
      <c r="D2" s="565"/>
      <c r="E2" s="563"/>
      <c r="F2" s="563"/>
      <c r="G2" s="564" t="s">
        <v>188</v>
      </c>
      <c r="H2" s="564" t="s">
        <v>189</v>
      </c>
      <c r="I2" s="564"/>
      <c r="J2" s="566" t="s">
        <v>89</v>
      </c>
      <c r="K2" s="567" t="s">
        <v>90</v>
      </c>
      <c r="L2" s="568"/>
      <c r="M2" s="569"/>
      <c r="N2" s="570" t="s">
        <v>91</v>
      </c>
      <c r="O2" s="564"/>
      <c r="P2" s="566" t="s">
        <v>92</v>
      </c>
      <c r="Q2" s="566" t="s">
        <v>94</v>
      </c>
      <c r="R2" s="571" t="s">
        <v>93</v>
      </c>
      <c r="S2" s="572" t="s">
        <v>553</v>
      </c>
      <c r="T2" s="556"/>
      <c r="U2" s="556"/>
      <c r="V2" s="556"/>
      <c r="W2" s="556"/>
    </row>
    <row r="3" spans="1:23" ht="29.1" customHeight="1">
      <c r="A3" s="573" t="s">
        <v>52</v>
      </c>
      <c r="B3" s="573" t="s">
        <v>190</v>
      </c>
      <c r="C3" s="574" t="s">
        <v>1178</v>
      </c>
      <c r="D3" s="574" t="s">
        <v>1179</v>
      </c>
      <c r="E3" s="575" t="s">
        <v>95</v>
      </c>
      <c r="F3" s="573" t="s">
        <v>536</v>
      </c>
      <c r="G3" s="576" t="s">
        <v>152</v>
      </c>
      <c r="H3" s="576" t="s">
        <v>152</v>
      </c>
      <c r="I3" s="576" t="s">
        <v>96</v>
      </c>
      <c r="J3" s="533"/>
      <c r="K3" s="577"/>
      <c r="L3" s="578"/>
      <c r="M3" s="579"/>
      <c r="N3" s="580" t="s">
        <v>97</v>
      </c>
      <c r="O3" s="576" t="s">
        <v>61</v>
      </c>
      <c r="P3" s="533" t="s">
        <v>98</v>
      </c>
      <c r="Q3" s="533" t="s">
        <v>99</v>
      </c>
      <c r="R3" s="575" t="s">
        <v>177</v>
      </c>
      <c r="S3" s="581"/>
      <c r="T3" s="556"/>
      <c r="U3" s="556"/>
      <c r="V3" s="556"/>
      <c r="W3" s="556"/>
    </row>
    <row r="4" spans="1:23" ht="29.1" customHeight="1">
      <c r="A4" s="582"/>
      <c r="B4" s="576"/>
      <c r="C4" s="583"/>
      <c r="D4" s="583"/>
      <c r="E4" s="584"/>
      <c r="F4" s="582"/>
      <c r="G4" s="585" t="s">
        <v>100</v>
      </c>
      <c r="H4" s="585" t="s">
        <v>100</v>
      </c>
      <c r="I4" s="585"/>
      <c r="J4" s="586"/>
      <c r="K4" s="587"/>
      <c r="L4" s="588"/>
      <c r="M4" s="589"/>
      <c r="N4" s="590" t="s">
        <v>101</v>
      </c>
      <c r="O4" s="585"/>
      <c r="P4" s="586"/>
      <c r="Q4" s="586"/>
      <c r="R4" s="591" t="s">
        <v>102</v>
      </c>
      <c r="S4" s="581"/>
      <c r="T4" s="556"/>
      <c r="U4" s="556"/>
      <c r="V4" s="556"/>
      <c r="W4" s="556"/>
    </row>
    <row r="5" spans="1:23" s="403" customFormat="1" ht="30" customHeight="1">
      <c r="A5" s="592">
        <v>1</v>
      </c>
      <c r="B5" s="592" t="s">
        <v>335</v>
      </c>
      <c r="C5" s="592" t="s">
        <v>1072</v>
      </c>
      <c r="D5" s="593" t="s">
        <v>1072</v>
      </c>
      <c r="E5" s="594" t="s">
        <v>918</v>
      </c>
      <c r="F5" s="595">
        <v>40933</v>
      </c>
      <c r="G5" s="596">
        <v>4910</v>
      </c>
      <c r="H5" s="597">
        <v>0</v>
      </c>
      <c r="I5" s="598" t="s">
        <v>912</v>
      </c>
      <c r="J5" s="598" t="s">
        <v>1255</v>
      </c>
      <c r="K5" s="599" t="s">
        <v>905</v>
      </c>
      <c r="L5" s="600">
        <v>743</v>
      </c>
      <c r="M5" s="601" t="s">
        <v>906</v>
      </c>
      <c r="N5" s="598" t="s">
        <v>907</v>
      </c>
      <c r="O5" s="598" t="s">
        <v>908</v>
      </c>
      <c r="P5" s="598" t="s">
        <v>909</v>
      </c>
      <c r="Q5" s="598" t="s">
        <v>910</v>
      </c>
      <c r="R5" s="593">
        <v>5</v>
      </c>
      <c r="S5" s="592"/>
    </row>
    <row r="6" spans="1:23" s="403" customFormat="1" ht="30" customHeight="1">
      <c r="A6" s="592">
        <v>2</v>
      </c>
      <c r="B6" s="592" t="s">
        <v>335</v>
      </c>
      <c r="C6" s="592" t="s">
        <v>1193</v>
      </c>
      <c r="D6" s="593" t="s">
        <v>1193</v>
      </c>
      <c r="E6" s="594" t="s">
        <v>701</v>
      </c>
      <c r="F6" s="595">
        <v>41440</v>
      </c>
      <c r="G6" s="596">
        <v>1588</v>
      </c>
      <c r="H6" s="597">
        <v>0</v>
      </c>
      <c r="I6" s="598" t="s">
        <v>912</v>
      </c>
      <c r="J6" s="598" t="s">
        <v>919</v>
      </c>
      <c r="K6" s="599" t="s">
        <v>905</v>
      </c>
      <c r="L6" s="600">
        <v>198</v>
      </c>
      <c r="M6" s="601" t="s">
        <v>906</v>
      </c>
      <c r="N6" s="598" t="s">
        <v>907</v>
      </c>
      <c r="O6" s="598" t="s">
        <v>908</v>
      </c>
      <c r="P6" s="598" t="s">
        <v>909</v>
      </c>
      <c r="Q6" s="598" t="s">
        <v>910</v>
      </c>
      <c r="R6" s="593">
        <v>1</v>
      </c>
      <c r="S6" s="592"/>
    </row>
    <row r="7" spans="1:23" s="403" customFormat="1" ht="30" customHeight="1">
      <c r="A7" s="592">
        <v>3</v>
      </c>
      <c r="B7" s="592" t="s">
        <v>335</v>
      </c>
      <c r="C7" s="592" t="s">
        <v>1194</v>
      </c>
      <c r="D7" s="593" t="s">
        <v>1194</v>
      </c>
      <c r="E7" s="594" t="s">
        <v>716</v>
      </c>
      <c r="F7" s="595">
        <v>39045</v>
      </c>
      <c r="G7" s="596">
        <v>210</v>
      </c>
      <c r="H7" s="597">
        <v>0</v>
      </c>
      <c r="I7" s="598" t="s">
        <v>912</v>
      </c>
      <c r="J7" s="598" t="s">
        <v>1256</v>
      </c>
      <c r="K7" s="599" t="s">
        <v>905</v>
      </c>
      <c r="L7" s="600">
        <v>230</v>
      </c>
      <c r="M7" s="601" t="s">
        <v>906</v>
      </c>
      <c r="N7" s="598" t="s">
        <v>907</v>
      </c>
      <c r="O7" s="598" t="s">
        <v>908</v>
      </c>
      <c r="P7" s="598" t="s">
        <v>909</v>
      </c>
      <c r="Q7" s="598" t="s">
        <v>910</v>
      </c>
      <c r="R7" s="593">
        <v>1</v>
      </c>
      <c r="S7" s="592"/>
    </row>
    <row r="8" spans="1:23" s="403" customFormat="1" ht="30" customHeight="1">
      <c r="A8" s="592">
        <v>4</v>
      </c>
      <c r="B8" s="592" t="s">
        <v>335</v>
      </c>
      <c r="C8" s="592" t="s">
        <v>1195</v>
      </c>
      <c r="D8" s="593" t="s">
        <v>1081</v>
      </c>
      <c r="E8" s="594" t="s">
        <v>914</v>
      </c>
      <c r="F8" s="595">
        <v>39163</v>
      </c>
      <c r="G8" s="596">
        <v>450</v>
      </c>
      <c r="H8" s="597">
        <v>0</v>
      </c>
      <c r="I8" s="598" t="s">
        <v>912</v>
      </c>
      <c r="J8" s="598" t="s">
        <v>1257</v>
      </c>
      <c r="K8" s="599" t="s">
        <v>905</v>
      </c>
      <c r="L8" s="600">
        <v>137</v>
      </c>
      <c r="M8" s="601" t="s">
        <v>906</v>
      </c>
      <c r="N8" s="598" t="s">
        <v>907</v>
      </c>
      <c r="O8" s="598" t="s">
        <v>908</v>
      </c>
      <c r="P8" s="598" t="s">
        <v>909</v>
      </c>
      <c r="Q8" s="598" t="s">
        <v>910</v>
      </c>
      <c r="R8" s="593">
        <v>1</v>
      </c>
      <c r="S8" s="592"/>
    </row>
    <row r="9" spans="1:23" s="403" customFormat="1" ht="30" customHeight="1">
      <c r="A9" s="592">
        <v>5</v>
      </c>
      <c r="B9" s="592" t="s">
        <v>335</v>
      </c>
      <c r="C9" s="592" t="s">
        <v>1196</v>
      </c>
      <c r="D9" s="593" t="s">
        <v>1082</v>
      </c>
      <c r="E9" s="594" t="s">
        <v>917</v>
      </c>
      <c r="F9" s="595">
        <v>41957</v>
      </c>
      <c r="G9" s="596">
        <v>2500</v>
      </c>
      <c r="H9" s="597">
        <v>0</v>
      </c>
      <c r="I9" s="598" t="s">
        <v>912</v>
      </c>
      <c r="J9" s="598" t="s">
        <v>1255</v>
      </c>
      <c r="K9" s="599" t="s">
        <v>905</v>
      </c>
      <c r="L9" s="600">
        <v>498</v>
      </c>
      <c r="M9" s="601" t="s">
        <v>906</v>
      </c>
      <c r="N9" s="598" t="s">
        <v>907</v>
      </c>
      <c r="O9" s="598" t="s">
        <v>908</v>
      </c>
      <c r="P9" s="598" t="s">
        <v>909</v>
      </c>
      <c r="Q9" s="598" t="s">
        <v>910</v>
      </c>
      <c r="R9" s="593">
        <v>8</v>
      </c>
      <c r="S9" s="592"/>
    </row>
    <row r="10" spans="1:23" s="403" customFormat="1" ht="30" customHeight="1">
      <c r="A10" s="592">
        <v>6</v>
      </c>
      <c r="B10" s="592" t="s">
        <v>335</v>
      </c>
      <c r="C10" s="592" t="s">
        <v>1197</v>
      </c>
      <c r="D10" s="593" t="s">
        <v>1198</v>
      </c>
      <c r="E10" s="594" t="s">
        <v>916</v>
      </c>
      <c r="F10" s="595">
        <v>38857</v>
      </c>
      <c r="G10" s="596">
        <v>15595</v>
      </c>
      <c r="H10" s="597">
        <v>0</v>
      </c>
      <c r="I10" s="598" t="s">
        <v>912</v>
      </c>
      <c r="J10" s="598" t="s">
        <v>1256</v>
      </c>
      <c r="K10" s="599" t="s">
        <v>905</v>
      </c>
      <c r="L10" s="600">
        <v>1151</v>
      </c>
      <c r="M10" s="601" t="s">
        <v>906</v>
      </c>
      <c r="N10" s="598" t="s">
        <v>907</v>
      </c>
      <c r="O10" s="598" t="s">
        <v>908</v>
      </c>
      <c r="P10" s="598" t="s">
        <v>909</v>
      </c>
      <c r="Q10" s="598" t="s">
        <v>910</v>
      </c>
      <c r="R10" s="593">
        <v>5</v>
      </c>
      <c r="S10" s="592"/>
    </row>
    <row r="11" spans="1:23" s="403" customFormat="1" ht="30" customHeight="1">
      <c r="A11" s="592">
        <v>7</v>
      </c>
      <c r="B11" s="592" t="s">
        <v>335</v>
      </c>
      <c r="C11" s="592" t="s">
        <v>1079</v>
      </c>
      <c r="D11" s="593" t="s">
        <v>1080</v>
      </c>
      <c r="E11" s="594" t="s">
        <v>911</v>
      </c>
      <c r="F11" s="595">
        <v>43092</v>
      </c>
      <c r="G11" s="596">
        <v>1160</v>
      </c>
      <c r="H11" s="597">
        <v>200</v>
      </c>
      <c r="I11" s="598" t="s">
        <v>912</v>
      </c>
      <c r="J11" s="598" t="s">
        <v>913</v>
      </c>
      <c r="K11" s="599" t="s">
        <v>905</v>
      </c>
      <c r="L11" s="600">
        <v>258</v>
      </c>
      <c r="M11" s="601" t="s">
        <v>906</v>
      </c>
      <c r="N11" s="598" t="s">
        <v>907</v>
      </c>
      <c r="O11" s="598" t="s">
        <v>908</v>
      </c>
      <c r="P11" s="598" t="s">
        <v>909</v>
      </c>
      <c r="Q11" s="598" t="s">
        <v>910</v>
      </c>
      <c r="R11" s="593">
        <v>5</v>
      </c>
      <c r="S11" s="592"/>
    </row>
    <row r="12" spans="1:23" s="403" customFormat="1" ht="30" customHeight="1">
      <c r="A12" s="592">
        <v>8</v>
      </c>
      <c r="B12" s="592" t="s">
        <v>335</v>
      </c>
      <c r="C12" s="592" t="s">
        <v>1199</v>
      </c>
      <c r="D12" s="593" t="s">
        <v>1075</v>
      </c>
      <c r="E12" s="594" t="s">
        <v>700</v>
      </c>
      <c r="F12" s="595">
        <v>40714</v>
      </c>
      <c r="G12" s="596">
        <v>4380</v>
      </c>
      <c r="H12" s="597">
        <v>0</v>
      </c>
      <c r="I12" s="598" t="s">
        <v>912</v>
      </c>
      <c r="J12" s="598" t="s">
        <v>1256</v>
      </c>
      <c r="K12" s="599" t="s">
        <v>905</v>
      </c>
      <c r="L12" s="600">
        <v>580</v>
      </c>
      <c r="M12" s="601" t="s">
        <v>906</v>
      </c>
      <c r="N12" s="598" t="s">
        <v>907</v>
      </c>
      <c r="O12" s="598" t="s">
        <v>908</v>
      </c>
      <c r="P12" s="598" t="s">
        <v>909</v>
      </c>
      <c r="Q12" s="598" t="s">
        <v>910</v>
      </c>
      <c r="R12" s="593">
        <v>8</v>
      </c>
      <c r="S12" s="592"/>
    </row>
    <row r="13" spans="1:23" s="403" customFormat="1" ht="30" customHeight="1">
      <c r="A13" s="592">
        <v>9</v>
      </c>
      <c r="B13" s="592" t="s">
        <v>335</v>
      </c>
      <c r="C13" s="592" t="s">
        <v>1236</v>
      </c>
      <c r="D13" s="593" t="s">
        <v>1076</v>
      </c>
      <c r="E13" s="594" t="s">
        <v>1200</v>
      </c>
      <c r="F13" s="595">
        <v>39535</v>
      </c>
      <c r="G13" s="596">
        <v>300</v>
      </c>
      <c r="H13" s="597">
        <v>63</v>
      </c>
      <c r="I13" s="598" t="s">
        <v>912</v>
      </c>
      <c r="J13" s="598" t="s">
        <v>1255</v>
      </c>
      <c r="K13" s="599" t="s">
        <v>905</v>
      </c>
      <c r="L13" s="600">
        <v>159</v>
      </c>
      <c r="M13" s="601" t="s">
        <v>906</v>
      </c>
      <c r="N13" s="598" t="s">
        <v>907</v>
      </c>
      <c r="O13" s="598" t="s">
        <v>908</v>
      </c>
      <c r="P13" s="598" t="s">
        <v>909</v>
      </c>
      <c r="Q13" s="598" t="s">
        <v>910</v>
      </c>
      <c r="R13" s="593">
        <v>2</v>
      </c>
      <c r="S13" s="592"/>
    </row>
    <row r="14" spans="1:23" s="403" customFormat="1" ht="30" customHeight="1">
      <c r="A14" s="592">
        <v>10</v>
      </c>
      <c r="B14" s="592" t="s">
        <v>335</v>
      </c>
      <c r="C14" s="592" t="s">
        <v>1077</v>
      </c>
      <c r="D14" s="593" t="s">
        <v>1078</v>
      </c>
      <c r="E14" s="594" t="s">
        <v>911</v>
      </c>
      <c r="F14" s="595">
        <v>43041</v>
      </c>
      <c r="G14" s="596">
        <v>138</v>
      </c>
      <c r="H14" s="597">
        <v>93</v>
      </c>
      <c r="I14" s="598" t="s">
        <v>912</v>
      </c>
      <c r="J14" s="598" t="s">
        <v>913</v>
      </c>
      <c r="K14" s="599" t="s">
        <v>905</v>
      </c>
      <c r="L14" s="600">
        <v>71</v>
      </c>
      <c r="M14" s="601" t="s">
        <v>906</v>
      </c>
      <c r="N14" s="598" t="s">
        <v>907</v>
      </c>
      <c r="O14" s="598" t="s">
        <v>908</v>
      </c>
      <c r="P14" s="598" t="s">
        <v>909</v>
      </c>
      <c r="Q14" s="598" t="s">
        <v>910</v>
      </c>
      <c r="R14" s="593">
        <v>2</v>
      </c>
      <c r="S14" s="592"/>
    </row>
    <row r="15" spans="1:23" s="403" customFormat="1" ht="30" customHeight="1">
      <c r="A15" s="592">
        <v>11</v>
      </c>
      <c r="B15" s="592" t="s">
        <v>335</v>
      </c>
      <c r="C15" s="592" t="s">
        <v>1086</v>
      </c>
      <c r="D15" s="593" t="s">
        <v>1086</v>
      </c>
      <c r="E15" s="594" t="s">
        <v>718</v>
      </c>
      <c r="F15" s="595">
        <v>39283</v>
      </c>
      <c r="G15" s="596">
        <v>225</v>
      </c>
      <c r="H15" s="597">
        <v>0</v>
      </c>
      <c r="I15" s="598" t="s">
        <v>915</v>
      </c>
      <c r="J15" s="598" t="s">
        <v>1258</v>
      </c>
      <c r="K15" s="599"/>
      <c r="L15" s="600">
        <v>90</v>
      </c>
      <c r="M15" s="601" t="s">
        <v>817</v>
      </c>
      <c r="N15" s="598" t="s">
        <v>907</v>
      </c>
      <c r="O15" s="598" t="s">
        <v>908</v>
      </c>
      <c r="P15" s="598" t="s">
        <v>909</v>
      </c>
      <c r="Q15" s="598" t="s">
        <v>910</v>
      </c>
      <c r="R15" s="602">
        <v>1</v>
      </c>
      <c r="S15" s="592"/>
    </row>
    <row r="16" spans="1:23" s="403" customFormat="1" ht="30" customHeight="1">
      <c r="A16" s="592">
        <v>12</v>
      </c>
      <c r="B16" s="592" t="s">
        <v>335</v>
      </c>
      <c r="C16" s="592" t="s">
        <v>1087</v>
      </c>
      <c r="D16" s="593" t="s">
        <v>1088</v>
      </c>
      <c r="E16" s="594" t="s">
        <v>713</v>
      </c>
      <c r="F16" s="595">
        <v>37865</v>
      </c>
      <c r="G16" s="596">
        <v>1750</v>
      </c>
      <c r="H16" s="597">
        <v>0</v>
      </c>
      <c r="I16" s="598" t="s">
        <v>912</v>
      </c>
      <c r="J16" s="598" t="s">
        <v>1258</v>
      </c>
      <c r="K16" s="599" t="s">
        <v>905</v>
      </c>
      <c r="L16" s="600">
        <v>462</v>
      </c>
      <c r="M16" s="601" t="s">
        <v>906</v>
      </c>
      <c r="N16" s="598" t="s">
        <v>907</v>
      </c>
      <c r="O16" s="598" t="s">
        <v>908</v>
      </c>
      <c r="P16" s="598" t="s">
        <v>909</v>
      </c>
      <c r="Q16" s="598" t="s">
        <v>910</v>
      </c>
      <c r="R16" s="602">
        <v>1</v>
      </c>
      <c r="S16" s="592"/>
    </row>
    <row r="17" spans="1:19" s="403" customFormat="1" ht="30" customHeight="1">
      <c r="A17" s="592">
        <v>13</v>
      </c>
      <c r="B17" s="592" t="s">
        <v>335</v>
      </c>
      <c r="C17" s="592" t="s">
        <v>1201</v>
      </c>
      <c r="D17" s="593" t="s">
        <v>1202</v>
      </c>
      <c r="E17" s="594" t="s">
        <v>1203</v>
      </c>
      <c r="F17" s="595"/>
      <c r="G17" s="596">
        <v>4286</v>
      </c>
      <c r="H17" s="597">
        <v>0</v>
      </c>
      <c r="I17" s="598" t="s">
        <v>904</v>
      </c>
      <c r="J17" s="598"/>
      <c r="K17" s="599" t="s">
        <v>905</v>
      </c>
      <c r="L17" s="600">
        <v>162</v>
      </c>
      <c r="M17" s="601" t="s">
        <v>906</v>
      </c>
      <c r="N17" s="598" t="s">
        <v>907</v>
      </c>
      <c r="O17" s="598" t="s">
        <v>908</v>
      </c>
      <c r="P17" s="598" t="s">
        <v>909</v>
      </c>
      <c r="Q17" s="598" t="s">
        <v>910</v>
      </c>
      <c r="R17" s="593">
        <v>7</v>
      </c>
      <c r="S17" s="592"/>
    </row>
    <row r="18" spans="1:19" s="403" customFormat="1" ht="30" customHeight="1">
      <c r="A18" s="592">
        <v>14</v>
      </c>
      <c r="B18" s="592" t="s">
        <v>335</v>
      </c>
      <c r="C18" s="592" t="s">
        <v>1259</v>
      </c>
      <c r="D18" s="593" t="s">
        <v>1085</v>
      </c>
      <c r="E18" s="594" t="s">
        <v>719</v>
      </c>
      <c r="F18" s="595">
        <v>39356</v>
      </c>
      <c r="G18" s="596">
        <v>893</v>
      </c>
      <c r="H18" s="597">
        <v>121</v>
      </c>
      <c r="I18" s="598" t="s">
        <v>915</v>
      </c>
      <c r="J18" s="598" t="s">
        <v>913</v>
      </c>
      <c r="K18" s="599"/>
      <c r="L18" s="600">
        <v>203</v>
      </c>
      <c r="M18" s="601" t="s">
        <v>817</v>
      </c>
      <c r="N18" s="598" t="s">
        <v>920</v>
      </c>
      <c r="O18" s="598" t="s">
        <v>908</v>
      </c>
      <c r="P18" s="598" t="s">
        <v>909</v>
      </c>
      <c r="Q18" s="598" t="s">
        <v>910</v>
      </c>
      <c r="R18" s="593">
        <v>1</v>
      </c>
      <c r="S18" s="592"/>
    </row>
    <row r="19" spans="1:19" s="403" customFormat="1" ht="30" customHeight="1">
      <c r="A19" s="592">
        <v>15</v>
      </c>
      <c r="B19" s="592" t="s">
        <v>335</v>
      </c>
      <c r="C19" s="592" t="s">
        <v>1204</v>
      </c>
      <c r="D19" s="593" t="s">
        <v>1204</v>
      </c>
      <c r="E19" s="594" t="s">
        <v>699</v>
      </c>
      <c r="F19" s="595">
        <v>38412</v>
      </c>
      <c r="G19" s="596">
        <v>4700</v>
      </c>
      <c r="H19" s="597">
        <v>0</v>
      </c>
      <c r="I19" s="598" t="s">
        <v>912</v>
      </c>
      <c r="J19" s="598" t="s">
        <v>1256</v>
      </c>
      <c r="K19" s="599" t="s">
        <v>905</v>
      </c>
      <c r="L19" s="600">
        <v>900</v>
      </c>
      <c r="M19" s="601" t="s">
        <v>906</v>
      </c>
      <c r="N19" s="598" t="s">
        <v>907</v>
      </c>
      <c r="O19" s="598" t="s">
        <v>908</v>
      </c>
      <c r="P19" s="598" t="s">
        <v>909</v>
      </c>
      <c r="Q19" s="598" t="s">
        <v>910</v>
      </c>
      <c r="R19" s="593">
        <v>7</v>
      </c>
      <c r="S19" s="592" t="s">
        <v>1260</v>
      </c>
    </row>
    <row r="20" spans="1:19" s="403" customFormat="1" ht="30" customHeight="1">
      <c r="A20" s="592">
        <v>16</v>
      </c>
      <c r="B20" s="592" t="s">
        <v>335</v>
      </c>
      <c r="C20" s="592" t="s">
        <v>1083</v>
      </c>
      <c r="D20" s="593" t="s">
        <v>1084</v>
      </c>
      <c r="E20" s="594" t="s">
        <v>717</v>
      </c>
      <c r="F20" s="595">
        <v>39287</v>
      </c>
      <c r="G20" s="596">
        <v>230</v>
      </c>
      <c r="H20" s="597">
        <v>0</v>
      </c>
      <c r="I20" s="598" t="s">
        <v>912</v>
      </c>
      <c r="J20" s="598" t="s">
        <v>1256</v>
      </c>
      <c r="K20" s="599" t="s">
        <v>905</v>
      </c>
      <c r="L20" s="600">
        <v>565</v>
      </c>
      <c r="M20" s="601" t="s">
        <v>906</v>
      </c>
      <c r="N20" s="598" t="s">
        <v>907</v>
      </c>
      <c r="O20" s="598" t="s">
        <v>908</v>
      </c>
      <c r="P20" s="598" t="s">
        <v>909</v>
      </c>
      <c r="Q20" s="598" t="s">
        <v>910</v>
      </c>
      <c r="R20" s="593">
        <v>1</v>
      </c>
      <c r="S20" s="592"/>
    </row>
    <row r="21" spans="1:19" s="403" customFormat="1" ht="30" customHeight="1">
      <c r="A21" s="592">
        <v>17</v>
      </c>
      <c r="B21" s="592" t="s">
        <v>335</v>
      </c>
      <c r="C21" s="592" t="s">
        <v>1073</v>
      </c>
      <c r="D21" s="593" t="s">
        <v>1074</v>
      </c>
      <c r="E21" s="594" t="s">
        <v>702</v>
      </c>
      <c r="F21" s="595">
        <v>29434</v>
      </c>
      <c r="G21" s="596">
        <v>1945</v>
      </c>
      <c r="H21" s="597">
        <v>840</v>
      </c>
      <c r="I21" s="598" t="s">
        <v>904</v>
      </c>
      <c r="J21" s="598" t="s">
        <v>237</v>
      </c>
      <c r="K21" s="599" t="s">
        <v>905</v>
      </c>
      <c r="L21" s="600">
        <v>389</v>
      </c>
      <c r="M21" s="601" t="s">
        <v>906</v>
      </c>
      <c r="N21" s="598" t="s">
        <v>920</v>
      </c>
      <c r="O21" s="598" t="s">
        <v>908</v>
      </c>
      <c r="P21" s="598" t="s">
        <v>909</v>
      </c>
      <c r="Q21" s="598" t="s">
        <v>910</v>
      </c>
      <c r="R21" s="593">
        <v>2</v>
      </c>
      <c r="S21" s="592"/>
    </row>
    <row r="22" spans="1:19" s="403" customFormat="1" ht="30" customHeight="1">
      <c r="A22" s="592">
        <v>18</v>
      </c>
      <c r="B22" s="592" t="s">
        <v>335</v>
      </c>
      <c r="C22" s="592" t="s">
        <v>1099</v>
      </c>
      <c r="D22" s="593" t="s">
        <v>1108</v>
      </c>
      <c r="E22" s="594" t="s">
        <v>705</v>
      </c>
      <c r="F22" s="595">
        <v>25720</v>
      </c>
      <c r="G22" s="596">
        <v>5953</v>
      </c>
      <c r="H22" s="597">
        <v>2823</v>
      </c>
      <c r="I22" s="598" t="s">
        <v>904</v>
      </c>
      <c r="J22" s="598" t="s">
        <v>237</v>
      </c>
      <c r="K22" s="599" t="s">
        <v>905</v>
      </c>
      <c r="L22" s="600">
        <v>1072</v>
      </c>
      <c r="M22" s="601" t="s">
        <v>906</v>
      </c>
      <c r="N22" s="598" t="s">
        <v>920</v>
      </c>
      <c r="O22" s="598" t="s">
        <v>908</v>
      </c>
      <c r="P22" s="598" t="s">
        <v>909</v>
      </c>
      <c r="Q22" s="598" t="s">
        <v>910</v>
      </c>
      <c r="R22" s="593">
        <v>2</v>
      </c>
      <c r="S22" s="592"/>
    </row>
    <row r="23" spans="1:19" s="403" customFormat="1" ht="30" customHeight="1">
      <c r="A23" s="592">
        <v>19</v>
      </c>
      <c r="B23" s="592" t="s">
        <v>335</v>
      </c>
      <c r="C23" s="592" t="s">
        <v>1109</v>
      </c>
      <c r="D23" s="593" t="s">
        <v>1110</v>
      </c>
      <c r="E23" s="594" t="s">
        <v>1261</v>
      </c>
      <c r="F23" s="595">
        <v>40368</v>
      </c>
      <c r="G23" s="596">
        <v>1150</v>
      </c>
      <c r="H23" s="597">
        <v>0</v>
      </c>
      <c r="I23" s="598" t="s">
        <v>912</v>
      </c>
      <c r="J23" s="598" t="s">
        <v>913</v>
      </c>
      <c r="K23" s="599" t="s">
        <v>905</v>
      </c>
      <c r="L23" s="600">
        <v>112</v>
      </c>
      <c r="M23" s="601" t="s">
        <v>906</v>
      </c>
      <c r="N23" s="598" t="s">
        <v>907</v>
      </c>
      <c r="O23" s="598" t="s">
        <v>908</v>
      </c>
      <c r="P23" s="598" t="s">
        <v>909</v>
      </c>
      <c r="Q23" s="598" t="s">
        <v>910</v>
      </c>
      <c r="R23" s="593">
        <v>6</v>
      </c>
      <c r="S23" s="592"/>
    </row>
    <row r="24" spans="1:19" s="403" customFormat="1" ht="30" customHeight="1">
      <c r="A24" s="592">
        <v>20</v>
      </c>
      <c r="B24" s="592" t="s">
        <v>335</v>
      </c>
      <c r="C24" s="592" t="s">
        <v>1111</v>
      </c>
      <c r="D24" s="593" t="s">
        <v>1112</v>
      </c>
      <c r="E24" s="594" t="s">
        <v>1057</v>
      </c>
      <c r="F24" s="595">
        <v>33378</v>
      </c>
      <c r="G24" s="596">
        <v>782</v>
      </c>
      <c r="H24" s="597">
        <v>110</v>
      </c>
      <c r="I24" s="598" t="s">
        <v>915</v>
      </c>
      <c r="J24" s="598" t="s">
        <v>237</v>
      </c>
      <c r="K24" s="599"/>
      <c r="L24" s="600">
        <v>180</v>
      </c>
      <c r="M24" s="601" t="s">
        <v>817</v>
      </c>
      <c r="N24" s="598" t="s">
        <v>907</v>
      </c>
      <c r="O24" s="598" t="s">
        <v>908</v>
      </c>
      <c r="P24" s="598" t="s">
        <v>909</v>
      </c>
      <c r="Q24" s="598" t="s">
        <v>910</v>
      </c>
      <c r="R24" s="593">
        <v>1</v>
      </c>
      <c r="S24" s="592"/>
    </row>
    <row r="25" spans="1:19" s="403" customFormat="1" ht="30" customHeight="1">
      <c r="A25" s="592">
        <v>21</v>
      </c>
      <c r="B25" s="592" t="s">
        <v>335</v>
      </c>
      <c r="C25" s="592" t="s">
        <v>1099</v>
      </c>
      <c r="D25" s="593" t="s">
        <v>1107</v>
      </c>
      <c r="E25" s="594" t="s">
        <v>706</v>
      </c>
      <c r="F25" s="595">
        <v>27576</v>
      </c>
      <c r="G25" s="596">
        <v>4620</v>
      </c>
      <c r="H25" s="597">
        <v>418</v>
      </c>
      <c r="I25" s="598" t="s">
        <v>904</v>
      </c>
      <c r="J25" s="598" t="s">
        <v>237</v>
      </c>
      <c r="K25" s="599" t="s">
        <v>905</v>
      </c>
      <c r="L25" s="600">
        <v>1065</v>
      </c>
      <c r="M25" s="601" t="s">
        <v>906</v>
      </c>
      <c r="N25" s="598" t="s">
        <v>920</v>
      </c>
      <c r="O25" s="598" t="s">
        <v>908</v>
      </c>
      <c r="P25" s="598" t="s">
        <v>909</v>
      </c>
      <c r="Q25" s="598" t="s">
        <v>910</v>
      </c>
      <c r="R25" s="593">
        <v>2</v>
      </c>
      <c r="S25" s="592"/>
    </row>
    <row r="26" spans="1:19" s="403" customFormat="1" ht="30" customHeight="1">
      <c r="A26" s="592">
        <v>22</v>
      </c>
      <c r="B26" s="592" t="s">
        <v>335</v>
      </c>
      <c r="C26" s="592" t="s">
        <v>1099</v>
      </c>
      <c r="D26" s="593" t="s">
        <v>1104</v>
      </c>
      <c r="E26" s="594" t="s">
        <v>708</v>
      </c>
      <c r="F26" s="595">
        <v>26390</v>
      </c>
      <c r="G26" s="596">
        <v>3770</v>
      </c>
      <c r="H26" s="597">
        <v>1695</v>
      </c>
      <c r="I26" s="598" t="s">
        <v>904</v>
      </c>
      <c r="J26" s="598" t="s">
        <v>237</v>
      </c>
      <c r="K26" s="599" t="s">
        <v>905</v>
      </c>
      <c r="L26" s="600">
        <v>943</v>
      </c>
      <c r="M26" s="601" t="s">
        <v>906</v>
      </c>
      <c r="N26" s="598" t="s">
        <v>920</v>
      </c>
      <c r="O26" s="598" t="s">
        <v>908</v>
      </c>
      <c r="P26" s="598" t="s">
        <v>909</v>
      </c>
      <c r="Q26" s="598" t="s">
        <v>910</v>
      </c>
      <c r="R26" s="593">
        <v>2</v>
      </c>
      <c r="S26" s="592"/>
    </row>
    <row r="27" spans="1:19" s="403" customFormat="1" ht="30" customHeight="1">
      <c r="A27" s="592">
        <v>23</v>
      </c>
      <c r="B27" s="592" t="s">
        <v>335</v>
      </c>
      <c r="C27" s="592" t="s">
        <v>1099</v>
      </c>
      <c r="D27" s="593" t="s">
        <v>1105</v>
      </c>
      <c r="E27" s="594" t="s">
        <v>704</v>
      </c>
      <c r="F27" s="595">
        <v>28825</v>
      </c>
      <c r="G27" s="596">
        <v>2370</v>
      </c>
      <c r="H27" s="597">
        <v>964</v>
      </c>
      <c r="I27" s="598" t="s">
        <v>904</v>
      </c>
      <c r="J27" s="598" t="s">
        <v>237</v>
      </c>
      <c r="K27" s="599" t="s">
        <v>905</v>
      </c>
      <c r="L27" s="600">
        <v>300</v>
      </c>
      <c r="M27" s="601" t="s">
        <v>906</v>
      </c>
      <c r="N27" s="598" t="s">
        <v>920</v>
      </c>
      <c r="O27" s="598" t="s">
        <v>908</v>
      </c>
      <c r="P27" s="598" t="s">
        <v>909</v>
      </c>
      <c r="Q27" s="598" t="s">
        <v>910</v>
      </c>
      <c r="R27" s="593">
        <v>2</v>
      </c>
      <c r="S27" s="592"/>
    </row>
    <row r="28" spans="1:19" s="403" customFormat="1" ht="30" customHeight="1">
      <c r="A28" s="592">
        <v>24</v>
      </c>
      <c r="B28" s="592" t="s">
        <v>335</v>
      </c>
      <c r="C28" s="592" t="s">
        <v>1073</v>
      </c>
      <c r="D28" s="593" t="s">
        <v>1106</v>
      </c>
      <c r="E28" s="594" t="s">
        <v>703</v>
      </c>
      <c r="F28" s="595">
        <v>29434</v>
      </c>
      <c r="G28" s="596">
        <v>2080</v>
      </c>
      <c r="H28" s="597">
        <v>970</v>
      </c>
      <c r="I28" s="598" t="s">
        <v>904</v>
      </c>
      <c r="J28" s="598" t="s">
        <v>237</v>
      </c>
      <c r="K28" s="599" t="s">
        <v>905</v>
      </c>
      <c r="L28" s="600">
        <v>416</v>
      </c>
      <c r="M28" s="601" t="s">
        <v>906</v>
      </c>
      <c r="N28" s="598" t="s">
        <v>920</v>
      </c>
      <c r="O28" s="598" t="s">
        <v>908</v>
      </c>
      <c r="P28" s="598" t="s">
        <v>909</v>
      </c>
      <c r="Q28" s="598" t="s">
        <v>910</v>
      </c>
      <c r="R28" s="593">
        <v>2</v>
      </c>
      <c r="S28" s="592"/>
    </row>
    <row r="29" spans="1:19" s="403" customFormat="1" ht="30" customHeight="1">
      <c r="A29" s="592">
        <v>25</v>
      </c>
      <c r="B29" s="592" t="s">
        <v>335</v>
      </c>
      <c r="C29" s="592" t="s">
        <v>1073</v>
      </c>
      <c r="D29" s="593" t="s">
        <v>1120</v>
      </c>
      <c r="E29" s="594" t="s">
        <v>921</v>
      </c>
      <c r="F29" s="595">
        <v>24654</v>
      </c>
      <c r="G29" s="596">
        <v>5218</v>
      </c>
      <c r="H29" s="597">
        <v>1895</v>
      </c>
      <c r="I29" s="598" t="s">
        <v>904</v>
      </c>
      <c r="J29" s="598" t="s">
        <v>237</v>
      </c>
      <c r="K29" s="599" t="s">
        <v>905</v>
      </c>
      <c r="L29" s="600">
        <v>939</v>
      </c>
      <c r="M29" s="601" t="s">
        <v>906</v>
      </c>
      <c r="N29" s="598" t="s">
        <v>920</v>
      </c>
      <c r="O29" s="598" t="s">
        <v>908</v>
      </c>
      <c r="P29" s="598" t="s">
        <v>909</v>
      </c>
      <c r="Q29" s="598" t="s">
        <v>910</v>
      </c>
      <c r="R29" s="593">
        <v>2</v>
      </c>
      <c r="S29" s="592"/>
    </row>
    <row r="30" spans="1:19" s="403" customFormat="1" ht="30" customHeight="1">
      <c r="A30" s="592">
        <v>26</v>
      </c>
      <c r="B30" s="592" t="s">
        <v>335</v>
      </c>
      <c r="C30" s="592" t="s">
        <v>1073</v>
      </c>
      <c r="D30" s="593" t="s">
        <v>1121</v>
      </c>
      <c r="E30" s="594" t="s">
        <v>711</v>
      </c>
      <c r="F30" s="595">
        <v>27426</v>
      </c>
      <c r="G30" s="596">
        <v>3800</v>
      </c>
      <c r="H30" s="597">
        <v>530</v>
      </c>
      <c r="I30" s="598" t="s">
        <v>904</v>
      </c>
      <c r="J30" s="598" t="s">
        <v>237</v>
      </c>
      <c r="K30" s="599" t="s">
        <v>905</v>
      </c>
      <c r="L30" s="600">
        <v>1140</v>
      </c>
      <c r="M30" s="601" t="s">
        <v>906</v>
      </c>
      <c r="N30" s="598" t="s">
        <v>920</v>
      </c>
      <c r="O30" s="598" t="s">
        <v>908</v>
      </c>
      <c r="P30" s="598" t="s">
        <v>909</v>
      </c>
      <c r="Q30" s="598" t="s">
        <v>910</v>
      </c>
      <c r="R30" s="593">
        <v>2</v>
      </c>
      <c r="S30" s="592"/>
    </row>
    <row r="31" spans="1:19" s="403" customFormat="1" ht="30" customHeight="1">
      <c r="A31" s="592">
        <v>27</v>
      </c>
      <c r="B31" s="592" t="s">
        <v>335</v>
      </c>
      <c r="C31" s="592" t="s">
        <v>1073</v>
      </c>
      <c r="D31" s="593" t="s">
        <v>1122</v>
      </c>
      <c r="E31" s="594" t="s">
        <v>710</v>
      </c>
      <c r="F31" s="595">
        <v>27181</v>
      </c>
      <c r="G31" s="596">
        <v>4418</v>
      </c>
      <c r="H31" s="597">
        <v>1823</v>
      </c>
      <c r="I31" s="598" t="s">
        <v>904</v>
      </c>
      <c r="J31" s="598" t="s">
        <v>237</v>
      </c>
      <c r="K31" s="599" t="s">
        <v>905</v>
      </c>
      <c r="L31" s="600">
        <v>1325</v>
      </c>
      <c r="M31" s="601" t="s">
        <v>906</v>
      </c>
      <c r="N31" s="598" t="s">
        <v>920</v>
      </c>
      <c r="O31" s="598" t="s">
        <v>908</v>
      </c>
      <c r="P31" s="598" t="s">
        <v>909</v>
      </c>
      <c r="Q31" s="598" t="s">
        <v>910</v>
      </c>
      <c r="R31" s="593">
        <v>2</v>
      </c>
      <c r="S31" s="592"/>
    </row>
    <row r="32" spans="1:19" s="403" customFormat="1" ht="30" customHeight="1">
      <c r="A32" s="592">
        <v>28</v>
      </c>
      <c r="B32" s="592" t="s">
        <v>335</v>
      </c>
      <c r="C32" s="592" t="s">
        <v>1073</v>
      </c>
      <c r="D32" s="593" t="s">
        <v>1119</v>
      </c>
      <c r="E32" s="594" t="s">
        <v>922</v>
      </c>
      <c r="F32" s="595">
        <v>27181</v>
      </c>
      <c r="G32" s="596">
        <v>4455</v>
      </c>
      <c r="H32" s="597">
        <v>1164</v>
      </c>
      <c r="I32" s="598" t="s">
        <v>904</v>
      </c>
      <c r="J32" s="598" t="s">
        <v>237</v>
      </c>
      <c r="K32" s="599" t="s">
        <v>905</v>
      </c>
      <c r="L32" s="600">
        <v>1336</v>
      </c>
      <c r="M32" s="601" t="s">
        <v>906</v>
      </c>
      <c r="N32" s="598" t="s">
        <v>920</v>
      </c>
      <c r="O32" s="598" t="s">
        <v>908</v>
      </c>
      <c r="P32" s="598" t="s">
        <v>909</v>
      </c>
      <c r="Q32" s="598" t="s">
        <v>910</v>
      </c>
      <c r="R32" s="593">
        <v>2</v>
      </c>
      <c r="S32" s="592"/>
    </row>
    <row r="33" spans="1:19" s="403" customFormat="1" ht="30" customHeight="1">
      <c r="A33" s="592">
        <v>29</v>
      </c>
      <c r="B33" s="592" t="s">
        <v>335</v>
      </c>
      <c r="C33" s="592" t="s">
        <v>1113</v>
      </c>
      <c r="D33" s="593" t="s">
        <v>1114</v>
      </c>
      <c r="E33" s="594" t="s">
        <v>1056</v>
      </c>
      <c r="F33" s="595">
        <v>42037</v>
      </c>
      <c r="G33" s="596">
        <v>625</v>
      </c>
      <c r="H33" s="597">
        <v>28</v>
      </c>
      <c r="I33" s="598" t="s">
        <v>915</v>
      </c>
      <c r="J33" s="598" t="s">
        <v>1257</v>
      </c>
      <c r="K33" s="599"/>
      <c r="L33" s="600">
        <v>112</v>
      </c>
      <c r="M33" s="601" t="s">
        <v>817</v>
      </c>
      <c r="N33" s="598" t="s">
        <v>907</v>
      </c>
      <c r="O33" s="598" t="s">
        <v>908</v>
      </c>
      <c r="P33" s="598" t="s">
        <v>909</v>
      </c>
      <c r="Q33" s="598" t="s">
        <v>910</v>
      </c>
      <c r="R33" s="593">
        <v>1</v>
      </c>
      <c r="S33" s="592"/>
    </row>
    <row r="34" spans="1:19" s="403" customFormat="1" ht="30" customHeight="1">
      <c r="A34" s="592">
        <v>30</v>
      </c>
      <c r="B34" s="592" t="s">
        <v>335</v>
      </c>
      <c r="C34" s="592" t="s">
        <v>1115</v>
      </c>
      <c r="D34" s="593" t="s">
        <v>1116</v>
      </c>
      <c r="E34" s="594" t="s">
        <v>1059</v>
      </c>
      <c r="F34" s="595">
        <v>37346</v>
      </c>
      <c r="G34" s="596">
        <v>506</v>
      </c>
      <c r="H34" s="597">
        <v>87</v>
      </c>
      <c r="I34" s="598" t="s">
        <v>915</v>
      </c>
      <c r="J34" s="598" t="s">
        <v>923</v>
      </c>
      <c r="K34" s="599"/>
      <c r="L34" s="600">
        <v>170</v>
      </c>
      <c r="M34" s="601" t="s">
        <v>817</v>
      </c>
      <c r="N34" s="598" t="s">
        <v>920</v>
      </c>
      <c r="O34" s="598" t="s">
        <v>908</v>
      </c>
      <c r="P34" s="598" t="s">
        <v>909</v>
      </c>
      <c r="Q34" s="598" t="s">
        <v>910</v>
      </c>
      <c r="R34" s="593">
        <v>1</v>
      </c>
      <c r="S34" s="592"/>
    </row>
    <row r="35" spans="1:19" s="403" customFormat="1" ht="30" customHeight="1">
      <c r="A35" s="592">
        <v>31</v>
      </c>
      <c r="B35" s="592" t="s">
        <v>335</v>
      </c>
      <c r="C35" s="592" t="s">
        <v>1117</v>
      </c>
      <c r="D35" s="593" t="s">
        <v>1118</v>
      </c>
      <c r="E35" s="594" t="s">
        <v>1058</v>
      </c>
      <c r="F35" s="595">
        <v>41261</v>
      </c>
      <c r="G35" s="596">
        <v>200</v>
      </c>
      <c r="H35" s="597">
        <v>36</v>
      </c>
      <c r="I35" s="598" t="s">
        <v>915</v>
      </c>
      <c r="J35" s="598" t="s">
        <v>1257</v>
      </c>
      <c r="K35" s="599"/>
      <c r="L35" s="600">
        <v>80</v>
      </c>
      <c r="M35" s="601" t="s">
        <v>817</v>
      </c>
      <c r="N35" s="598" t="s">
        <v>920</v>
      </c>
      <c r="O35" s="598" t="s">
        <v>908</v>
      </c>
      <c r="P35" s="598" t="s">
        <v>909</v>
      </c>
      <c r="Q35" s="598" t="s">
        <v>910</v>
      </c>
      <c r="R35" s="593">
        <v>1</v>
      </c>
      <c r="S35" s="592"/>
    </row>
    <row r="36" spans="1:19" s="403" customFormat="1" ht="30" customHeight="1">
      <c r="A36" s="592">
        <v>32</v>
      </c>
      <c r="B36" s="592" t="s">
        <v>335</v>
      </c>
      <c r="C36" s="592" t="s">
        <v>1061</v>
      </c>
      <c r="D36" s="593" t="s">
        <v>1061</v>
      </c>
      <c r="E36" s="594" t="s">
        <v>723</v>
      </c>
      <c r="F36" s="595">
        <v>40812</v>
      </c>
      <c r="G36" s="596">
        <v>468</v>
      </c>
      <c r="H36" s="597">
        <v>0</v>
      </c>
      <c r="I36" s="598" t="s">
        <v>912</v>
      </c>
      <c r="J36" s="598" t="s">
        <v>1258</v>
      </c>
      <c r="K36" s="599" t="s">
        <v>905</v>
      </c>
      <c r="L36" s="600">
        <v>440</v>
      </c>
      <c r="M36" s="601" t="s">
        <v>906</v>
      </c>
      <c r="N36" s="598" t="s">
        <v>907</v>
      </c>
      <c r="O36" s="598" t="s">
        <v>908</v>
      </c>
      <c r="P36" s="598" t="s">
        <v>909</v>
      </c>
      <c r="Q36" s="598" t="s">
        <v>910</v>
      </c>
      <c r="R36" s="593">
        <v>1</v>
      </c>
      <c r="S36" s="592"/>
    </row>
    <row r="37" spans="1:19" s="403" customFormat="1" ht="30" customHeight="1">
      <c r="A37" s="592">
        <v>33</v>
      </c>
      <c r="B37" s="592" t="s">
        <v>335</v>
      </c>
      <c r="C37" s="592" t="s">
        <v>927</v>
      </c>
      <c r="D37" s="593" t="s">
        <v>927</v>
      </c>
      <c r="E37" s="594" t="s">
        <v>928</v>
      </c>
      <c r="F37" s="595">
        <v>43657</v>
      </c>
      <c r="G37" s="596">
        <v>465</v>
      </c>
      <c r="H37" s="597">
        <v>0</v>
      </c>
      <c r="I37" s="598" t="s">
        <v>912</v>
      </c>
      <c r="J37" s="598" t="s">
        <v>1256</v>
      </c>
      <c r="K37" s="599" t="s">
        <v>905</v>
      </c>
      <c r="L37" s="600">
        <v>500</v>
      </c>
      <c r="M37" s="601" t="s">
        <v>906</v>
      </c>
      <c r="N37" s="598" t="s">
        <v>907</v>
      </c>
      <c r="O37" s="598" t="s">
        <v>908</v>
      </c>
      <c r="P37" s="598" t="s">
        <v>909</v>
      </c>
      <c r="Q37" s="598" t="s">
        <v>910</v>
      </c>
      <c r="R37" s="593">
        <v>1</v>
      </c>
      <c r="S37" s="592"/>
    </row>
    <row r="38" spans="1:19" s="403" customFormat="1" ht="30" customHeight="1">
      <c r="A38" s="592">
        <v>34</v>
      </c>
      <c r="B38" s="592" t="s">
        <v>335</v>
      </c>
      <c r="C38" s="592" t="s">
        <v>1062</v>
      </c>
      <c r="D38" s="593" t="s">
        <v>1062</v>
      </c>
      <c r="E38" s="594" t="s">
        <v>734</v>
      </c>
      <c r="F38" s="595">
        <v>43164</v>
      </c>
      <c r="G38" s="596">
        <v>330</v>
      </c>
      <c r="H38" s="597">
        <v>0</v>
      </c>
      <c r="I38" s="598" t="s">
        <v>912</v>
      </c>
      <c r="J38" s="598" t="s">
        <v>1256</v>
      </c>
      <c r="K38" s="599" t="s">
        <v>905</v>
      </c>
      <c r="L38" s="600">
        <v>575</v>
      </c>
      <c r="M38" s="601" t="s">
        <v>906</v>
      </c>
      <c r="N38" s="598" t="s">
        <v>907</v>
      </c>
      <c r="O38" s="598" t="s">
        <v>908</v>
      </c>
      <c r="P38" s="598" t="s">
        <v>909</v>
      </c>
      <c r="Q38" s="598" t="s">
        <v>910</v>
      </c>
      <c r="R38" s="593">
        <v>1</v>
      </c>
      <c r="S38" s="592"/>
    </row>
    <row r="39" spans="1:19" s="403" customFormat="1" ht="30" customHeight="1">
      <c r="A39" s="592">
        <v>35</v>
      </c>
      <c r="B39" s="592" t="s">
        <v>335</v>
      </c>
      <c r="C39" s="592" t="s">
        <v>1093</v>
      </c>
      <c r="D39" s="593" t="s">
        <v>1094</v>
      </c>
      <c r="E39" s="594" t="s">
        <v>1262</v>
      </c>
      <c r="F39" s="595">
        <v>39588</v>
      </c>
      <c r="G39" s="596">
        <v>130</v>
      </c>
      <c r="H39" s="597">
        <v>33</v>
      </c>
      <c r="I39" s="598" t="s">
        <v>915</v>
      </c>
      <c r="J39" s="598" t="s">
        <v>17</v>
      </c>
      <c r="K39" s="599"/>
      <c r="L39" s="600">
        <v>167</v>
      </c>
      <c r="M39" s="601" t="s">
        <v>817</v>
      </c>
      <c r="N39" s="598" t="s">
        <v>920</v>
      </c>
      <c r="O39" s="598" t="s">
        <v>908</v>
      </c>
      <c r="P39" s="598" t="s">
        <v>909</v>
      </c>
      <c r="Q39" s="598" t="s">
        <v>910</v>
      </c>
      <c r="R39" s="593">
        <v>1</v>
      </c>
      <c r="S39" s="592"/>
    </row>
    <row r="40" spans="1:19" s="403" customFormat="1" ht="30" customHeight="1">
      <c r="A40" s="592">
        <v>36</v>
      </c>
      <c r="B40" s="592" t="s">
        <v>335</v>
      </c>
      <c r="C40" s="592" t="s">
        <v>1263</v>
      </c>
      <c r="D40" s="593" t="s">
        <v>1089</v>
      </c>
      <c r="E40" s="594" t="s">
        <v>712</v>
      </c>
      <c r="F40" s="595">
        <v>36486</v>
      </c>
      <c r="G40" s="596">
        <v>10000</v>
      </c>
      <c r="H40" s="597">
        <v>0</v>
      </c>
      <c r="I40" s="598" t="s">
        <v>912</v>
      </c>
      <c r="J40" s="598" t="s">
        <v>1256</v>
      </c>
      <c r="K40" s="599" t="s">
        <v>905</v>
      </c>
      <c r="L40" s="600">
        <v>408</v>
      </c>
      <c r="M40" s="601" t="s">
        <v>906</v>
      </c>
      <c r="N40" s="598" t="s">
        <v>920</v>
      </c>
      <c r="O40" s="598" t="s">
        <v>908</v>
      </c>
      <c r="P40" s="598" t="s">
        <v>909</v>
      </c>
      <c r="Q40" s="598" t="s">
        <v>910</v>
      </c>
      <c r="R40" s="593">
        <v>1</v>
      </c>
      <c r="S40" s="592"/>
    </row>
    <row r="41" spans="1:19" s="403" customFormat="1" ht="30" customHeight="1">
      <c r="A41" s="592">
        <v>37</v>
      </c>
      <c r="B41" s="592" t="s">
        <v>335</v>
      </c>
      <c r="C41" s="592" t="s">
        <v>1090</v>
      </c>
      <c r="D41" s="593" t="s">
        <v>1091</v>
      </c>
      <c r="E41" s="594" t="s">
        <v>715</v>
      </c>
      <c r="F41" s="595">
        <v>41698</v>
      </c>
      <c r="G41" s="596">
        <v>259</v>
      </c>
      <c r="H41" s="597">
        <v>0</v>
      </c>
      <c r="I41" s="598" t="s">
        <v>915</v>
      </c>
      <c r="J41" s="598" t="s">
        <v>1258</v>
      </c>
      <c r="K41" s="599"/>
      <c r="L41" s="600">
        <v>3500</v>
      </c>
      <c r="M41" s="601" t="s">
        <v>817</v>
      </c>
      <c r="N41" s="598" t="s">
        <v>907</v>
      </c>
      <c r="O41" s="598" t="s">
        <v>908</v>
      </c>
      <c r="P41" s="598" t="s">
        <v>909</v>
      </c>
      <c r="Q41" s="598" t="s">
        <v>910</v>
      </c>
      <c r="R41" s="593">
        <v>1</v>
      </c>
      <c r="S41" s="592"/>
    </row>
    <row r="42" spans="1:19" s="403" customFormat="1" ht="30" customHeight="1">
      <c r="A42" s="592">
        <v>38</v>
      </c>
      <c r="B42" s="592" t="s">
        <v>335</v>
      </c>
      <c r="C42" s="592" t="s">
        <v>1205</v>
      </c>
      <c r="D42" s="593" t="s">
        <v>1092</v>
      </c>
      <c r="E42" s="594" t="s">
        <v>714</v>
      </c>
      <c r="F42" s="595">
        <v>30863</v>
      </c>
      <c r="G42" s="596">
        <v>50</v>
      </c>
      <c r="H42" s="597">
        <v>0</v>
      </c>
      <c r="I42" s="598" t="s">
        <v>915</v>
      </c>
      <c r="J42" s="598" t="s">
        <v>17</v>
      </c>
      <c r="K42" s="599"/>
      <c r="L42" s="600">
        <v>4000</v>
      </c>
      <c r="M42" s="601" t="s">
        <v>817</v>
      </c>
      <c r="N42" s="598" t="s">
        <v>907</v>
      </c>
      <c r="O42" s="598" t="s">
        <v>908</v>
      </c>
      <c r="P42" s="598" t="s">
        <v>909</v>
      </c>
      <c r="Q42" s="598" t="s">
        <v>910</v>
      </c>
      <c r="R42" s="593">
        <v>1</v>
      </c>
      <c r="S42" s="592"/>
    </row>
    <row r="43" spans="1:19" s="403" customFormat="1" ht="30" customHeight="1">
      <c r="A43" s="592">
        <v>39</v>
      </c>
      <c r="B43" s="592" t="s">
        <v>335</v>
      </c>
      <c r="C43" s="592" t="s">
        <v>1099</v>
      </c>
      <c r="D43" s="593" t="s">
        <v>1100</v>
      </c>
      <c r="E43" s="594" t="s">
        <v>707</v>
      </c>
      <c r="F43" s="595">
        <v>25873</v>
      </c>
      <c r="G43" s="596">
        <v>3390</v>
      </c>
      <c r="H43" s="597">
        <v>1450</v>
      </c>
      <c r="I43" s="598" t="s">
        <v>904</v>
      </c>
      <c r="J43" s="598" t="s">
        <v>237</v>
      </c>
      <c r="K43" s="599" t="s">
        <v>905</v>
      </c>
      <c r="L43" s="600">
        <v>732</v>
      </c>
      <c r="M43" s="601" t="s">
        <v>906</v>
      </c>
      <c r="N43" s="598" t="s">
        <v>920</v>
      </c>
      <c r="O43" s="598" t="s">
        <v>908</v>
      </c>
      <c r="P43" s="598" t="s">
        <v>909</v>
      </c>
      <c r="Q43" s="598" t="s">
        <v>910</v>
      </c>
      <c r="R43" s="593">
        <v>2</v>
      </c>
      <c r="S43" s="592"/>
    </row>
    <row r="44" spans="1:19" s="403" customFormat="1" ht="30" customHeight="1">
      <c r="A44" s="592">
        <v>40</v>
      </c>
      <c r="B44" s="592" t="s">
        <v>335</v>
      </c>
      <c r="C44" s="592" t="s">
        <v>1099</v>
      </c>
      <c r="D44" s="593" t="s">
        <v>1101</v>
      </c>
      <c r="E44" s="594" t="s">
        <v>706</v>
      </c>
      <c r="F44" s="595">
        <v>30529</v>
      </c>
      <c r="G44" s="596">
        <v>1688</v>
      </c>
      <c r="H44" s="597">
        <v>559</v>
      </c>
      <c r="I44" s="598" t="s">
        <v>904</v>
      </c>
      <c r="J44" s="598" t="s">
        <v>237</v>
      </c>
      <c r="K44" s="599" t="s">
        <v>905</v>
      </c>
      <c r="L44" s="600">
        <v>422</v>
      </c>
      <c r="M44" s="601" t="s">
        <v>906</v>
      </c>
      <c r="N44" s="598" t="s">
        <v>920</v>
      </c>
      <c r="O44" s="598" t="s">
        <v>908</v>
      </c>
      <c r="P44" s="598" t="s">
        <v>909</v>
      </c>
      <c r="Q44" s="598" t="s">
        <v>910</v>
      </c>
      <c r="R44" s="593">
        <v>2</v>
      </c>
      <c r="S44" s="592"/>
    </row>
    <row r="45" spans="1:19" s="403" customFormat="1" ht="30" customHeight="1">
      <c r="A45" s="592">
        <v>41</v>
      </c>
      <c r="B45" s="592" t="s">
        <v>335</v>
      </c>
      <c r="C45" s="592" t="s">
        <v>1102</v>
      </c>
      <c r="D45" s="593" t="s">
        <v>1103</v>
      </c>
      <c r="E45" s="594" t="s">
        <v>709</v>
      </c>
      <c r="F45" s="595">
        <v>40627</v>
      </c>
      <c r="G45" s="596">
        <v>47000</v>
      </c>
      <c r="H45" s="597">
        <v>0</v>
      </c>
      <c r="I45" s="598" t="s">
        <v>912</v>
      </c>
      <c r="J45" s="598" t="s">
        <v>913</v>
      </c>
      <c r="K45" s="599" t="s">
        <v>905</v>
      </c>
      <c r="L45" s="600">
        <v>930</v>
      </c>
      <c r="M45" s="601" t="s">
        <v>906</v>
      </c>
      <c r="N45" s="598" t="s">
        <v>907</v>
      </c>
      <c r="O45" s="598" t="s">
        <v>908</v>
      </c>
      <c r="P45" s="598" t="s">
        <v>909</v>
      </c>
      <c r="Q45" s="598" t="s">
        <v>910</v>
      </c>
      <c r="R45" s="593">
        <v>5</v>
      </c>
      <c r="S45" s="592"/>
    </row>
    <row r="46" spans="1:19" s="403" customFormat="1" ht="30" customHeight="1">
      <c r="A46" s="592">
        <v>42</v>
      </c>
      <c r="B46" s="592" t="s">
        <v>335</v>
      </c>
      <c r="C46" s="592" t="s">
        <v>926</v>
      </c>
      <c r="D46" s="593" t="s">
        <v>926</v>
      </c>
      <c r="E46" s="594" t="s">
        <v>1060</v>
      </c>
      <c r="F46" s="595">
        <v>36505</v>
      </c>
      <c r="G46" s="596">
        <v>305</v>
      </c>
      <c r="H46" s="597">
        <v>60</v>
      </c>
      <c r="I46" s="598" t="s">
        <v>915</v>
      </c>
      <c r="J46" s="598" t="s">
        <v>17</v>
      </c>
      <c r="K46" s="599"/>
      <c r="L46" s="600">
        <v>60</v>
      </c>
      <c r="M46" s="601" t="s">
        <v>817</v>
      </c>
      <c r="N46" s="598" t="s">
        <v>920</v>
      </c>
      <c r="O46" s="598" t="s">
        <v>908</v>
      </c>
      <c r="P46" s="598" t="s">
        <v>909</v>
      </c>
      <c r="Q46" s="598" t="s">
        <v>910</v>
      </c>
      <c r="R46" s="593">
        <v>1</v>
      </c>
      <c r="S46" s="592"/>
    </row>
    <row r="47" spans="1:19" s="610" customFormat="1" ht="30" customHeight="1">
      <c r="A47" s="592">
        <v>43</v>
      </c>
      <c r="B47" s="603" t="s">
        <v>335</v>
      </c>
      <c r="C47" s="603" t="s">
        <v>924</v>
      </c>
      <c r="D47" s="602" t="s">
        <v>924</v>
      </c>
      <c r="E47" s="604" t="s">
        <v>721</v>
      </c>
      <c r="F47" s="605">
        <v>35096</v>
      </c>
      <c r="G47" s="606">
        <v>271</v>
      </c>
      <c r="H47" s="597">
        <v>70</v>
      </c>
      <c r="I47" s="598" t="s">
        <v>915</v>
      </c>
      <c r="J47" s="607" t="s">
        <v>925</v>
      </c>
      <c r="K47" s="608"/>
      <c r="L47" s="609">
        <v>360</v>
      </c>
      <c r="M47" s="601" t="s">
        <v>817</v>
      </c>
      <c r="N47" s="598" t="s">
        <v>920</v>
      </c>
      <c r="O47" s="598" t="s">
        <v>908</v>
      </c>
      <c r="P47" s="598" t="s">
        <v>909</v>
      </c>
      <c r="Q47" s="607" t="s">
        <v>910</v>
      </c>
      <c r="R47" s="602">
        <v>1</v>
      </c>
      <c r="S47" s="603"/>
    </row>
    <row r="48" spans="1:19" s="610" customFormat="1" ht="30" customHeight="1">
      <c r="A48" s="592">
        <v>44</v>
      </c>
      <c r="B48" s="603" t="s">
        <v>335</v>
      </c>
      <c r="C48" s="603" t="s">
        <v>1095</v>
      </c>
      <c r="D48" s="602" t="s">
        <v>1096</v>
      </c>
      <c r="E48" s="604" t="s">
        <v>720</v>
      </c>
      <c r="F48" s="605">
        <v>40107</v>
      </c>
      <c r="G48" s="606">
        <v>320</v>
      </c>
      <c r="H48" s="597">
        <v>0</v>
      </c>
      <c r="I48" s="598" t="s">
        <v>912</v>
      </c>
      <c r="J48" s="607" t="s">
        <v>1256</v>
      </c>
      <c r="K48" s="608" t="s">
        <v>905</v>
      </c>
      <c r="L48" s="609">
        <v>220</v>
      </c>
      <c r="M48" s="601" t="s">
        <v>906</v>
      </c>
      <c r="N48" s="598" t="s">
        <v>907</v>
      </c>
      <c r="O48" s="598" t="s">
        <v>908</v>
      </c>
      <c r="P48" s="598" t="s">
        <v>909</v>
      </c>
      <c r="Q48" s="607" t="s">
        <v>910</v>
      </c>
      <c r="R48" s="602">
        <v>1</v>
      </c>
      <c r="S48" s="603"/>
    </row>
    <row r="49" spans="1:19" s="403" customFormat="1" ht="30" customHeight="1">
      <c r="A49" s="592">
        <v>45</v>
      </c>
      <c r="B49" s="592" t="s">
        <v>335</v>
      </c>
      <c r="C49" s="592" t="s">
        <v>1097</v>
      </c>
      <c r="D49" s="611" t="s">
        <v>1098</v>
      </c>
      <c r="E49" s="594" t="s">
        <v>722</v>
      </c>
      <c r="F49" s="595">
        <v>40283</v>
      </c>
      <c r="G49" s="596">
        <v>830</v>
      </c>
      <c r="H49" s="597">
        <v>370</v>
      </c>
      <c r="I49" s="598" t="s">
        <v>912</v>
      </c>
      <c r="J49" s="598" t="s">
        <v>1256</v>
      </c>
      <c r="K49" s="599" t="s">
        <v>905</v>
      </c>
      <c r="L49" s="600">
        <v>200</v>
      </c>
      <c r="M49" s="601" t="s">
        <v>906</v>
      </c>
      <c r="N49" s="598" t="s">
        <v>920</v>
      </c>
      <c r="O49" s="598" t="s">
        <v>908</v>
      </c>
      <c r="P49" s="598" t="s">
        <v>909</v>
      </c>
      <c r="Q49" s="598" t="s">
        <v>910</v>
      </c>
      <c r="R49" s="593">
        <v>1</v>
      </c>
      <c r="S49" s="592"/>
    </row>
    <row r="50" spans="1:19" s="403" customFormat="1" ht="30" customHeight="1">
      <c r="A50" s="592">
        <v>46</v>
      </c>
      <c r="B50" s="592" t="s">
        <v>1264</v>
      </c>
      <c r="C50" s="592" t="s">
        <v>1265</v>
      </c>
      <c r="D50" s="593" t="s">
        <v>1266</v>
      </c>
      <c r="E50" s="594" t="s">
        <v>1267</v>
      </c>
      <c r="F50" s="595">
        <v>38367</v>
      </c>
      <c r="G50" s="596">
        <v>600</v>
      </c>
      <c r="H50" s="597">
        <v>0</v>
      </c>
      <c r="I50" s="598" t="s">
        <v>904</v>
      </c>
      <c r="J50" s="598" t="s">
        <v>913</v>
      </c>
      <c r="K50" s="599" t="s">
        <v>905</v>
      </c>
      <c r="L50" s="600">
        <v>240</v>
      </c>
      <c r="M50" s="601" t="s">
        <v>906</v>
      </c>
      <c r="N50" s="598" t="s">
        <v>907</v>
      </c>
      <c r="O50" s="598" t="s">
        <v>908</v>
      </c>
      <c r="P50" s="598" t="s">
        <v>909</v>
      </c>
      <c r="Q50" s="598" t="s">
        <v>910</v>
      </c>
      <c r="R50" s="593">
        <v>2</v>
      </c>
      <c r="S50" s="592"/>
    </row>
    <row r="51" spans="1:19" s="403" customFormat="1" ht="30" customHeight="1">
      <c r="A51" s="592">
        <v>47</v>
      </c>
      <c r="B51" s="592" t="s">
        <v>1264</v>
      </c>
      <c r="C51" s="592" t="s">
        <v>1268</v>
      </c>
      <c r="D51" s="593" t="s">
        <v>1269</v>
      </c>
      <c r="E51" s="594" t="s">
        <v>1270</v>
      </c>
      <c r="F51" s="595">
        <v>42367</v>
      </c>
      <c r="G51" s="596">
        <v>1400</v>
      </c>
      <c r="H51" s="597">
        <v>0</v>
      </c>
      <c r="I51" s="598" t="s">
        <v>904</v>
      </c>
      <c r="J51" s="598" t="s">
        <v>1271</v>
      </c>
      <c r="K51" s="599" t="s">
        <v>905</v>
      </c>
      <c r="L51" s="600">
        <v>550</v>
      </c>
      <c r="M51" s="601" t="s">
        <v>906</v>
      </c>
      <c r="N51" s="598" t="s">
        <v>907</v>
      </c>
      <c r="O51" s="598" t="s">
        <v>908</v>
      </c>
      <c r="P51" s="598" t="s">
        <v>909</v>
      </c>
      <c r="Q51" s="598" t="s">
        <v>910</v>
      </c>
      <c r="R51" s="593">
        <v>3</v>
      </c>
      <c r="S51" s="592"/>
    </row>
    <row r="52" spans="1:19" s="403" customFormat="1" ht="30" customHeight="1">
      <c r="A52" s="592">
        <v>48</v>
      </c>
      <c r="B52" s="592" t="s">
        <v>1272</v>
      </c>
      <c r="C52" s="592" t="s">
        <v>1273</v>
      </c>
      <c r="D52" s="593" t="s">
        <v>1274</v>
      </c>
      <c r="E52" s="594" t="s">
        <v>1275</v>
      </c>
      <c r="F52" s="595">
        <v>23255</v>
      </c>
      <c r="G52" s="596">
        <v>19111</v>
      </c>
      <c r="H52" s="597">
        <v>927</v>
      </c>
      <c r="I52" s="598" t="s">
        <v>904</v>
      </c>
      <c r="J52" s="598"/>
      <c r="K52" s="599" t="s">
        <v>905</v>
      </c>
      <c r="L52" s="600">
        <v>1720</v>
      </c>
      <c r="M52" s="601" t="s">
        <v>906</v>
      </c>
      <c r="N52" s="598" t="s">
        <v>920</v>
      </c>
      <c r="O52" s="598" t="s">
        <v>908</v>
      </c>
      <c r="P52" s="598" t="s">
        <v>909</v>
      </c>
      <c r="Q52" s="598" t="s">
        <v>910</v>
      </c>
      <c r="R52" s="593">
        <v>1</v>
      </c>
      <c r="S52" s="592"/>
    </row>
    <row r="53" spans="1:19" s="403" customFormat="1" ht="30" customHeight="1">
      <c r="A53" s="592">
        <v>49</v>
      </c>
      <c r="B53" s="592" t="s">
        <v>1272</v>
      </c>
      <c r="C53" s="592" t="s">
        <v>1276</v>
      </c>
      <c r="D53" s="593" t="s">
        <v>1277</v>
      </c>
      <c r="E53" s="594" t="s">
        <v>1278</v>
      </c>
      <c r="F53" s="595">
        <v>28946</v>
      </c>
      <c r="G53" s="596">
        <v>9480</v>
      </c>
      <c r="H53" s="597">
        <v>4827</v>
      </c>
      <c r="I53" s="598" t="s">
        <v>904</v>
      </c>
      <c r="J53" s="598"/>
      <c r="K53" s="599" t="s">
        <v>905</v>
      </c>
      <c r="L53" s="600">
        <v>3087</v>
      </c>
      <c r="M53" s="601" t="s">
        <v>906</v>
      </c>
      <c r="N53" s="598" t="s">
        <v>920</v>
      </c>
      <c r="O53" s="598" t="s">
        <v>908</v>
      </c>
      <c r="P53" s="598" t="s">
        <v>909</v>
      </c>
      <c r="Q53" s="598" t="s">
        <v>910</v>
      </c>
      <c r="R53" s="593">
        <v>1</v>
      </c>
      <c r="S53" s="592"/>
    </row>
    <row r="54" spans="1:19" s="403" customFormat="1" ht="30" customHeight="1">
      <c r="A54" s="592">
        <v>50</v>
      </c>
      <c r="B54" s="592" t="s">
        <v>1272</v>
      </c>
      <c r="C54" s="592" t="s">
        <v>1276</v>
      </c>
      <c r="D54" s="593" t="s">
        <v>1279</v>
      </c>
      <c r="E54" s="594" t="s">
        <v>1280</v>
      </c>
      <c r="F54" s="595">
        <v>29281</v>
      </c>
      <c r="G54" s="596">
        <v>3555</v>
      </c>
      <c r="H54" s="597">
        <v>1864</v>
      </c>
      <c r="I54" s="598" t="s">
        <v>904</v>
      </c>
      <c r="J54" s="598"/>
      <c r="K54" s="599" t="s">
        <v>905</v>
      </c>
      <c r="L54" s="600">
        <v>1167</v>
      </c>
      <c r="M54" s="601" t="s">
        <v>906</v>
      </c>
      <c r="N54" s="598" t="s">
        <v>920</v>
      </c>
      <c r="O54" s="598" t="s">
        <v>908</v>
      </c>
      <c r="P54" s="598" t="s">
        <v>909</v>
      </c>
      <c r="Q54" s="598" t="s">
        <v>910</v>
      </c>
      <c r="R54" s="593">
        <v>1</v>
      </c>
      <c r="S54" s="592"/>
    </row>
    <row r="55" spans="1:19" s="403" customFormat="1" ht="30" customHeight="1">
      <c r="A55" s="592">
        <v>51</v>
      </c>
      <c r="B55" s="592" t="s">
        <v>1272</v>
      </c>
      <c r="C55" s="592" t="s">
        <v>1281</v>
      </c>
      <c r="D55" s="593" t="s">
        <v>1282</v>
      </c>
      <c r="E55" s="594" t="s">
        <v>1280</v>
      </c>
      <c r="F55" s="595">
        <v>29281</v>
      </c>
      <c r="G55" s="596">
        <v>2766</v>
      </c>
      <c r="H55" s="597">
        <v>1580</v>
      </c>
      <c r="I55" s="598" t="s">
        <v>904</v>
      </c>
      <c r="J55" s="598"/>
      <c r="K55" s="599" t="s">
        <v>905</v>
      </c>
      <c r="L55" s="600">
        <v>829</v>
      </c>
      <c r="M55" s="601" t="s">
        <v>906</v>
      </c>
      <c r="N55" s="598" t="s">
        <v>920</v>
      </c>
      <c r="O55" s="598" t="s">
        <v>908</v>
      </c>
      <c r="P55" s="598" t="s">
        <v>909</v>
      </c>
      <c r="Q55" s="598" t="s">
        <v>910</v>
      </c>
      <c r="R55" s="593">
        <v>1</v>
      </c>
      <c r="S55" s="592"/>
    </row>
    <row r="56" spans="1:19" s="403" customFormat="1" ht="30" customHeight="1">
      <c r="A56" s="592">
        <v>52</v>
      </c>
      <c r="B56" s="592" t="s">
        <v>1272</v>
      </c>
      <c r="C56" s="592" t="s">
        <v>1283</v>
      </c>
      <c r="D56" s="593" t="s">
        <v>1284</v>
      </c>
      <c r="E56" s="594" t="s">
        <v>1278</v>
      </c>
      <c r="F56" s="595">
        <v>30317</v>
      </c>
      <c r="G56" s="596">
        <v>2992</v>
      </c>
      <c r="H56" s="597">
        <v>2910</v>
      </c>
      <c r="I56" s="598" t="s">
        <v>904</v>
      </c>
      <c r="J56" s="598"/>
      <c r="K56" s="599" t="s">
        <v>905</v>
      </c>
      <c r="L56" s="600">
        <v>897</v>
      </c>
      <c r="M56" s="601" t="s">
        <v>906</v>
      </c>
      <c r="N56" s="598" t="s">
        <v>920</v>
      </c>
      <c r="O56" s="598" t="s">
        <v>908</v>
      </c>
      <c r="P56" s="598" t="s">
        <v>909</v>
      </c>
      <c r="Q56" s="598" t="s">
        <v>910</v>
      </c>
      <c r="R56" s="593">
        <v>1</v>
      </c>
      <c r="S56" s="592"/>
    </row>
    <row r="57" spans="1:19" s="403" customFormat="1" ht="30" customHeight="1">
      <c r="A57" s="592">
        <v>53</v>
      </c>
      <c r="B57" s="592" t="s">
        <v>1272</v>
      </c>
      <c r="C57" s="592" t="s">
        <v>1276</v>
      </c>
      <c r="D57" s="593" t="s">
        <v>1285</v>
      </c>
      <c r="E57" s="594" t="s">
        <v>1280</v>
      </c>
      <c r="F57" s="595">
        <v>31017</v>
      </c>
      <c r="G57" s="596">
        <v>3037</v>
      </c>
      <c r="H57" s="597">
        <v>1686</v>
      </c>
      <c r="I57" s="598" t="s">
        <v>904</v>
      </c>
      <c r="J57" s="598"/>
      <c r="K57" s="599" t="s">
        <v>905</v>
      </c>
      <c r="L57" s="600">
        <v>911</v>
      </c>
      <c r="M57" s="601" t="s">
        <v>906</v>
      </c>
      <c r="N57" s="598" t="s">
        <v>920</v>
      </c>
      <c r="O57" s="598" t="s">
        <v>908</v>
      </c>
      <c r="P57" s="598" t="s">
        <v>909</v>
      </c>
      <c r="Q57" s="598" t="s">
        <v>910</v>
      </c>
      <c r="R57" s="593">
        <v>1</v>
      </c>
      <c r="S57" s="592"/>
    </row>
    <row r="58" spans="1:19" s="403" customFormat="1" ht="30" customHeight="1">
      <c r="A58" s="592">
        <v>54</v>
      </c>
      <c r="B58" s="592" t="s">
        <v>1272</v>
      </c>
      <c r="C58" s="592" t="s">
        <v>1276</v>
      </c>
      <c r="D58" s="611" t="s">
        <v>1286</v>
      </c>
      <c r="E58" s="594" t="s">
        <v>1278</v>
      </c>
      <c r="F58" s="595">
        <v>31168</v>
      </c>
      <c r="G58" s="596">
        <v>3436</v>
      </c>
      <c r="H58" s="597">
        <v>2136</v>
      </c>
      <c r="I58" s="598" t="s">
        <v>904</v>
      </c>
      <c r="J58" s="598"/>
      <c r="K58" s="599" t="s">
        <v>905</v>
      </c>
      <c r="L58" s="600">
        <v>1030</v>
      </c>
      <c r="M58" s="601" t="s">
        <v>906</v>
      </c>
      <c r="N58" s="598" t="s">
        <v>920</v>
      </c>
      <c r="O58" s="598" t="s">
        <v>908</v>
      </c>
      <c r="P58" s="598" t="s">
        <v>909</v>
      </c>
      <c r="Q58" s="598" t="s">
        <v>910</v>
      </c>
      <c r="R58" s="592">
        <v>1</v>
      </c>
      <c r="S58" s="592"/>
    </row>
    <row r="59" spans="1:19" s="403" customFormat="1" ht="30" customHeight="1">
      <c r="A59" s="592">
        <v>55</v>
      </c>
      <c r="B59" s="592" t="s">
        <v>1272</v>
      </c>
      <c r="C59" s="592" t="s">
        <v>1276</v>
      </c>
      <c r="D59" s="593" t="s">
        <v>1287</v>
      </c>
      <c r="E59" s="594" t="s">
        <v>1280</v>
      </c>
      <c r="F59" s="595">
        <v>30498</v>
      </c>
      <c r="G59" s="596">
        <v>3943</v>
      </c>
      <c r="H59" s="597">
        <v>1842</v>
      </c>
      <c r="I59" s="598" t="s">
        <v>904</v>
      </c>
      <c r="J59" s="598"/>
      <c r="K59" s="599" t="s">
        <v>905</v>
      </c>
      <c r="L59" s="600">
        <v>1182</v>
      </c>
      <c r="M59" s="601" t="s">
        <v>906</v>
      </c>
      <c r="N59" s="598" t="s">
        <v>920</v>
      </c>
      <c r="O59" s="598" t="s">
        <v>908</v>
      </c>
      <c r="P59" s="598" t="s">
        <v>909</v>
      </c>
      <c r="Q59" s="598" t="s">
        <v>910</v>
      </c>
      <c r="R59" s="593">
        <v>1</v>
      </c>
      <c r="S59" s="592"/>
    </row>
    <row r="60" spans="1:19" s="403" customFormat="1" ht="30" customHeight="1">
      <c r="A60" s="592">
        <v>56</v>
      </c>
      <c r="B60" s="592" t="s">
        <v>1272</v>
      </c>
      <c r="C60" s="592" t="s">
        <v>1288</v>
      </c>
      <c r="D60" s="593" t="s">
        <v>1288</v>
      </c>
      <c r="E60" s="594" t="s">
        <v>1289</v>
      </c>
      <c r="F60" s="595">
        <v>30834</v>
      </c>
      <c r="G60" s="596">
        <v>180</v>
      </c>
      <c r="H60" s="597">
        <v>0</v>
      </c>
      <c r="I60" s="598" t="s">
        <v>904</v>
      </c>
      <c r="J60" s="598"/>
      <c r="K60" s="599" t="s">
        <v>905</v>
      </c>
      <c r="L60" s="600">
        <v>610</v>
      </c>
      <c r="M60" s="601" t="s">
        <v>906</v>
      </c>
      <c r="N60" s="612" t="s">
        <v>920</v>
      </c>
      <c r="O60" s="598" t="s">
        <v>908</v>
      </c>
      <c r="P60" s="598" t="s">
        <v>909</v>
      </c>
      <c r="Q60" s="598" t="s">
        <v>910</v>
      </c>
      <c r="R60" s="593">
        <v>2</v>
      </c>
      <c r="S60" s="592"/>
    </row>
    <row r="61" spans="1:19" s="403" customFormat="1" ht="30" customHeight="1">
      <c r="A61" s="592">
        <v>57</v>
      </c>
      <c r="B61" s="592" t="s">
        <v>1272</v>
      </c>
      <c r="C61" s="592" t="s">
        <v>1290</v>
      </c>
      <c r="D61" s="593" t="s">
        <v>1290</v>
      </c>
      <c r="E61" s="594" t="s">
        <v>1291</v>
      </c>
      <c r="F61" s="595"/>
      <c r="G61" s="596">
        <v>6</v>
      </c>
      <c r="H61" s="597">
        <v>0</v>
      </c>
      <c r="I61" s="598" t="s">
        <v>904</v>
      </c>
      <c r="J61" s="598"/>
      <c r="K61" s="599" t="s">
        <v>905</v>
      </c>
      <c r="L61" s="600">
        <v>195</v>
      </c>
      <c r="M61" s="601" t="s">
        <v>906</v>
      </c>
      <c r="N61" s="598" t="s">
        <v>920</v>
      </c>
      <c r="O61" s="598" t="s">
        <v>908</v>
      </c>
      <c r="P61" s="598" t="s">
        <v>909</v>
      </c>
      <c r="Q61" s="598" t="s">
        <v>910</v>
      </c>
      <c r="R61" s="593">
        <v>1</v>
      </c>
      <c r="S61" s="592"/>
    </row>
    <row r="62" spans="1:19" s="403" customFormat="1" ht="30" customHeight="1">
      <c r="A62" s="592">
        <v>58</v>
      </c>
      <c r="B62" s="592" t="s">
        <v>1272</v>
      </c>
      <c r="C62" s="592" t="s">
        <v>1292</v>
      </c>
      <c r="D62" s="593" t="s">
        <v>1293</v>
      </c>
      <c r="E62" s="594" t="s">
        <v>1294</v>
      </c>
      <c r="F62" s="595">
        <v>38108</v>
      </c>
      <c r="G62" s="596">
        <v>188</v>
      </c>
      <c r="H62" s="597">
        <v>98</v>
      </c>
      <c r="I62" s="598" t="s">
        <v>915</v>
      </c>
      <c r="J62" s="598" t="s">
        <v>913</v>
      </c>
      <c r="K62" s="599" t="s">
        <v>905</v>
      </c>
      <c r="L62" s="600">
        <v>50</v>
      </c>
      <c r="M62" s="601" t="s">
        <v>906</v>
      </c>
      <c r="N62" s="598" t="s">
        <v>920</v>
      </c>
      <c r="O62" s="598" t="s">
        <v>908</v>
      </c>
      <c r="P62" s="598" t="s">
        <v>909</v>
      </c>
      <c r="Q62" s="598" t="s">
        <v>910</v>
      </c>
      <c r="R62" s="593">
        <v>1</v>
      </c>
      <c r="S62" s="592"/>
    </row>
    <row r="63" spans="1:19" s="403" customFormat="1" ht="30" customHeight="1">
      <c r="A63" s="592">
        <v>59</v>
      </c>
      <c r="B63" s="592" t="s">
        <v>1272</v>
      </c>
      <c r="C63" s="592" t="s">
        <v>1295</v>
      </c>
      <c r="D63" s="593" t="s">
        <v>1296</v>
      </c>
      <c r="E63" s="594" t="s">
        <v>1297</v>
      </c>
      <c r="F63" s="595">
        <v>39583</v>
      </c>
      <c r="G63" s="596">
        <v>0</v>
      </c>
      <c r="H63" s="597">
        <v>0</v>
      </c>
      <c r="I63" s="598" t="s">
        <v>912</v>
      </c>
      <c r="J63" s="598" t="s">
        <v>913</v>
      </c>
      <c r="K63" s="599"/>
      <c r="L63" s="600">
        <v>420</v>
      </c>
      <c r="M63" s="601" t="s">
        <v>817</v>
      </c>
      <c r="N63" s="598" t="s">
        <v>920</v>
      </c>
      <c r="O63" s="598" t="s">
        <v>908</v>
      </c>
      <c r="P63" s="598" t="s">
        <v>909</v>
      </c>
      <c r="Q63" s="598" t="s">
        <v>910</v>
      </c>
      <c r="R63" s="593">
        <v>1</v>
      </c>
      <c r="S63" s="592"/>
    </row>
    <row r="64" spans="1:19" s="403" customFormat="1" ht="30" customHeight="1">
      <c r="A64" s="592">
        <v>60</v>
      </c>
      <c r="B64" s="592" t="s">
        <v>1272</v>
      </c>
      <c r="C64" s="592" t="s">
        <v>1298</v>
      </c>
      <c r="D64" s="593" t="s">
        <v>1299</v>
      </c>
      <c r="E64" s="594" t="s">
        <v>1300</v>
      </c>
      <c r="F64" s="595">
        <v>39959</v>
      </c>
      <c r="G64" s="596">
        <v>512</v>
      </c>
      <c r="H64" s="597">
        <v>266</v>
      </c>
      <c r="I64" s="598" t="s">
        <v>912</v>
      </c>
      <c r="J64" s="598" t="s">
        <v>913</v>
      </c>
      <c r="K64" s="599" t="s">
        <v>905</v>
      </c>
      <c r="L64" s="600">
        <v>126</v>
      </c>
      <c r="M64" s="601" t="s">
        <v>906</v>
      </c>
      <c r="N64" s="598" t="s">
        <v>920</v>
      </c>
      <c r="O64" s="598" t="s">
        <v>908</v>
      </c>
      <c r="P64" s="598" t="s">
        <v>909</v>
      </c>
      <c r="Q64" s="598" t="s">
        <v>910</v>
      </c>
      <c r="R64" s="593">
        <v>1</v>
      </c>
      <c r="S64" s="592"/>
    </row>
    <row r="65" spans="1:19" s="403" customFormat="1" ht="30" customHeight="1">
      <c r="A65" s="592">
        <v>61</v>
      </c>
      <c r="B65" s="592" t="s">
        <v>1272</v>
      </c>
      <c r="C65" s="592" t="s">
        <v>1301</v>
      </c>
      <c r="D65" s="593" t="s">
        <v>1302</v>
      </c>
      <c r="E65" s="594" t="s">
        <v>1303</v>
      </c>
      <c r="F65" s="595">
        <v>40715</v>
      </c>
      <c r="G65" s="596">
        <v>0</v>
      </c>
      <c r="H65" s="597">
        <v>0</v>
      </c>
      <c r="I65" s="598" t="s">
        <v>912</v>
      </c>
      <c r="J65" s="598" t="s">
        <v>913</v>
      </c>
      <c r="K65" s="599" t="s">
        <v>905</v>
      </c>
      <c r="L65" s="600">
        <v>98</v>
      </c>
      <c r="M65" s="601" t="s">
        <v>906</v>
      </c>
      <c r="N65" s="598" t="s">
        <v>920</v>
      </c>
      <c r="O65" s="598" t="s">
        <v>908</v>
      </c>
      <c r="P65" s="598" t="s">
        <v>909</v>
      </c>
      <c r="Q65" s="598" t="s">
        <v>910</v>
      </c>
      <c r="R65" s="593">
        <v>1</v>
      </c>
      <c r="S65" s="592"/>
    </row>
    <row r="66" spans="1:19" s="403" customFormat="1" ht="30" customHeight="1">
      <c r="A66" s="592">
        <v>62</v>
      </c>
      <c r="B66" s="592" t="s">
        <v>1272</v>
      </c>
      <c r="C66" s="592" t="s">
        <v>1304</v>
      </c>
      <c r="D66" s="593" t="s">
        <v>1305</v>
      </c>
      <c r="E66" s="594" t="s">
        <v>1306</v>
      </c>
      <c r="F66" s="595">
        <v>41021</v>
      </c>
      <c r="G66" s="596">
        <v>0</v>
      </c>
      <c r="H66" s="597">
        <v>0</v>
      </c>
      <c r="I66" s="598" t="s">
        <v>912</v>
      </c>
      <c r="J66" s="598" t="s">
        <v>913</v>
      </c>
      <c r="K66" s="599" t="s">
        <v>905</v>
      </c>
      <c r="L66" s="600">
        <v>65</v>
      </c>
      <c r="M66" s="601" t="s">
        <v>906</v>
      </c>
      <c r="N66" s="598" t="s">
        <v>920</v>
      </c>
      <c r="O66" s="598" t="s">
        <v>908</v>
      </c>
      <c r="P66" s="598" t="s">
        <v>909</v>
      </c>
      <c r="Q66" s="598" t="s">
        <v>910</v>
      </c>
      <c r="R66" s="593">
        <v>1</v>
      </c>
      <c r="S66" s="592"/>
    </row>
    <row r="67" spans="1:19" s="403" customFormat="1" ht="30" customHeight="1">
      <c r="A67" s="592">
        <v>63</v>
      </c>
      <c r="B67" s="592" t="s">
        <v>1272</v>
      </c>
      <c r="C67" s="592" t="s">
        <v>1307</v>
      </c>
      <c r="D67" s="593" t="s">
        <v>1308</v>
      </c>
      <c r="E67" s="594" t="s">
        <v>1309</v>
      </c>
      <c r="F67" s="595">
        <v>41122</v>
      </c>
      <c r="G67" s="596">
        <v>0</v>
      </c>
      <c r="H67" s="597">
        <v>0</v>
      </c>
      <c r="I67" s="598" t="s">
        <v>912</v>
      </c>
      <c r="J67" s="598" t="s">
        <v>913</v>
      </c>
      <c r="K67" s="599" t="s">
        <v>905</v>
      </c>
      <c r="L67" s="600">
        <v>79</v>
      </c>
      <c r="M67" s="601" t="s">
        <v>906</v>
      </c>
      <c r="N67" s="598" t="s">
        <v>920</v>
      </c>
      <c r="O67" s="598" t="s">
        <v>908</v>
      </c>
      <c r="P67" s="598" t="s">
        <v>909</v>
      </c>
      <c r="Q67" s="598" t="s">
        <v>910</v>
      </c>
      <c r="R67" s="593">
        <v>1</v>
      </c>
      <c r="S67" s="592"/>
    </row>
    <row r="68" spans="1:19" s="403" customFormat="1" ht="30" customHeight="1">
      <c r="A68" s="592">
        <v>64</v>
      </c>
      <c r="B68" s="592" t="s">
        <v>1272</v>
      </c>
      <c r="C68" s="592" t="s">
        <v>1310</v>
      </c>
      <c r="D68" s="593" t="s">
        <v>1311</v>
      </c>
      <c r="E68" s="594" t="s">
        <v>1312</v>
      </c>
      <c r="F68" s="595">
        <v>41149</v>
      </c>
      <c r="G68" s="596">
        <v>0</v>
      </c>
      <c r="H68" s="597">
        <v>0</v>
      </c>
      <c r="I68" s="598" t="s">
        <v>912</v>
      </c>
      <c r="J68" s="598" t="s">
        <v>913</v>
      </c>
      <c r="K68" s="599" t="s">
        <v>905</v>
      </c>
      <c r="L68" s="600">
        <v>520</v>
      </c>
      <c r="M68" s="601" t="s">
        <v>906</v>
      </c>
      <c r="N68" s="598" t="s">
        <v>907</v>
      </c>
      <c r="O68" s="598" t="s">
        <v>908</v>
      </c>
      <c r="P68" s="598" t="s">
        <v>909</v>
      </c>
      <c r="Q68" s="598" t="s">
        <v>910</v>
      </c>
      <c r="R68" s="593">
        <v>1</v>
      </c>
      <c r="S68" s="592"/>
    </row>
    <row r="69" spans="1:19" s="403" customFormat="1" ht="30" customHeight="1">
      <c r="A69" s="592">
        <v>65</v>
      </c>
      <c r="B69" s="592" t="s">
        <v>1272</v>
      </c>
      <c r="C69" s="592" t="s">
        <v>1313</v>
      </c>
      <c r="D69" s="593" t="s">
        <v>1314</v>
      </c>
      <c r="E69" s="594" t="s">
        <v>1315</v>
      </c>
      <c r="F69" s="595">
        <v>41388</v>
      </c>
      <c r="G69" s="596">
        <v>0</v>
      </c>
      <c r="H69" s="597">
        <v>0</v>
      </c>
      <c r="I69" s="598" t="s">
        <v>912</v>
      </c>
      <c r="J69" s="598" t="s">
        <v>913</v>
      </c>
      <c r="K69" s="599" t="s">
        <v>905</v>
      </c>
      <c r="L69" s="600">
        <v>271</v>
      </c>
      <c r="M69" s="601" t="s">
        <v>906</v>
      </c>
      <c r="N69" s="598" t="s">
        <v>920</v>
      </c>
      <c r="O69" s="598" t="s">
        <v>908</v>
      </c>
      <c r="P69" s="598" t="s">
        <v>909</v>
      </c>
      <c r="Q69" s="598" t="s">
        <v>910</v>
      </c>
      <c r="R69" s="593">
        <v>1</v>
      </c>
      <c r="S69" s="592"/>
    </row>
    <row r="70" spans="1:19" s="403" customFormat="1" ht="30" customHeight="1">
      <c r="A70" s="592">
        <v>66</v>
      </c>
      <c r="B70" s="592" t="s">
        <v>1272</v>
      </c>
      <c r="C70" s="592" t="s">
        <v>1316</v>
      </c>
      <c r="D70" s="593" t="s">
        <v>1317</v>
      </c>
      <c r="E70" s="594" t="s">
        <v>1318</v>
      </c>
      <c r="F70" s="595">
        <v>41438</v>
      </c>
      <c r="G70" s="596">
        <v>0</v>
      </c>
      <c r="H70" s="597">
        <v>0</v>
      </c>
      <c r="I70" s="598" t="s">
        <v>912</v>
      </c>
      <c r="J70" s="598" t="s">
        <v>913</v>
      </c>
      <c r="K70" s="599" t="s">
        <v>905</v>
      </c>
      <c r="L70" s="600">
        <v>312</v>
      </c>
      <c r="M70" s="601" t="s">
        <v>906</v>
      </c>
      <c r="N70" s="598" t="s">
        <v>907</v>
      </c>
      <c r="O70" s="598" t="s">
        <v>908</v>
      </c>
      <c r="P70" s="598" t="s">
        <v>909</v>
      </c>
      <c r="Q70" s="598" t="s">
        <v>910</v>
      </c>
      <c r="R70" s="593">
        <v>1</v>
      </c>
      <c r="S70" s="592"/>
    </row>
    <row r="71" spans="1:19" s="403" customFormat="1" ht="30" customHeight="1">
      <c r="A71" s="592">
        <v>67</v>
      </c>
      <c r="B71" s="592" t="s">
        <v>1272</v>
      </c>
      <c r="C71" s="592" t="s">
        <v>1319</v>
      </c>
      <c r="D71" s="593" t="s">
        <v>1320</v>
      </c>
      <c r="E71" s="594" t="s">
        <v>1321</v>
      </c>
      <c r="F71" s="595">
        <v>41718</v>
      </c>
      <c r="G71" s="596">
        <v>0</v>
      </c>
      <c r="H71" s="597">
        <v>0</v>
      </c>
      <c r="I71" s="598" t="s">
        <v>912</v>
      </c>
      <c r="J71" s="598" t="s">
        <v>913</v>
      </c>
      <c r="K71" s="599" t="s">
        <v>905</v>
      </c>
      <c r="L71" s="600">
        <v>300</v>
      </c>
      <c r="M71" s="601" t="s">
        <v>906</v>
      </c>
      <c r="N71" s="598" t="s">
        <v>907</v>
      </c>
      <c r="O71" s="598" t="s">
        <v>908</v>
      </c>
      <c r="P71" s="598" t="s">
        <v>909</v>
      </c>
      <c r="Q71" s="598" t="s">
        <v>910</v>
      </c>
      <c r="R71" s="593">
        <v>1</v>
      </c>
      <c r="S71" s="592"/>
    </row>
    <row r="72" spans="1:19" s="403" customFormat="1" ht="30" customHeight="1">
      <c r="A72" s="592">
        <v>68</v>
      </c>
      <c r="B72" s="592" t="s">
        <v>1272</v>
      </c>
      <c r="C72" s="592" t="s">
        <v>1322</v>
      </c>
      <c r="D72" s="593" t="s">
        <v>1322</v>
      </c>
      <c r="E72" s="594" t="s">
        <v>1323</v>
      </c>
      <c r="F72" s="595">
        <v>43186</v>
      </c>
      <c r="G72" s="596">
        <v>193</v>
      </c>
      <c r="H72" s="597">
        <v>189</v>
      </c>
      <c r="I72" s="598" t="s">
        <v>912</v>
      </c>
      <c r="J72" s="598" t="s">
        <v>913</v>
      </c>
      <c r="K72" s="599" t="s">
        <v>905</v>
      </c>
      <c r="L72" s="600">
        <v>154</v>
      </c>
      <c r="M72" s="601" t="s">
        <v>906</v>
      </c>
      <c r="N72" s="598" t="s">
        <v>920</v>
      </c>
      <c r="O72" s="598" t="s">
        <v>908</v>
      </c>
      <c r="P72" s="598" t="s">
        <v>909</v>
      </c>
      <c r="Q72" s="598" t="s">
        <v>910</v>
      </c>
      <c r="R72" s="593">
        <v>1</v>
      </c>
      <c r="S72" s="592"/>
    </row>
    <row r="73" spans="1:19" s="403" customFormat="1" ht="30" customHeight="1">
      <c r="A73" s="592">
        <v>69</v>
      </c>
      <c r="B73" s="592" t="s">
        <v>1272</v>
      </c>
      <c r="C73" s="592" t="s">
        <v>1295</v>
      </c>
      <c r="D73" s="593" t="s">
        <v>1324</v>
      </c>
      <c r="E73" s="594" t="s">
        <v>1297</v>
      </c>
      <c r="F73" s="595">
        <v>43426</v>
      </c>
      <c r="G73" s="596">
        <v>0</v>
      </c>
      <c r="H73" s="597">
        <v>0</v>
      </c>
      <c r="I73" s="598" t="s">
        <v>912</v>
      </c>
      <c r="J73" s="598" t="s">
        <v>913</v>
      </c>
      <c r="K73" s="599" t="s">
        <v>905</v>
      </c>
      <c r="L73" s="600">
        <v>130</v>
      </c>
      <c r="M73" s="601" t="s">
        <v>906</v>
      </c>
      <c r="N73" s="598" t="s">
        <v>920</v>
      </c>
      <c r="O73" s="598" t="s">
        <v>908</v>
      </c>
      <c r="P73" s="598" t="s">
        <v>909</v>
      </c>
      <c r="Q73" s="598" t="s">
        <v>910</v>
      </c>
      <c r="R73" s="593">
        <v>1</v>
      </c>
      <c r="S73" s="592"/>
    </row>
    <row r="74" spans="1:19" s="403" customFormat="1" ht="30" customHeight="1">
      <c r="A74" s="592">
        <v>70</v>
      </c>
      <c r="B74" s="592" t="s">
        <v>1272</v>
      </c>
      <c r="C74" s="592" t="s">
        <v>1325</v>
      </c>
      <c r="D74" s="593" t="s">
        <v>1325</v>
      </c>
      <c r="E74" s="594" t="s">
        <v>1291</v>
      </c>
      <c r="F74" s="595"/>
      <c r="G74" s="596">
        <v>364</v>
      </c>
      <c r="H74" s="597">
        <v>0</v>
      </c>
      <c r="I74" s="598" t="s">
        <v>904</v>
      </c>
      <c r="J74" s="598"/>
      <c r="K74" s="599" t="s">
        <v>905</v>
      </c>
      <c r="L74" s="600">
        <v>189</v>
      </c>
      <c r="M74" s="601" t="s">
        <v>906</v>
      </c>
      <c r="N74" s="598" t="s">
        <v>920</v>
      </c>
      <c r="O74" s="598"/>
      <c r="P74" s="598"/>
      <c r="Q74" s="598">
        <v>3</v>
      </c>
      <c r="R74" s="593"/>
      <c r="S74" s="592" t="s">
        <v>1326</v>
      </c>
    </row>
    <row r="75" spans="1:19" s="403" customFormat="1" ht="30" customHeight="1">
      <c r="A75" s="592">
        <v>71</v>
      </c>
      <c r="B75" s="592" t="s">
        <v>306</v>
      </c>
      <c r="C75" s="592" t="s">
        <v>1124</v>
      </c>
      <c r="D75" s="593" t="s">
        <v>1124</v>
      </c>
      <c r="E75" s="594" t="s">
        <v>929</v>
      </c>
      <c r="F75" s="595">
        <v>32509</v>
      </c>
      <c r="G75" s="596">
        <v>12000</v>
      </c>
      <c r="H75" s="597">
        <v>11000</v>
      </c>
      <c r="I75" s="598" t="s">
        <v>904</v>
      </c>
      <c r="J75" s="598" t="s">
        <v>237</v>
      </c>
      <c r="K75" s="599" t="s">
        <v>905</v>
      </c>
      <c r="L75" s="600">
        <v>3900</v>
      </c>
      <c r="M75" s="601" t="s">
        <v>906</v>
      </c>
      <c r="N75" s="598" t="s">
        <v>920</v>
      </c>
      <c r="O75" s="598" t="s">
        <v>908</v>
      </c>
      <c r="P75" s="598" t="s">
        <v>1501</v>
      </c>
      <c r="Q75" s="598" t="s">
        <v>910</v>
      </c>
      <c r="R75" s="593">
        <v>1</v>
      </c>
      <c r="S75" s="592"/>
    </row>
    <row r="76" spans="1:19" s="403" customFormat="1" ht="30" customHeight="1">
      <c r="A76" s="592">
        <v>72</v>
      </c>
      <c r="B76" s="592" t="s">
        <v>1327</v>
      </c>
      <c r="C76" s="592" t="s">
        <v>1328</v>
      </c>
      <c r="D76" s="593"/>
      <c r="E76" s="594" t="s">
        <v>1329</v>
      </c>
      <c r="F76" s="595">
        <v>22586</v>
      </c>
      <c r="G76" s="596">
        <v>0</v>
      </c>
      <c r="H76" s="597">
        <v>0</v>
      </c>
      <c r="I76" s="598" t="s">
        <v>915</v>
      </c>
      <c r="J76" s="598" t="s">
        <v>17</v>
      </c>
      <c r="K76" s="599" t="s">
        <v>905</v>
      </c>
      <c r="L76" s="600">
        <v>100</v>
      </c>
      <c r="M76" s="601" t="s">
        <v>906</v>
      </c>
      <c r="N76" s="598" t="s">
        <v>920</v>
      </c>
      <c r="O76" s="598" t="s">
        <v>908</v>
      </c>
      <c r="P76" s="598" t="s">
        <v>909</v>
      </c>
      <c r="Q76" s="598" t="s">
        <v>910</v>
      </c>
      <c r="R76" s="593">
        <v>2</v>
      </c>
      <c r="S76" s="592"/>
    </row>
    <row r="77" spans="1:19" s="403" customFormat="1" ht="30" customHeight="1">
      <c r="A77" s="592">
        <v>73</v>
      </c>
      <c r="B77" s="592" t="s">
        <v>1327</v>
      </c>
      <c r="C77" s="592" t="s">
        <v>1330</v>
      </c>
      <c r="D77" s="593"/>
      <c r="E77" s="594" t="s">
        <v>1331</v>
      </c>
      <c r="F77" s="595">
        <v>32568</v>
      </c>
      <c r="G77" s="596">
        <v>0</v>
      </c>
      <c r="H77" s="597">
        <v>0</v>
      </c>
      <c r="I77" s="598" t="s">
        <v>915</v>
      </c>
      <c r="J77" s="598" t="s">
        <v>17</v>
      </c>
      <c r="K77" s="599"/>
      <c r="L77" s="600">
        <v>104</v>
      </c>
      <c r="M77" s="601" t="s">
        <v>817</v>
      </c>
      <c r="N77" s="598" t="s">
        <v>920</v>
      </c>
      <c r="O77" s="598" t="s">
        <v>908</v>
      </c>
      <c r="P77" s="598" t="s">
        <v>909</v>
      </c>
      <c r="Q77" s="598" t="s">
        <v>910</v>
      </c>
      <c r="R77" s="593">
        <v>2</v>
      </c>
      <c r="S77" s="592"/>
    </row>
    <row r="78" spans="1:19" s="403" customFormat="1" ht="30" customHeight="1">
      <c r="A78" s="592">
        <v>74</v>
      </c>
      <c r="B78" s="592" t="s">
        <v>1327</v>
      </c>
      <c r="C78" s="592" t="s">
        <v>1332</v>
      </c>
      <c r="D78" s="593"/>
      <c r="E78" s="594" t="s">
        <v>1333</v>
      </c>
      <c r="F78" s="595">
        <v>23559</v>
      </c>
      <c r="G78" s="596">
        <v>0</v>
      </c>
      <c r="H78" s="597">
        <v>0</v>
      </c>
      <c r="I78" s="598" t="s">
        <v>915</v>
      </c>
      <c r="J78" s="598" t="s">
        <v>17</v>
      </c>
      <c r="K78" s="599"/>
      <c r="L78" s="600">
        <v>120</v>
      </c>
      <c r="M78" s="601" t="s">
        <v>817</v>
      </c>
      <c r="N78" s="598" t="s">
        <v>920</v>
      </c>
      <c r="O78" s="598" t="s">
        <v>908</v>
      </c>
      <c r="P78" s="598" t="s">
        <v>909</v>
      </c>
      <c r="Q78" s="598" t="s">
        <v>910</v>
      </c>
      <c r="R78" s="593">
        <v>4</v>
      </c>
      <c r="S78" s="592"/>
    </row>
    <row r="79" spans="1:19" s="403" customFormat="1" ht="30" customHeight="1">
      <c r="A79" s="592">
        <v>75</v>
      </c>
      <c r="B79" s="592" t="s">
        <v>1327</v>
      </c>
      <c r="C79" s="592" t="s">
        <v>1334</v>
      </c>
      <c r="D79" s="593"/>
      <c r="E79" s="594" t="s">
        <v>1333</v>
      </c>
      <c r="F79" s="595">
        <v>27912</v>
      </c>
      <c r="G79" s="596">
        <v>0</v>
      </c>
      <c r="H79" s="597">
        <v>0</v>
      </c>
      <c r="I79" s="598" t="s">
        <v>915</v>
      </c>
      <c r="J79" s="598" t="s">
        <v>17</v>
      </c>
      <c r="K79" s="599"/>
      <c r="L79" s="600">
        <v>190</v>
      </c>
      <c r="M79" s="601" t="s">
        <v>817</v>
      </c>
      <c r="N79" s="598" t="s">
        <v>920</v>
      </c>
      <c r="O79" s="598" t="s">
        <v>908</v>
      </c>
      <c r="P79" s="598" t="s">
        <v>909</v>
      </c>
      <c r="Q79" s="598" t="s">
        <v>910</v>
      </c>
      <c r="R79" s="593">
        <v>4</v>
      </c>
      <c r="S79" s="592"/>
    </row>
    <row r="80" spans="1:19" s="403" customFormat="1" ht="30" customHeight="1">
      <c r="A80" s="592">
        <v>76</v>
      </c>
      <c r="B80" s="592" t="s">
        <v>1327</v>
      </c>
      <c r="C80" s="592" t="s">
        <v>1335</v>
      </c>
      <c r="D80" s="593"/>
      <c r="E80" s="594" t="s">
        <v>1329</v>
      </c>
      <c r="F80" s="595">
        <v>34182</v>
      </c>
      <c r="G80" s="596">
        <v>0</v>
      </c>
      <c r="H80" s="597">
        <v>0</v>
      </c>
      <c r="I80" s="598" t="s">
        <v>915</v>
      </c>
      <c r="J80" s="598" t="s">
        <v>17</v>
      </c>
      <c r="K80" s="599"/>
      <c r="L80" s="600">
        <v>206</v>
      </c>
      <c r="M80" s="601" t="s">
        <v>817</v>
      </c>
      <c r="N80" s="598" t="s">
        <v>920</v>
      </c>
      <c r="O80" s="598" t="s">
        <v>908</v>
      </c>
      <c r="P80" s="598" t="s">
        <v>909</v>
      </c>
      <c r="Q80" s="598" t="s">
        <v>910</v>
      </c>
      <c r="R80" s="593">
        <v>2</v>
      </c>
      <c r="S80" s="592"/>
    </row>
    <row r="81" spans="1:19" s="403" customFormat="1" ht="30" customHeight="1">
      <c r="A81" s="592">
        <v>77</v>
      </c>
      <c r="B81" s="592" t="s">
        <v>1327</v>
      </c>
      <c r="C81" s="592" t="s">
        <v>1336</v>
      </c>
      <c r="D81" s="593"/>
      <c r="E81" s="594" t="s">
        <v>1337</v>
      </c>
      <c r="F81" s="595">
        <v>41779</v>
      </c>
      <c r="G81" s="596">
        <v>447</v>
      </c>
      <c r="H81" s="597">
        <v>270</v>
      </c>
      <c r="I81" s="598" t="s">
        <v>912</v>
      </c>
      <c r="J81" s="598" t="s">
        <v>1255</v>
      </c>
      <c r="K81" s="599"/>
      <c r="L81" s="600">
        <v>120</v>
      </c>
      <c r="M81" s="601" t="s">
        <v>817</v>
      </c>
      <c r="N81" s="598" t="s">
        <v>920</v>
      </c>
      <c r="O81" s="598" t="s">
        <v>908</v>
      </c>
      <c r="P81" s="598" t="s">
        <v>909</v>
      </c>
      <c r="Q81" s="598" t="s">
        <v>910</v>
      </c>
      <c r="R81" s="593">
        <v>2</v>
      </c>
      <c r="S81" s="592"/>
    </row>
    <row r="82" spans="1:19" s="403" customFormat="1" ht="30" customHeight="1">
      <c r="A82" s="592">
        <v>78</v>
      </c>
      <c r="B82" s="592" t="s">
        <v>1327</v>
      </c>
      <c r="C82" s="592" t="s">
        <v>1338</v>
      </c>
      <c r="D82" s="593"/>
      <c r="E82" s="594" t="s">
        <v>1339</v>
      </c>
      <c r="F82" s="595">
        <v>43938</v>
      </c>
      <c r="G82" s="596">
        <v>724</v>
      </c>
      <c r="H82" s="597">
        <v>0</v>
      </c>
      <c r="I82" s="598" t="s">
        <v>912</v>
      </c>
      <c r="J82" s="598" t="s">
        <v>1255</v>
      </c>
      <c r="K82" s="599" t="s">
        <v>905</v>
      </c>
      <c r="L82" s="600">
        <v>282</v>
      </c>
      <c r="M82" s="601" t="s">
        <v>906</v>
      </c>
      <c r="N82" s="598" t="s">
        <v>920</v>
      </c>
      <c r="O82" s="598" t="s">
        <v>908</v>
      </c>
      <c r="P82" s="598" t="s">
        <v>909</v>
      </c>
      <c r="Q82" s="598" t="s">
        <v>910</v>
      </c>
      <c r="R82" s="593">
        <v>4</v>
      </c>
      <c r="S82" s="592"/>
    </row>
    <row r="83" spans="1:19" s="403" customFormat="1" ht="30" customHeight="1">
      <c r="A83" s="592">
        <v>79</v>
      </c>
      <c r="B83" s="592" t="s">
        <v>488</v>
      </c>
      <c r="C83" s="592" t="s">
        <v>1340</v>
      </c>
      <c r="D83" s="593" t="s">
        <v>1207</v>
      </c>
      <c r="E83" s="594" t="s">
        <v>1341</v>
      </c>
      <c r="F83" s="595">
        <v>35881</v>
      </c>
      <c r="G83" s="596">
        <v>352</v>
      </c>
      <c r="H83" s="597">
        <v>0</v>
      </c>
      <c r="I83" s="598" t="s">
        <v>915</v>
      </c>
      <c r="J83" s="598" t="s">
        <v>17</v>
      </c>
      <c r="K83" s="599" t="s">
        <v>905</v>
      </c>
      <c r="L83" s="600">
        <v>126</v>
      </c>
      <c r="M83" s="601" t="s">
        <v>906</v>
      </c>
      <c r="N83" s="598" t="s">
        <v>920</v>
      </c>
      <c r="O83" s="598"/>
      <c r="P83" s="598"/>
      <c r="Q83" s="598" t="s">
        <v>930</v>
      </c>
      <c r="R83" s="593"/>
      <c r="S83" s="592" t="s">
        <v>1342</v>
      </c>
    </row>
    <row r="84" spans="1:19" s="403" customFormat="1" ht="30" customHeight="1">
      <c r="A84" s="592">
        <v>80</v>
      </c>
      <c r="B84" s="592" t="s">
        <v>488</v>
      </c>
      <c r="C84" s="592" t="s">
        <v>1343</v>
      </c>
      <c r="D84" s="593" t="s">
        <v>1206</v>
      </c>
      <c r="E84" s="594" t="s">
        <v>1344</v>
      </c>
      <c r="F84" s="595">
        <v>36267</v>
      </c>
      <c r="G84" s="596">
        <v>124</v>
      </c>
      <c r="H84" s="597">
        <v>0</v>
      </c>
      <c r="I84" s="598" t="s">
        <v>915</v>
      </c>
      <c r="J84" s="598" t="s">
        <v>17</v>
      </c>
      <c r="K84" s="599"/>
      <c r="L84" s="600">
        <v>50</v>
      </c>
      <c r="M84" s="601" t="s">
        <v>817</v>
      </c>
      <c r="N84" s="598" t="s">
        <v>920</v>
      </c>
      <c r="O84" s="598"/>
      <c r="P84" s="598"/>
      <c r="Q84" s="598" t="s">
        <v>930</v>
      </c>
      <c r="R84" s="593"/>
      <c r="S84" s="592" t="s">
        <v>1345</v>
      </c>
    </row>
    <row r="85" spans="1:19" s="403" customFormat="1" ht="30" customHeight="1">
      <c r="A85" s="592">
        <v>81</v>
      </c>
      <c r="B85" s="592" t="s">
        <v>488</v>
      </c>
      <c r="C85" s="592" t="s">
        <v>1346</v>
      </c>
      <c r="D85" s="593" t="s">
        <v>1208</v>
      </c>
      <c r="E85" s="594" t="s">
        <v>1347</v>
      </c>
      <c r="F85" s="595">
        <v>37572</v>
      </c>
      <c r="G85" s="596">
        <v>172</v>
      </c>
      <c r="H85" s="597">
        <v>0</v>
      </c>
      <c r="I85" s="598" t="s">
        <v>915</v>
      </c>
      <c r="J85" s="598" t="s">
        <v>17</v>
      </c>
      <c r="K85" s="599"/>
      <c r="L85" s="600">
        <v>60</v>
      </c>
      <c r="M85" s="601" t="s">
        <v>817</v>
      </c>
      <c r="N85" s="598" t="s">
        <v>920</v>
      </c>
      <c r="O85" s="598"/>
      <c r="P85" s="598"/>
      <c r="Q85" s="598" t="s">
        <v>930</v>
      </c>
      <c r="R85" s="593"/>
      <c r="S85" s="592" t="s">
        <v>1345</v>
      </c>
    </row>
    <row r="86" spans="1:19" s="403" customFormat="1" ht="30" customHeight="1">
      <c r="A86" s="592">
        <v>82</v>
      </c>
      <c r="B86" s="592" t="s">
        <v>1348</v>
      </c>
      <c r="C86" s="592" t="s">
        <v>1349</v>
      </c>
      <c r="D86" s="593" t="s">
        <v>1125</v>
      </c>
      <c r="E86" s="594" t="s">
        <v>1350</v>
      </c>
      <c r="F86" s="595">
        <v>35569</v>
      </c>
      <c r="G86" s="596">
        <v>0</v>
      </c>
      <c r="H86" s="597">
        <v>0</v>
      </c>
      <c r="I86" s="598" t="s">
        <v>912</v>
      </c>
      <c r="J86" s="598" t="s">
        <v>17</v>
      </c>
      <c r="K86" s="599"/>
      <c r="L86" s="600">
        <v>0</v>
      </c>
      <c r="M86" s="601" t="s">
        <v>817</v>
      </c>
      <c r="N86" s="598" t="s">
        <v>907</v>
      </c>
      <c r="O86" s="598" t="s">
        <v>908</v>
      </c>
      <c r="P86" s="598" t="s">
        <v>909</v>
      </c>
      <c r="Q86" s="598" t="s">
        <v>910</v>
      </c>
      <c r="R86" s="593">
        <v>3</v>
      </c>
      <c r="S86" s="592"/>
    </row>
    <row r="87" spans="1:19" s="403" customFormat="1" ht="30" customHeight="1">
      <c r="A87" s="592">
        <v>83</v>
      </c>
      <c r="B87" s="592" t="s">
        <v>312</v>
      </c>
      <c r="C87" s="592" t="s">
        <v>1137</v>
      </c>
      <c r="D87" s="593" t="s">
        <v>1138</v>
      </c>
      <c r="E87" s="594" t="s">
        <v>931</v>
      </c>
      <c r="F87" s="595">
        <v>20729</v>
      </c>
      <c r="G87" s="596">
        <v>169</v>
      </c>
      <c r="H87" s="597">
        <v>15</v>
      </c>
      <c r="I87" s="598" t="s">
        <v>912</v>
      </c>
      <c r="J87" s="598" t="s">
        <v>237</v>
      </c>
      <c r="K87" s="599" t="s">
        <v>905</v>
      </c>
      <c r="L87" s="600">
        <v>750</v>
      </c>
      <c r="M87" s="601" t="s">
        <v>906</v>
      </c>
      <c r="N87" s="598" t="s">
        <v>920</v>
      </c>
      <c r="O87" s="598" t="s">
        <v>908</v>
      </c>
      <c r="P87" s="598" t="s">
        <v>909</v>
      </c>
      <c r="Q87" s="598" t="s">
        <v>910</v>
      </c>
      <c r="R87" s="593">
        <v>1</v>
      </c>
      <c r="S87" s="592"/>
    </row>
    <row r="88" spans="1:19" s="403" customFormat="1" ht="30" customHeight="1">
      <c r="A88" s="592">
        <v>84</v>
      </c>
      <c r="B88" s="592" t="s">
        <v>312</v>
      </c>
      <c r="C88" s="592" t="s">
        <v>1128</v>
      </c>
      <c r="D88" s="593" t="s">
        <v>1135</v>
      </c>
      <c r="E88" s="594" t="s">
        <v>932</v>
      </c>
      <c r="F88" s="595">
        <v>24504</v>
      </c>
      <c r="G88" s="596">
        <v>2855</v>
      </c>
      <c r="H88" s="597">
        <v>1309</v>
      </c>
      <c r="I88" s="598" t="s">
        <v>904</v>
      </c>
      <c r="J88" s="598"/>
      <c r="K88" s="599" t="s">
        <v>905</v>
      </c>
      <c r="L88" s="600">
        <v>514</v>
      </c>
      <c r="M88" s="601" t="s">
        <v>906</v>
      </c>
      <c r="N88" s="598" t="s">
        <v>920</v>
      </c>
      <c r="O88" s="598" t="s">
        <v>908</v>
      </c>
      <c r="P88" s="598" t="s">
        <v>909</v>
      </c>
      <c r="Q88" s="598" t="s">
        <v>910</v>
      </c>
      <c r="R88" s="613">
        <v>7</v>
      </c>
      <c r="S88" s="592"/>
    </row>
    <row r="89" spans="1:19" s="403" customFormat="1" ht="30" customHeight="1">
      <c r="A89" s="592">
        <v>85</v>
      </c>
      <c r="B89" s="592" t="s">
        <v>312</v>
      </c>
      <c r="C89" s="592" t="s">
        <v>1128</v>
      </c>
      <c r="D89" s="593" t="s">
        <v>1129</v>
      </c>
      <c r="E89" s="594" t="s">
        <v>1237</v>
      </c>
      <c r="F89" s="595">
        <v>27638</v>
      </c>
      <c r="G89" s="596">
        <v>1505</v>
      </c>
      <c r="H89" s="597">
        <v>532</v>
      </c>
      <c r="I89" s="598" t="s">
        <v>904</v>
      </c>
      <c r="J89" s="598"/>
      <c r="K89" s="599" t="s">
        <v>905</v>
      </c>
      <c r="L89" s="600">
        <v>452</v>
      </c>
      <c r="M89" s="601" t="s">
        <v>906</v>
      </c>
      <c r="N89" s="598" t="s">
        <v>920</v>
      </c>
      <c r="O89" s="598" t="s">
        <v>908</v>
      </c>
      <c r="P89" s="598" t="s">
        <v>909</v>
      </c>
      <c r="Q89" s="598" t="s">
        <v>910</v>
      </c>
      <c r="R89" s="593">
        <v>7</v>
      </c>
      <c r="S89" s="592"/>
    </row>
    <row r="90" spans="1:19" s="403" customFormat="1" ht="30" customHeight="1">
      <c r="A90" s="592">
        <v>86</v>
      </c>
      <c r="B90" s="592" t="s">
        <v>312</v>
      </c>
      <c r="C90" s="592" t="s">
        <v>1128</v>
      </c>
      <c r="D90" s="593" t="s">
        <v>1132</v>
      </c>
      <c r="E90" s="594" t="s">
        <v>1238</v>
      </c>
      <c r="F90" s="595">
        <v>27638</v>
      </c>
      <c r="G90" s="596">
        <v>2560</v>
      </c>
      <c r="H90" s="597">
        <v>886</v>
      </c>
      <c r="I90" s="598" t="s">
        <v>904</v>
      </c>
      <c r="J90" s="598"/>
      <c r="K90" s="599" t="s">
        <v>905</v>
      </c>
      <c r="L90" s="600">
        <v>768</v>
      </c>
      <c r="M90" s="601" t="s">
        <v>906</v>
      </c>
      <c r="N90" s="598" t="s">
        <v>920</v>
      </c>
      <c r="O90" s="598" t="s">
        <v>908</v>
      </c>
      <c r="P90" s="598" t="s">
        <v>909</v>
      </c>
      <c r="Q90" s="598" t="s">
        <v>910</v>
      </c>
      <c r="R90" s="593">
        <v>7</v>
      </c>
      <c r="S90" s="592"/>
    </row>
    <row r="91" spans="1:19" s="403" customFormat="1" ht="30" customHeight="1">
      <c r="A91" s="592">
        <v>87</v>
      </c>
      <c r="B91" s="592" t="s">
        <v>312</v>
      </c>
      <c r="C91" s="592" t="s">
        <v>933</v>
      </c>
      <c r="D91" s="593" t="s">
        <v>1136</v>
      </c>
      <c r="E91" s="594" t="s">
        <v>934</v>
      </c>
      <c r="F91" s="595"/>
      <c r="G91" s="596">
        <v>0</v>
      </c>
      <c r="H91" s="597">
        <v>0</v>
      </c>
      <c r="I91" s="598" t="s">
        <v>904</v>
      </c>
      <c r="J91" s="598"/>
      <c r="K91" s="599" t="s">
        <v>905</v>
      </c>
      <c r="L91" s="600">
        <v>400</v>
      </c>
      <c r="M91" s="601" t="s">
        <v>906</v>
      </c>
      <c r="N91" s="598" t="s">
        <v>907</v>
      </c>
      <c r="O91" s="598" t="s">
        <v>908</v>
      </c>
      <c r="P91" s="598" t="s">
        <v>909</v>
      </c>
      <c r="Q91" s="598" t="s">
        <v>910</v>
      </c>
      <c r="R91" s="593">
        <v>1</v>
      </c>
      <c r="S91" s="592"/>
    </row>
    <row r="92" spans="1:19" s="403" customFormat="1" ht="30" customHeight="1">
      <c r="A92" s="592">
        <v>88</v>
      </c>
      <c r="B92" s="592" t="s">
        <v>312</v>
      </c>
      <c r="C92" s="592" t="s">
        <v>1133</v>
      </c>
      <c r="D92" s="593" t="s">
        <v>1134</v>
      </c>
      <c r="E92" s="594" t="s">
        <v>935</v>
      </c>
      <c r="F92" s="595">
        <v>40808</v>
      </c>
      <c r="G92" s="596">
        <v>95</v>
      </c>
      <c r="H92" s="597">
        <v>80</v>
      </c>
      <c r="I92" s="598" t="s">
        <v>912</v>
      </c>
      <c r="J92" s="598" t="s">
        <v>17</v>
      </c>
      <c r="K92" s="599" t="s">
        <v>905</v>
      </c>
      <c r="L92" s="600">
        <v>35</v>
      </c>
      <c r="M92" s="601" t="s">
        <v>906</v>
      </c>
      <c r="N92" s="598" t="s">
        <v>920</v>
      </c>
      <c r="O92" s="598" t="s">
        <v>908</v>
      </c>
      <c r="P92" s="598" t="s">
        <v>909</v>
      </c>
      <c r="Q92" s="598" t="s">
        <v>910</v>
      </c>
      <c r="R92" s="593">
        <v>1</v>
      </c>
      <c r="S92" s="592"/>
    </row>
    <row r="93" spans="1:19" s="403" customFormat="1" ht="30" customHeight="1">
      <c r="A93" s="592">
        <v>89</v>
      </c>
      <c r="B93" s="592" t="s">
        <v>312</v>
      </c>
      <c r="C93" s="592" t="s">
        <v>1130</v>
      </c>
      <c r="D93" s="593" t="s">
        <v>1131</v>
      </c>
      <c r="E93" s="594" t="s">
        <v>936</v>
      </c>
      <c r="F93" s="595">
        <v>40994</v>
      </c>
      <c r="G93" s="596">
        <v>405</v>
      </c>
      <c r="H93" s="597">
        <v>0</v>
      </c>
      <c r="I93" s="598" t="s">
        <v>912</v>
      </c>
      <c r="J93" s="598" t="s">
        <v>913</v>
      </c>
      <c r="K93" s="599" t="s">
        <v>905</v>
      </c>
      <c r="L93" s="600">
        <v>90</v>
      </c>
      <c r="M93" s="601" t="s">
        <v>906</v>
      </c>
      <c r="N93" s="598" t="s">
        <v>920</v>
      </c>
      <c r="O93" s="598" t="s">
        <v>908</v>
      </c>
      <c r="P93" s="598" t="s">
        <v>909</v>
      </c>
      <c r="Q93" s="598" t="s">
        <v>910</v>
      </c>
      <c r="R93" s="593">
        <v>2</v>
      </c>
      <c r="S93" s="592"/>
    </row>
    <row r="94" spans="1:19" s="403" customFormat="1" ht="30" customHeight="1">
      <c r="A94" s="592">
        <v>90</v>
      </c>
      <c r="B94" s="592" t="s">
        <v>312</v>
      </c>
      <c r="C94" s="592" t="s">
        <v>1126</v>
      </c>
      <c r="D94" s="593" t="s">
        <v>1127</v>
      </c>
      <c r="E94" s="594" t="s">
        <v>937</v>
      </c>
      <c r="F94" s="595">
        <v>43357</v>
      </c>
      <c r="G94" s="596">
        <v>250</v>
      </c>
      <c r="H94" s="597">
        <v>0</v>
      </c>
      <c r="I94" s="598" t="s">
        <v>912</v>
      </c>
      <c r="J94" s="598" t="s">
        <v>1351</v>
      </c>
      <c r="K94" s="599" t="s">
        <v>905</v>
      </c>
      <c r="L94" s="600">
        <v>3360</v>
      </c>
      <c r="M94" s="601" t="s">
        <v>906</v>
      </c>
      <c r="N94" s="598" t="s">
        <v>907</v>
      </c>
      <c r="O94" s="598" t="s">
        <v>908</v>
      </c>
      <c r="P94" s="598" t="s">
        <v>909</v>
      </c>
      <c r="Q94" s="598" t="s">
        <v>910</v>
      </c>
      <c r="R94" s="593">
        <v>10</v>
      </c>
      <c r="S94" s="592"/>
    </row>
    <row r="95" spans="1:19" s="403" customFormat="1" ht="30" customHeight="1">
      <c r="A95" s="592">
        <v>91</v>
      </c>
      <c r="B95" s="592" t="s">
        <v>491</v>
      </c>
      <c r="C95" s="592" t="s">
        <v>1352</v>
      </c>
      <c r="D95" s="593" t="s">
        <v>1353</v>
      </c>
      <c r="E95" s="594" t="s">
        <v>1354</v>
      </c>
      <c r="F95" s="595">
        <v>28004</v>
      </c>
      <c r="G95" s="596">
        <v>516</v>
      </c>
      <c r="H95" s="597">
        <v>0</v>
      </c>
      <c r="I95" s="598" t="s">
        <v>915</v>
      </c>
      <c r="J95" s="598" t="s">
        <v>1355</v>
      </c>
      <c r="K95" s="599" t="s">
        <v>905</v>
      </c>
      <c r="L95" s="600">
        <v>150</v>
      </c>
      <c r="M95" s="601" t="s">
        <v>906</v>
      </c>
      <c r="N95" s="598" t="s">
        <v>920</v>
      </c>
      <c r="O95" s="598" t="s">
        <v>908</v>
      </c>
      <c r="P95" s="598" t="s">
        <v>1502</v>
      </c>
      <c r="Q95" s="598" t="s">
        <v>910</v>
      </c>
      <c r="R95" s="593">
        <v>1</v>
      </c>
      <c r="S95" s="592"/>
    </row>
    <row r="96" spans="1:19" s="403" customFormat="1" ht="30" customHeight="1">
      <c r="A96" s="592">
        <v>92</v>
      </c>
      <c r="B96" s="592" t="s">
        <v>491</v>
      </c>
      <c r="C96" s="592" t="s">
        <v>1356</v>
      </c>
      <c r="D96" s="593" t="s">
        <v>1357</v>
      </c>
      <c r="E96" s="594" t="s">
        <v>1358</v>
      </c>
      <c r="F96" s="595">
        <v>40614</v>
      </c>
      <c r="G96" s="596">
        <v>470</v>
      </c>
      <c r="H96" s="597">
        <v>100</v>
      </c>
      <c r="I96" s="598" t="s">
        <v>915</v>
      </c>
      <c r="J96" s="598" t="s">
        <v>237</v>
      </c>
      <c r="K96" s="599"/>
      <c r="L96" s="600">
        <v>270</v>
      </c>
      <c r="M96" s="601" t="s">
        <v>817</v>
      </c>
      <c r="N96" s="598" t="s">
        <v>920</v>
      </c>
      <c r="O96" s="598" t="s">
        <v>908</v>
      </c>
      <c r="P96" s="598" t="s">
        <v>909</v>
      </c>
      <c r="Q96" s="598" t="s">
        <v>910</v>
      </c>
      <c r="R96" s="593">
        <v>4</v>
      </c>
      <c r="S96" s="592"/>
    </row>
    <row r="97" spans="1:19" s="403" customFormat="1" ht="30" customHeight="1">
      <c r="A97" s="592">
        <v>93</v>
      </c>
      <c r="B97" s="592" t="s">
        <v>491</v>
      </c>
      <c r="C97" s="592" t="s">
        <v>1359</v>
      </c>
      <c r="D97" s="593" t="s">
        <v>1359</v>
      </c>
      <c r="E97" s="594" t="s">
        <v>1360</v>
      </c>
      <c r="F97" s="595">
        <v>40451</v>
      </c>
      <c r="G97" s="596">
        <v>0</v>
      </c>
      <c r="H97" s="597">
        <v>0</v>
      </c>
      <c r="I97" s="598" t="s">
        <v>912</v>
      </c>
      <c r="J97" s="598" t="s">
        <v>938</v>
      </c>
      <c r="K97" s="599"/>
      <c r="L97" s="600">
        <v>480</v>
      </c>
      <c r="M97" s="601" t="s">
        <v>817</v>
      </c>
      <c r="N97" s="598" t="s">
        <v>907</v>
      </c>
      <c r="O97" s="598" t="s">
        <v>908</v>
      </c>
      <c r="P97" s="598" t="s">
        <v>1502</v>
      </c>
      <c r="Q97" s="598" t="s">
        <v>910</v>
      </c>
      <c r="R97" s="593">
        <v>6</v>
      </c>
      <c r="S97" s="592"/>
    </row>
    <row r="98" spans="1:19" s="403" customFormat="1" ht="30" customHeight="1">
      <c r="A98" s="592">
        <v>94</v>
      </c>
      <c r="B98" s="592" t="s">
        <v>491</v>
      </c>
      <c r="C98" s="592" t="s">
        <v>1361</v>
      </c>
      <c r="D98" s="593" t="s">
        <v>1362</v>
      </c>
      <c r="E98" s="594" t="s">
        <v>1363</v>
      </c>
      <c r="F98" s="595">
        <v>36220</v>
      </c>
      <c r="G98" s="596">
        <v>14000</v>
      </c>
      <c r="H98" s="597">
        <v>0</v>
      </c>
      <c r="I98" s="598" t="s">
        <v>912</v>
      </c>
      <c r="J98" s="598" t="s">
        <v>1364</v>
      </c>
      <c r="K98" s="599" t="s">
        <v>905</v>
      </c>
      <c r="L98" s="600">
        <v>690</v>
      </c>
      <c r="M98" s="601" t="s">
        <v>906</v>
      </c>
      <c r="N98" s="598" t="s">
        <v>920</v>
      </c>
      <c r="O98" s="598" t="s">
        <v>908</v>
      </c>
      <c r="P98" s="598" t="s">
        <v>909</v>
      </c>
      <c r="Q98" s="598" t="s">
        <v>910</v>
      </c>
      <c r="R98" s="593">
        <v>3</v>
      </c>
      <c r="S98" s="592"/>
    </row>
    <row r="99" spans="1:19" s="403" customFormat="1" ht="30" customHeight="1">
      <c r="A99" s="592">
        <v>95</v>
      </c>
      <c r="B99" s="592" t="s">
        <v>491</v>
      </c>
      <c r="C99" s="592" t="s">
        <v>1365</v>
      </c>
      <c r="D99" s="593" t="s">
        <v>1366</v>
      </c>
      <c r="E99" s="594" t="s">
        <v>1367</v>
      </c>
      <c r="F99" s="595">
        <v>40781</v>
      </c>
      <c r="G99" s="596">
        <v>0</v>
      </c>
      <c r="H99" s="597">
        <v>0</v>
      </c>
      <c r="I99" s="598" t="s">
        <v>912</v>
      </c>
      <c r="J99" s="598" t="s">
        <v>1364</v>
      </c>
      <c r="K99" s="599" t="s">
        <v>905</v>
      </c>
      <c r="L99" s="600">
        <v>110</v>
      </c>
      <c r="M99" s="601" t="s">
        <v>906</v>
      </c>
      <c r="N99" s="598" t="s">
        <v>920</v>
      </c>
      <c r="O99" s="598" t="s">
        <v>908</v>
      </c>
      <c r="P99" s="598" t="s">
        <v>909</v>
      </c>
      <c r="Q99" s="598" t="s">
        <v>910</v>
      </c>
      <c r="R99" s="593">
        <v>5</v>
      </c>
      <c r="S99" s="592"/>
    </row>
    <row r="100" spans="1:19" s="403" customFormat="1" ht="30" customHeight="1">
      <c r="A100" s="592">
        <v>96</v>
      </c>
      <c r="B100" s="592" t="s">
        <v>491</v>
      </c>
      <c r="C100" s="592" t="s">
        <v>1368</v>
      </c>
      <c r="D100" s="593" t="s">
        <v>1369</v>
      </c>
      <c r="E100" s="594" t="s">
        <v>1370</v>
      </c>
      <c r="F100" s="595">
        <v>40939</v>
      </c>
      <c r="G100" s="596">
        <v>0</v>
      </c>
      <c r="H100" s="597">
        <v>0</v>
      </c>
      <c r="I100" s="598" t="s">
        <v>912</v>
      </c>
      <c r="J100" s="598" t="s">
        <v>1364</v>
      </c>
      <c r="K100" s="599" t="s">
        <v>905</v>
      </c>
      <c r="L100" s="600">
        <v>215</v>
      </c>
      <c r="M100" s="601" t="s">
        <v>906</v>
      </c>
      <c r="N100" s="598" t="s">
        <v>920</v>
      </c>
      <c r="O100" s="598" t="s">
        <v>908</v>
      </c>
      <c r="P100" s="598" t="s">
        <v>909</v>
      </c>
      <c r="Q100" s="598" t="s">
        <v>910</v>
      </c>
      <c r="R100" s="593">
        <v>5</v>
      </c>
      <c r="S100" s="592"/>
    </row>
    <row r="101" spans="1:19" s="403" customFormat="1" ht="30" customHeight="1">
      <c r="A101" s="592">
        <v>97</v>
      </c>
      <c r="B101" s="592" t="s">
        <v>491</v>
      </c>
      <c r="C101" s="592" t="s">
        <v>1371</v>
      </c>
      <c r="D101" s="593" t="s">
        <v>1371</v>
      </c>
      <c r="E101" s="594" t="s">
        <v>1372</v>
      </c>
      <c r="F101" s="595">
        <v>43070</v>
      </c>
      <c r="G101" s="596">
        <v>0</v>
      </c>
      <c r="H101" s="597">
        <v>0</v>
      </c>
      <c r="I101" s="598" t="s">
        <v>912</v>
      </c>
      <c r="J101" s="598" t="s">
        <v>1364</v>
      </c>
      <c r="K101" s="599" t="s">
        <v>905</v>
      </c>
      <c r="L101" s="600">
        <v>230</v>
      </c>
      <c r="M101" s="601" t="s">
        <v>906</v>
      </c>
      <c r="N101" s="598" t="s">
        <v>907</v>
      </c>
      <c r="O101" s="598" t="s">
        <v>908</v>
      </c>
      <c r="P101" s="598" t="s">
        <v>909</v>
      </c>
      <c r="Q101" s="598" t="s">
        <v>910</v>
      </c>
      <c r="R101" s="593">
        <v>5</v>
      </c>
      <c r="S101" s="592"/>
    </row>
    <row r="102" spans="1:19" s="403" customFormat="1" ht="30" customHeight="1">
      <c r="A102" s="592">
        <v>98</v>
      </c>
      <c r="B102" s="592" t="s">
        <v>491</v>
      </c>
      <c r="C102" s="592" t="s">
        <v>1373</v>
      </c>
      <c r="D102" s="593" t="s">
        <v>1373</v>
      </c>
      <c r="E102" s="594" t="s">
        <v>1374</v>
      </c>
      <c r="F102" s="595">
        <v>24898</v>
      </c>
      <c r="G102" s="596">
        <v>0</v>
      </c>
      <c r="H102" s="597">
        <v>0</v>
      </c>
      <c r="I102" s="598" t="s">
        <v>904</v>
      </c>
      <c r="J102" s="598"/>
      <c r="K102" s="599" t="s">
        <v>905</v>
      </c>
      <c r="L102" s="600">
        <v>2867</v>
      </c>
      <c r="M102" s="601" t="s">
        <v>906</v>
      </c>
      <c r="N102" s="598" t="s">
        <v>907</v>
      </c>
      <c r="O102" s="598" t="s">
        <v>908</v>
      </c>
      <c r="P102" s="598" t="s">
        <v>909</v>
      </c>
      <c r="Q102" s="598" t="s">
        <v>910</v>
      </c>
      <c r="R102" s="593">
        <v>50</v>
      </c>
      <c r="S102" s="592"/>
    </row>
    <row r="103" spans="1:19" s="403" customFormat="1" ht="30" customHeight="1">
      <c r="A103" s="592">
        <v>99</v>
      </c>
      <c r="B103" s="592" t="s">
        <v>491</v>
      </c>
      <c r="C103" s="592" t="s">
        <v>1375</v>
      </c>
      <c r="D103" s="593" t="s">
        <v>1376</v>
      </c>
      <c r="E103" s="594" t="s">
        <v>1377</v>
      </c>
      <c r="F103" s="595">
        <v>29875</v>
      </c>
      <c r="G103" s="596">
        <v>850</v>
      </c>
      <c r="H103" s="597">
        <v>850</v>
      </c>
      <c r="I103" s="598" t="s">
        <v>904</v>
      </c>
      <c r="J103" s="598"/>
      <c r="K103" s="599" t="s">
        <v>905</v>
      </c>
      <c r="L103" s="600">
        <v>2200</v>
      </c>
      <c r="M103" s="601" t="s">
        <v>906</v>
      </c>
      <c r="N103" s="598" t="s">
        <v>920</v>
      </c>
      <c r="O103" s="598" t="s">
        <v>908</v>
      </c>
      <c r="P103" s="598" t="s">
        <v>909</v>
      </c>
      <c r="Q103" s="598" t="s">
        <v>910</v>
      </c>
      <c r="R103" s="593">
        <v>1</v>
      </c>
      <c r="S103" s="592"/>
    </row>
    <row r="104" spans="1:19" s="403" customFormat="1" ht="30" customHeight="1">
      <c r="A104" s="592">
        <v>100</v>
      </c>
      <c r="B104" s="592" t="s">
        <v>313</v>
      </c>
      <c r="C104" s="592" t="s">
        <v>1378</v>
      </c>
      <c r="D104" s="593" t="s">
        <v>731</v>
      </c>
      <c r="E104" s="594" t="s">
        <v>1379</v>
      </c>
      <c r="F104" s="595">
        <v>39170</v>
      </c>
      <c r="G104" s="596">
        <v>1200</v>
      </c>
      <c r="H104" s="597">
        <v>729</v>
      </c>
      <c r="I104" s="598" t="s">
        <v>912</v>
      </c>
      <c r="J104" s="598" t="s">
        <v>913</v>
      </c>
      <c r="K104" s="599" t="s">
        <v>905</v>
      </c>
      <c r="L104" s="600">
        <v>389</v>
      </c>
      <c r="M104" s="601" t="s">
        <v>906</v>
      </c>
      <c r="N104" s="598" t="s">
        <v>920</v>
      </c>
      <c r="O104" s="598" t="s">
        <v>908</v>
      </c>
      <c r="P104" s="598" t="s">
        <v>909</v>
      </c>
      <c r="Q104" s="598" t="s">
        <v>910</v>
      </c>
      <c r="R104" s="593">
        <v>5</v>
      </c>
      <c r="S104" s="592"/>
    </row>
    <row r="105" spans="1:19" s="403" customFormat="1" ht="30" customHeight="1">
      <c r="A105" s="592">
        <v>101</v>
      </c>
      <c r="B105" s="592" t="s">
        <v>492</v>
      </c>
      <c r="C105" s="592" t="s">
        <v>1380</v>
      </c>
      <c r="D105" s="593" t="s">
        <v>1380</v>
      </c>
      <c r="E105" s="594" t="s">
        <v>1381</v>
      </c>
      <c r="F105" s="595">
        <v>44379</v>
      </c>
      <c r="G105" s="596">
        <v>4412</v>
      </c>
      <c r="H105" s="597">
        <v>4869</v>
      </c>
      <c r="I105" s="598" t="s">
        <v>904</v>
      </c>
      <c r="J105" s="598" t="s">
        <v>268</v>
      </c>
      <c r="K105" s="599"/>
      <c r="L105" s="600">
        <v>503</v>
      </c>
      <c r="M105" s="601" t="s">
        <v>817</v>
      </c>
      <c r="N105" s="598" t="s">
        <v>939</v>
      </c>
      <c r="O105" s="598" t="s">
        <v>908</v>
      </c>
      <c r="P105" s="598" t="s">
        <v>909</v>
      </c>
      <c r="Q105" s="598" t="s">
        <v>910</v>
      </c>
      <c r="R105" s="593">
        <v>4</v>
      </c>
      <c r="S105" s="592"/>
    </row>
    <row r="106" spans="1:19" s="403" customFormat="1" ht="30" customHeight="1">
      <c r="A106" s="592">
        <v>102</v>
      </c>
      <c r="B106" s="592" t="s">
        <v>1382</v>
      </c>
      <c r="C106" s="592" t="s">
        <v>1383</v>
      </c>
      <c r="D106" s="593" t="s">
        <v>1384</v>
      </c>
      <c r="E106" s="594" t="s">
        <v>1239</v>
      </c>
      <c r="F106" s="595">
        <v>31868</v>
      </c>
      <c r="G106" s="596">
        <v>200</v>
      </c>
      <c r="H106" s="597">
        <v>0</v>
      </c>
      <c r="I106" s="598" t="s">
        <v>915</v>
      </c>
      <c r="J106" s="598" t="s">
        <v>17</v>
      </c>
      <c r="K106" s="599" t="s">
        <v>905</v>
      </c>
      <c r="L106" s="600">
        <v>3500</v>
      </c>
      <c r="M106" s="601" t="s">
        <v>906</v>
      </c>
      <c r="N106" s="598" t="s">
        <v>907</v>
      </c>
      <c r="O106" s="598" t="s">
        <v>908</v>
      </c>
      <c r="P106" s="598" t="s">
        <v>1501</v>
      </c>
      <c r="Q106" s="598" t="s">
        <v>910</v>
      </c>
      <c r="R106" s="593">
        <v>6</v>
      </c>
      <c r="S106" s="592"/>
    </row>
    <row r="107" spans="1:19" s="403" customFormat="1" ht="30" customHeight="1">
      <c r="A107" s="592">
        <v>103</v>
      </c>
      <c r="B107" s="592" t="s">
        <v>1382</v>
      </c>
      <c r="C107" s="592" t="s">
        <v>1385</v>
      </c>
      <c r="D107" s="593" t="s">
        <v>1386</v>
      </c>
      <c r="E107" s="594" t="s">
        <v>1209</v>
      </c>
      <c r="F107" s="595">
        <v>44704</v>
      </c>
      <c r="G107" s="596">
        <v>2060</v>
      </c>
      <c r="H107" s="597">
        <v>0</v>
      </c>
      <c r="I107" s="598" t="s">
        <v>915</v>
      </c>
      <c r="J107" s="598" t="s">
        <v>17</v>
      </c>
      <c r="K107" s="599" t="s">
        <v>905</v>
      </c>
      <c r="L107" s="600">
        <v>78000</v>
      </c>
      <c r="M107" s="601" t="s">
        <v>906</v>
      </c>
      <c r="N107" s="598" t="s">
        <v>907</v>
      </c>
      <c r="O107" s="598" t="s">
        <v>908</v>
      </c>
      <c r="P107" s="598" t="s">
        <v>909</v>
      </c>
      <c r="Q107" s="598" t="s">
        <v>910</v>
      </c>
      <c r="R107" s="593">
        <v>1</v>
      </c>
      <c r="S107" s="592"/>
    </row>
    <row r="108" spans="1:19" s="403" customFormat="1" ht="30" customHeight="1">
      <c r="A108" s="592">
        <v>104</v>
      </c>
      <c r="B108" s="592" t="s">
        <v>1382</v>
      </c>
      <c r="C108" s="592" t="s">
        <v>1387</v>
      </c>
      <c r="D108" s="593" t="s">
        <v>1388</v>
      </c>
      <c r="E108" s="594" t="s">
        <v>1389</v>
      </c>
      <c r="F108" s="595">
        <v>43215</v>
      </c>
      <c r="G108" s="596">
        <v>4500</v>
      </c>
      <c r="H108" s="597">
        <v>0</v>
      </c>
      <c r="I108" s="598" t="s">
        <v>912</v>
      </c>
      <c r="J108" s="598" t="s">
        <v>913</v>
      </c>
      <c r="K108" s="599"/>
      <c r="L108" s="600">
        <v>3800</v>
      </c>
      <c r="M108" s="601" t="s">
        <v>817</v>
      </c>
      <c r="N108" s="598" t="s">
        <v>939</v>
      </c>
      <c r="O108" s="598" t="s">
        <v>908</v>
      </c>
      <c r="P108" s="598" t="s">
        <v>909</v>
      </c>
      <c r="Q108" s="598" t="s">
        <v>910</v>
      </c>
      <c r="R108" s="593">
        <v>3</v>
      </c>
      <c r="S108" s="592"/>
    </row>
    <row r="109" spans="1:19" s="403" customFormat="1" ht="30" customHeight="1">
      <c r="A109" s="592">
        <v>105</v>
      </c>
      <c r="B109" s="592" t="s">
        <v>1390</v>
      </c>
      <c r="C109" s="592" t="s">
        <v>1391</v>
      </c>
      <c r="D109" s="593" t="s">
        <v>1392</v>
      </c>
      <c r="E109" s="594" t="s">
        <v>1393</v>
      </c>
      <c r="F109" s="595">
        <v>34516</v>
      </c>
      <c r="G109" s="596">
        <v>450</v>
      </c>
      <c r="H109" s="597">
        <v>0</v>
      </c>
      <c r="I109" s="598" t="s">
        <v>912</v>
      </c>
      <c r="J109" s="598" t="s">
        <v>237</v>
      </c>
      <c r="K109" s="599" t="s">
        <v>905</v>
      </c>
      <c r="L109" s="600">
        <v>907</v>
      </c>
      <c r="M109" s="601" t="s">
        <v>906</v>
      </c>
      <c r="N109" s="598" t="s">
        <v>907</v>
      </c>
      <c r="O109" s="598" t="s">
        <v>908</v>
      </c>
      <c r="P109" s="598" t="s">
        <v>909</v>
      </c>
      <c r="Q109" s="598" t="s">
        <v>910</v>
      </c>
      <c r="R109" s="593">
        <v>2</v>
      </c>
      <c r="S109" s="592"/>
    </row>
    <row r="110" spans="1:19" s="403" customFormat="1" ht="30" customHeight="1">
      <c r="A110" s="592">
        <v>106</v>
      </c>
      <c r="B110" s="592" t="s">
        <v>1390</v>
      </c>
      <c r="C110" s="592" t="s">
        <v>1394</v>
      </c>
      <c r="D110" s="593" t="s">
        <v>1395</v>
      </c>
      <c r="E110" s="594" t="s">
        <v>1396</v>
      </c>
      <c r="F110" s="595">
        <v>43174</v>
      </c>
      <c r="G110" s="596">
        <v>154</v>
      </c>
      <c r="H110" s="597">
        <v>0</v>
      </c>
      <c r="I110" s="598" t="s">
        <v>912</v>
      </c>
      <c r="J110" s="598" t="s">
        <v>1256</v>
      </c>
      <c r="K110" s="599" t="s">
        <v>905</v>
      </c>
      <c r="L110" s="600">
        <v>70</v>
      </c>
      <c r="M110" s="601" t="s">
        <v>906</v>
      </c>
      <c r="N110" s="598" t="s">
        <v>939</v>
      </c>
      <c r="O110" s="598" t="s">
        <v>908</v>
      </c>
      <c r="P110" s="598" t="s">
        <v>909</v>
      </c>
      <c r="Q110" s="598" t="s">
        <v>910</v>
      </c>
      <c r="R110" s="593">
        <v>2</v>
      </c>
      <c r="S110" s="592"/>
    </row>
    <row r="111" spans="1:19" s="403" customFormat="1" ht="30" customHeight="1">
      <c r="A111" s="592">
        <v>107</v>
      </c>
      <c r="B111" s="592" t="s">
        <v>1397</v>
      </c>
      <c r="C111" s="592" t="s">
        <v>1398</v>
      </c>
      <c r="D111" s="593" t="s">
        <v>1399</v>
      </c>
      <c r="E111" s="594" t="s">
        <v>1400</v>
      </c>
      <c r="F111" s="595">
        <v>40477</v>
      </c>
      <c r="G111" s="596">
        <v>33</v>
      </c>
      <c r="H111" s="597">
        <v>0</v>
      </c>
      <c r="I111" s="598" t="s">
        <v>912</v>
      </c>
      <c r="J111" s="598" t="s">
        <v>17</v>
      </c>
      <c r="K111" s="599" t="s">
        <v>905</v>
      </c>
      <c r="L111" s="600">
        <v>700</v>
      </c>
      <c r="M111" s="601" t="s">
        <v>906</v>
      </c>
      <c r="N111" s="598" t="s">
        <v>907</v>
      </c>
      <c r="O111" s="598" t="s">
        <v>908</v>
      </c>
      <c r="P111" s="598" t="s">
        <v>909</v>
      </c>
      <c r="Q111" s="598" t="s">
        <v>910</v>
      </c>
      <c r="R111" s="593">
        <v>1</v>
      </c>
      <c r="S111" s="592"/>
    </row>
    <row r="112" spans="1:19" s="403" customFormat="1" ht="30" customHeight="1">
      <c r="A112" s="592">
        <v>108</v>
      </c>
      <c r="B112" s="592" t="s">
        <v>1397</v>
      </c>
      <c r="C112" s="592" t="s">
        <v>1401</v>
      </c>
      <c r="D112" s="593" t="s">
        <v>1402</v>
      </c>
      <c r="E112" s="594" t="s">
        <v>1403</v>
      </c>
      <c r="F112" s="595">
        <v>43194</v>
      </c>
      <c r="G112" s="596">
        <v>1000</v>
      </c>
      <c r="H112" s="597">
        <v>0</v>
      </c>
      <c r="I112" s="598" t="s">
        <v>912</v>
      </c>
      <c r="J112" s="598" t="s">
        <v>17</v>
      </c>
      <c r="K112" s="599" t="s">
        <v>905</v>
      </c>
      <c r="L112" s="600">
        <v>75</v>
      </c>
      <c r="M112" s="601" t="s">
        <v>906</v>
      </c>
      <c r="N112" s="598" t="s">
        <v>907</v>
      </c>
      <c r="O112" s="598" t="s">
        <v>908</v>
      </c>
      <c r="P112" s="598" t="s">
        <v>909</v>
      </c>
      <c r="Q112" s="598" t="s">
        <v>910</v>
      </c>
      <c r="R112" s="593">
        <v>1</v>
      </c>
      <c r="S112" s="592"/>
    </row>
    <row r="113" spans="1:19" s="403" customFormat="1" ht="30" customHeight="1">
      <c r="A113" s="592">
        <v>109</v>
      </c>
      <c r="B113" s="592" t="s">
        <v>317</v>
      </c>
      <c r="C113" s="592" t="s">
        <v>1142</v>
      </c>
      <c r="D113" s="593" t="s">
        <v>1404</v>
      </c>
      <c r="E113" s="594" t="s">
        <v>573</v>
      </c>
      <c r="F113" s="595">
        <v>32987</v>
      </c>
      <c r="G113" s="596">
        <v>0</v>
      </c>
      <c r="H113" s="597">
        <v>0</v>
      </c>
      <c r="I113" s="598" t="s">
        <v>912</v>
      </c>
      <c r="J113" s="598" t="s">
        <v>17</v>
      </c>
      <c r="K113" s="599" t="s">
        <v>905</v>
      </c>
      <c r="L113" s="600">
        <v>40</v>
      </c>
      <c r="M113" s="601" t="s">
        <v>906</v>
      </c>
      <c r="N113" s="598" t="s">
        <v>920</v>
      </c>
      <c r="O113" s="598" t="s">
        <v>908</v>
      </c>
      <c r="P113" s="598" t="s">
        <v>1501</v>
      </c>
      <c r="Q113" s="598" t="s">
        <v>910</v>
      </c>
      <c r="R113" s="593">
        <v>1</v>
      </c>
      <c r="S113" s="592"/>
    </row>
    <row r="114" spans="1:19" s="403" customFormat="1" ht="30" customHeight="1">
      <c r="A114" s="592">
        <v>110</v>
      </c>
      <c r="B114" s="592" t="s">
        <v>317</v>
      </c>
      <c r="C114" s="592" t="s">
        <v>1143</v>
      </c>
      <c r="D114" s="593" t="s">
        <v>1144</v>
      </c>
      <c r="E114" s="594" t="s">
        <v>572</v>
      </c>
      <c r="F114" s="595">
        <v>32764</v>
      </c>
      <c r="G114" s="596">
        <v>500</v>
      </c>
      <c r="H114" s="597">
        <v>2</v>
      </c>
      <c r="I114" s="598" t="s">
        <v>912</v>
      </c>
      <c r="J114" s="598" t="s">
        <v>237</v>
      </c>
      <c r="K114" s="599" t="s">
        <v>905</v>
      </c>
      <c r="L114" s="600">
        <v>200</v>
      </c>
      <c r="M114" s="601" t="s">
        <v>906</v>
      </c>
      <c r="N114" s="598" t="s">
        <v>920</v>
      </c>
      <c r="O114" s="598" t="s">
        <v>908</v>
      </c>
      <c r="P114" s="598" t="s">
        <v>1501</v>
      </c>
      <c r="Q114" s="598" t="s">
        <v>910</v>
      </c>
      <c r="R114" s="613">
        <v>1</v>
      </c>
      <c r="S114" s="592"/>
    </row>
    <row r="115" spans="1:19" s="403" customFormat="1" ht="30" customHeight="1">
      <c r="A115" s="592">
        <v>111</v>
      </c>
      <c r="B115" s="592" t="s">
        <v>317</v>
      </c>
      <c r="C115" s="592" t="s">
        <v>1140</v>
      </c>
      <c r="D115" s="593" t="s">
        <v>1141</v>
      </c>
      <c r="E115" s="594" t="s">
        <v>574</v>
      </c>
      <c r="F115" s="595">
        <v>38502</v>
      </c>
      <c r="G115" s="596">
        <v>0</v>
      </c>
      <c r="H115" s="597">
        <v>0</v>
      </c>
      <c r="I115" s="598" t="s">
        <v>912</v>
      </c>
      <c r="J115" s="598" t="s">
        <v>913</v>
      </c>
      <c r="K115" s="599" t="s">
        <v>905</v>
      </c>
      <c r="L115" s="600">
        <v>70</v>
      </c>
      <c r="M115" s="601" t="s">
        <v>906</v>
      </c>
      <c r="N115" s="598" t="s">
        <v>920</v>
      </c>
      <c r="O115" s="598" t="s">
        <v>908</v>
      </c>
      <c r="P115" s="598" t="s">
        <v>1501</v>
      </c>
      <c r="Q115" s="598" t="s">
        <v>910</v>
      </c>
      <c r="R115" s="593">
        <v>1</v>
      </c>
      <c r="S115" s="592"/>
    </row>
    <row r="116" spans="1:19" s="403" customFormat="1" ht="30" customHeight="1">
      <c r="A116" s="592">
        <v>112</v>
      </c>
      <c r="B116" s="592" t="s">
        <v>317</v>
      </c>
      <c r="C116" s="592" t="s">
        <v>1145</v>
      </c>
      <c r="D116" s="593" t="s">
        <v>1146</v>
      </c>
      <c r="E116" s="594" t="s">
        <v>0</v>
      </c>
      <c r="F116" s="595">
        <v>28895</v>
      </c>
      <c r="G116" s="596">
        <v>0</v>
      </c>
      <c r="H116" s="597">
        <v>0</v>
      </c>
      <c r="I116" s="598" t="s">
        <v>912</v>
      </c>
      <c r="J116" s="598" t="s">
        <v>913</v>
      </c>
      <c r="K116" s="599" t="s">
        <v>905</v>
      </c>
      <c r="L116" s="600">
        <v>750</v>
      </c>
      <c r="M116" s="601" t="s">
        <v>906</v>
      </c>
      <c r="N116" s="598" t="s">
        <v>920</v>
      </c>
      <c r="O116" s="598" t="s">
        <v>908</v>
      </c>
      <c r="P116" s="598" t="s">
        <v>909</v>
      </c>
      <c r="Q116" s="598" t="s">
        <v>910</v>
      </c>
      <c r="R116" s="593">
        <v>1</v>
      </c>
      <c r="S116" s="592"/>
    </row>
    <row r="117" spans="1:19" s="403" customFormat="1" ht="30" customHeight="1">
      <c r="A117" s="592">
        <v>113</v>
      </c>
      <c r="B117" s="592" t="s">
        <v>317</v>
      </c>
      <c r="C117" s="592" t="s">
        <v>1123</v>
      </c>
      <c r="D117" s="593" t="s">
        <v>1139</v>
      </c>
      <c r="E117" s="594" t="s">
        <v>571</v>
      </c>
      <c r="F117" s="595">
        <v>29045</v>
      </c>
      <c r="G117" s="596">
        <v>1560</v>
      </c>
      <c r="H117" s="597">
        <v>927</v>
      </c>
      <c r="I117" s="598" t="s">
        <v>904</v>
      </c>
      <c r="J117" s="598"/>
      <c r="K117" s="599" t="s">
        <v>905</v>
      </c>
      <c r="L117" s="600">
        <v>557</v>
      </c>
      <c r="M117" s="601" t="s">
        <v>906</v>
      </c>
      <c r="N117" s="598" t="s">
        <v>920</v>
      </c>
      <c r="O117" s="598" t="s">
        <v>908</v>
      </c>
      <c r="P117" s="598" t="s">
        <v>909</v>
      </c>
      <c r="Q117" s="598" t="s">
        <v>910</v>
      </c>
      <c r="R117" s="593">
        <v>1</v>
      </c>
      <c r="S117" s="592"/>
    </row>
    <row r="118" spans="1:19" s="403" customFormat="1" ht="30" customHeight="1">
      <c r="A118" s="592">
        <v>114</v>
      </c>
      <c r="B118" s="592" t="s">
        <v>1405</v>
      </c>
      <c r="C118" s="592" t="s">
        <v>1406</v>
      </c>
      <c r="D118" s="593" t="s">
        <v>1210</v>
      </c>
      <c r="E118" s="594" t="s">
        <v>1407</v>
      </c>
      <c r="F118" s="595">
        <v>44495</v>
      </c>
      <c r="G118" s="596">
        <v>450</v>
      </c>
      <c r="H118" s="597">
        <v>0</v>
      </c>
      <c r="I118" s="598" t="s">
        <v>915</v>
      </c>
      <c r="J118" s="598" t="s">
        <v>913</v>
      </c>
      <c r="K118" s="599"/>
      <c r="L118" s="600">
        <v>79</v>
      </c>
      <c r="M118" s="601" t="s">
        <v>817</v>
      </c>
      <c r="N118" s="598" t="s">
        <v>907</v>
      </c>
      <c r="O118" s="598" t="s">
        <v>908</v>
      </c>
      <c r="P118" s="598" t="s">
        <v>909</v>
      </c>
      <c r="Q118" s="598" t="s">
        <v>910</v>
      </c>
      <c r="R118" s="593">
        <v>1</v>
      </c>
      <c r="S118" s="592"/>
    </row>
    <row r="119" spans="1:19" s="403" customFormat="1" ht="30" customHeight="1">
      <c r="A119" s="592">
        <v>115</v>
      </c>
      <c r="B119" s="592" t="s">
        <v>1408</v>
      </c>
      <c r="C119" s="592" t="s">
        <v>1409</v>
      </c>
      <c r="D119" s="593" t="s">
        <v>1149</v>
      </c>
      <c r="E119" s="594" t="s">
        <v>1410</v>
      </c>
      <c r="F119" s="595">
        <v>27956</v>
      </c>
      <c r="G119" s="596">
        <v>0</v>
      </c>
      <c r="H119" s="597">
        <v>0</v>
      </c>
      <c r="I119" s="598" t="s">
        <v>904</v>
      </c>
      <c r="J119" s="598"/>
      <c r="K119" s="599" t="s">
        <v>905</v>
      </c>
      <c r="L119" s="600">
        <v>0</v>
      </c>
      <c r="M119" s="601" t="s">
        <v>906</v>
      </c>
      <c r="N119" s="598" t="s">
        <v>907</v>
      </c>
      <c r="O119" s="598" t="s">
        <v>908</v>
      </c>
      <c r="P119" s="598" t="s">
        <v>909</v>
      </c>
      <c r="Q119" s="598" t="s">
        <v>910</v>
      </c>
      <c r="R119" s="593">
        <v>2</v>
      </c>
      <c r="S119" s="592"/>
    </row>
    <row r="120" spans="1:19" s="403" customFormat="1" ht="30" customHeight="1">
      <c r="A120" s="592">
        <v>116</v>
      </c>
      <c r="B120" s="592" t="s">
        <v>8</v>
      </c>
      <c r="C120" s="592" t="s">
        <v>1411</v>
      </c>
      <c r="D120" s="593" t="s">
        <v>1148</v>
      </c>
      <c r="E120" s="594" t="s">
        <v>1412</v>
      </c>
      <c r="F120" s="595">
        <v>40511</v>
      </c>
      <c r="G120" s="596">
        <v>450</v>
      </c>
      <c r="H120" s="597">
        <v>80</v>
      </c>
      <c r="I120" s="598" t="s">
        <v>904</v>
      </c>
      <c r="J120" s="598"/>
      <c r="K120" s="599"/>
      <c r="L120" s="600">
        <v>608</v>
      </c>
      <c r="M120" s="601" t="s">
        <v>817</v>
      </c>
      <c r="N120" s="598" t="s">
        <v>920</v>
      </c>
      <c r="O120" s="598" t="s">
        <v>908</v>
      </c>
      <c r="P120" s="598" t="s">
        <v>909</v>
      </c>
      <c r="Q120" s="598" t="s">
        <v>910</v>
      </c>
      <c r="R120" s="593">
        <v>5</v>
      </c>
      <c r="S120" s="592"/>
    </row>
    <row r="121" spans="1:19" s="403" customFormat="1" ht="30" customHeight="1">
      <c r="A121" s="592">
        <v>117</v>
      </c>
      <c r="B121" s="592" t="s">
        <v>8</v>
      </c>
      <c r="C121" s="592" t="s">
        <v>1413</v>
      </c>
      <c r="D121" s="593" t="s">
        <v>1414</v>
      </c>
      <c r="E121" s="594" t="s">
        <v>1415</v>
      </c>
      <c r="F121" s="595">
        <v>37629</v>
      </c>
      <c r="G121" s="596">
        <v>351</v>
      </c>
      <c r="H121" s="597">
        <v>4</v>
      </c>
      <c r="I121" s="598" t="s">
        <v>915</v>
      </c>
      <c r="J121" s="598" t="s">
        <v>17</v>
      </c>
      <c r="K121" s="599"/>
      <c r="L121" s="600">
        <v>112</v>
      </c>
      <c r="M121" s="601" t="s">
        <v>817</v>
      </c>
      <c r="N121" s="598" t="s">
        <v>920</v>
      </c>
      <c r="O121" s="598" t="s">
        <v>908</v>
      </c>
      <c r="P121" s="598" t="s">
        <v>909</v>
      </c>
      <c r="Q121" s="598" t="s">
        <v>910</v>
      </c>
      <c r="R121" s="593">
        <v>2</v>
      </c>
      <c r="S121" s="592"/>
    </row>
    <row r="122" spans="1:19" s="403" customFormat="1" ht="30" customHeight="1">
      <c r="A122" s="592">
        <v>118</v>
      </c>
      <c r="B122" s="592" t="s">
        <v>8</v>
      </c>
      <c r="C122" s="592" t="s">
        <v>1150</v>
      </c>
      <c r="D122" s="593" t="s">
        <v>1416</v>
      </c>
      <c r="E122" s="594" t="s">
        <v>732</v>
      </c>
      <c r="F122" s="595">
        <v>33429</v>
      </c>
      <c r="G122" s="596">
        <v>22880</v>
      </c>
      <c r="H122" s="597">
        <v>50</v>
      </c>
      <c r="I122" s="598" t="s">
        <v>915</v>
      </c>
      <c r="J122" s="598" t="s">
        <v>17</v>
      </c>
      <c r="K122" s="599" t="s">
        <v>905</v>
      </c>
      <c r="L122" s="600">
        <v>2760</v>
      </c>
      <c r="M122" s="601" t="s">
        <v>906</v>
      </c>
      <c r="N122" s="598" t="s">
        <v>920</v>
      </c>
      <c r="O122" s="598" t="s">
        <v>908</v>
      </c>
      <c r="P122" s="598" t="s">
        <v>909</v>
      </c>
      <c r="Q122" s="598" t="s">
        <v>930</v>
      </c>
      <c r="R122" s="593">
        <v>2</v>
      </c>
      <c r="S122" s="592"/>
    </row>
    <row r="123" spans="1:19" s="403" customFormat="1" ht="30" customHeight="1">
      <c r="A123" s="592">
        <v>119</v>
      </c>
      <c r="B123" s="592" t="s">
        <v>8</v>
      </c>
      <c r="C123" s="592" t="s">
        <v>1417</v>
      </c>
      <c r="D123" s="593" t="s">
        <v>1147</v>
      </c>
      <c r="E123" s="594" t="s">
        <v>1418</v>
      </c>
      <c r="F123" s="595">
        <v>29056</v>
      </c>
      <c r="G123" s="596">
        <v>320</v>
      </c>
      <c r="H123" s="597">
        <v>0</v>
      </c>
      <c r="I123" s="598" t="s">
        <v>904</v>
      </c>
      <c r="J123" s="598"/>
      <c r="K123" s="599" t="s">
        <v>905</v>
      </c>
      <c r="L123" s="600">
        <v>130</v>
      </c>
      <c r="M123" s="601" t="s">
        <v>906</v>
      </c>
      <c r="N123" s="598" t="s">
        <v>920</v>
      </c>
      <c r="O123" s="598" t="s">
        <v>908</v>
      </c>
      <c r="P123" s="598" t="s">
        <v>909</v>
      </c>
      <c r="Q123" s="598" t="s">
        <v>910</v>
      </c>
      <c r="R123" s="593">
        <v>1</v>
      </c>
      <c r="S123" s="592"/>
    </row>
    <row r="124" spans="1:19" s="403" customFormat="1" ht="30" customHeight="1">
      <c r="A124" s="592">
        <v>120</v>
      </c>
      <c r="B124" s="592" t="s">
        <v>1419</v>
      </c>
      <c r="C124" s="592" t="s">
        <v>1419</v>
      </c>
      <c r="D124" s="593" t="s">
        <v>1420</v>
      </c>
      <c r="E124" s="594" t="s">
        <v>1240</v>
      </c>
      <c r="F124" s="595">
        <v>27851</v>
      </c>
      <c r="G124" s="596">
        <v>1920</v>
      </c>
      <c r="H124" s="597">
        <v>296</v>
      </c>
      <c r="I124" s="598" t="s">
        <v>904</v>
      </c>
      <c r="J124" s="598"/>
      <c r="K124" s="599" t="s">
        <v>905</v>
      </c>
      <c r="L124" s="600">
        <v>396</v>
      </c>
      <c r="M124" s="601" t="s">
        <v>906</v>
      </c>
      <c r="N124" s="598" t="s">
        <v>920</v>
      </c>
      <c r="O124" s="598" t="s">
        <v>908</v>
      </c>
      <c r="P124" s="598" t="s">
        <v>1501</v>
      </c>
      <c r="Q124" s="598" t="s">
        <v>910</v>
      </c>
      <c r="R124" s="593"/>
      <c r="S124" s="592"/>
    </row>
    <row r="125" spans="1:19" s="403" customFormat="1" ht="30" customHeight="1">
      <c r="A125" s="592">
        <v>121</v>
      </c>
      <c r="B125" s="592" t="s">
        <v>1419</v>
      </c>
      <c r="C125" s="592" t="s">
        <v>1421</v>
      </c>
      <c r="D125" s="593" t="s">
        <v>1422</v>
      </c>
      <c r="E125" s="594" t="s">
        <v>1241</v>
      </c>
      <c r="F125" s="595">
        <v>27485</v>
      </c>
      <c r="G125" s="596">
        <v>1700</v>
      </c>
      <c r="H125" s="597">
        <v>645</v>
      </c>
      <c r="I125" s="598" t="s">
        <v>904</v>
      </c>
      <c r="J125" s="598"/>
      <c r="K125" s="599" t="s">
        <v>905</v>
      </c>
      <c r="L125" s="600">
        <v>425</v>
      </c>
      <c r="M125" s="601" t="s">
        <v>906</v>
      </c>
      <c r="N125" s="598" t="s">
        <v>920</v>
      </c>
      <c r="O125" s="598" t="s">
        <v>908</v>
      </c>
      <c r="P125" s="598" t="s">
        <v>909</v>
      </c>
      <c r="Q125" s="598" t="s">
        <v>910</v>
      </c>
      <c r="R125" s="593">
        <v>3</v>
      </c>
      <c r="S125" s="592"/>
    </row>
    <row r="126" spans="1:19" s="403" customFormat="1" ht="45" customHeight="1">
      <c r="A126" s="592">
        <v>122</v>
      </c>
      <c r="B126" s="592" t="s">
        <v>1419</v>
      </c>
      <c r="C126" s="592" t="s">
        <v>1423</v>
      </c>
      <c r="D126" s="593" t="s">
        <v>1424</v>
      </c>
      <c r="E126" s="594" t="s">
        <v>690</v>
      </c>
      <c r="F126" s="595">
        <v>39873</v>
      </c>
      <c r="G126" s="596">
        <v>0</v>
      </c>
      <c r="H126" s="597">
        <v>0</v>
      </c>
      <c r="I126" s="598" t="s">
        <v>912</v>
      </c>
      <c r="J126" s="598" t="s">
        <v>268</v>
      </c>
      <c r="K126" s="599" t="s">
        <v>905</v>
      </c>
      <c r="L126" s="600">
        <v>13700</v>
      </c>
      <c r="M126" s="601" t="s">
        <v>906</v>
      </c>
      <c r="N126" s="598" t="s">
        <v>907</v>
      </c>
      <c r="O126" s="598" t="s">
        <v>908</v>
      </c>
      <c r="P126" s="598" t="s">
        <v>909</v>
      </c>
      <c r="Q126" s="598" t="s">
        <v>910</v>
      </c>
      <c r="R126" s="593">
        <v>5</v>
      </c>
      <c r="S126" s="592" t="s">
        <v>1224</v>
      </c>
    </row>
    <row r="127" spans="1:19" s="403" customFormat="1" ht="30" customHeight="1">
      <c r="A127" s="592">
        <v>123</v>
      </c>
      <c r="B127" s="592" t="s">
        <v>1419</v>
      </c>
      <c r="C127" s="592" t="s">
        <v>1425</v>
      </c>
      <c r="D127" s="593" t="s">
        <v>1425</v>
      </c>
      <c r="E127" s="594" t="s">
        <v>735</v>
      </c>
      <c r="F127" s="595">
        <v>42552</v>
      </c>
      <c r="G127" s="596">
        <v>0</v>
      </c>
      <c r="H127" s="597">
        <v>0</v>
      </c>
      <c r="I127" s="598" t="s">
        <v>915</v>
      </c>
      <c r="J127" s="598" t="s">
        <v>913</v>
      </c>
      <c r="K127" s="599"/>
      <c r="L127" s="600">
        <v>1152</v>
      </c>
      <c r="M127" s="601" t="s">
        <v>817</v>
      </c>
      <c r="N127" s="598" t="s">
        <v>920</v>
      </c>
      <c r="O127" s="598" t="s">
        <v>908</v>
      </c>
      <c r="P127" s="598" t="s">
        <v>909</v>
      </c>
      <c r="Q127" s="598" t="s">
        <v>910</v>
      </c>
      <c r="R127" s="593">
        <v>5</v>
      </c>
      <c r="S127" s="592"/>
    </row>
    <row r="128" spans="1:19" s="403" customFormat="1" ht="30" customHeight="1">
      <c r="A128" s="592">
        <v>124</v>
      </c>
      <c r="B128" s="592" t="s">
        <v>1419</v>
      </c>
      <c r="C128" s="592" t="s">
        <v>1426</v>
      </c>
      <c r="D128" s="593" t="s">
        <v>1427</v>
      </c>
      <c r="E128" s="594" t="s">
        <v>691</v>
      </c>
      <c r="F128" s="595">
        <v>38261</v>
      </c>
      <c r="G128" s="596">
        <v>0</v>
      </c>
      <c r="H128" s="597">
        <v>0</v>
      </c>
      <c r="I128" s="598" t="s">
        <v>915</v>
      </c>
      <c r="J128" s="598" t="s">
        <v>913</v>
      </c>
      <c r="K128" s="599"/>
      <c r="L128" s="600">
        <v>720</v>
      </c>
      <c r="M128" s="601" t="s">
        <v>817</v>
      </c>
      <c r="N128" s="598" t="s">
        <v>920</v>
      </c>
      <c r="O128" s="598" t="s">
        <v>908</v>
      </c>
      <c r="P128" s="598" t="s">
        <v>909</v>
      </c>
      <c r="Q128" s="598" t="s">
        <v>910</v>
      </c>
      <c r="R128" s="593">
        <v>22</v>
      </c>
      <c r="S128" s="592"/>
    </row>
    <row r="129" spans="1:19" s="403" customFormat="1" ht="45" customHeight="1">
      <c r="A129" s="592">
        <v>125</v>
      </c>
      <c r="B129" s="592" t="s">
        <v>1419</v>
      </c>
      <c r="C129" s="592" t="s">
        <v>1428</v>
      </c>
      <c r="D129" s="593" t="s">
        <v>1429</v>
      </c>
      <c r="E129" s="594" t="s">
        <v>692</v>
      </c>
      <c r="F129" s="595">
        <v>38808</v>
      </c>
      <c r="G129" s="596">
        <v>0</v>
      </c>
      <c r="H129" s="597">
        <v>0</v>
      </c>
      <c r="I129" s="598" t="s">
        <v>912</v>
      </c>
      <c r="J129" s="598" t="s">
        <v>941</v>
      </c>
      <c r="K129" s="599" t="s">
        <v>905</v>
      </c>
      <c r="L129" s="600">
        <v>400</v>
      </c>
      <c r="M129" s="601" t="s">
        <v>906</v>
      </c>
      <c r="N129" s="598" t="s">
        <v>920</v>
      </c>
      <c r="O129" s="598" t="s">
        <v>908</v>
      </c>
      <c r="P129" s="598" t="s">
        <v>909</v>
      </c>
      <c r="Q129" s="598" t="s">
        <v>910</v>
      </c>
      <c r="R129" s="593">
        <v>2</v>
      </c>
      <c r="S129" s="592" t="s">
        <v>1500</v>
      </c>
    </row>
    <row r="130" spans="1:19" s="403" customFormat="1" ht="30" customHeight="1">
      <c r="A130" s="592">
        <v>126</v>
      </c>
      <c r="B130" s="592" t="s">
        <v>1419</v>
      </c>
      <c r="C130" s="592" t="s">
        <v>1242</v>
      </c>
      <c r="D130" s="593" t="s">
        <v>1430</v>
      </c>
      <c r="E130" s="594" t="s">
        <v>693</v>
      </c>
      <c r="F130" s="595"/>
      <c r="G130" s="596">
        <v>0</v>
      </c>
      <c r="H130" s="597">
        <v>0</v>
      </c>
      <c r="I130" s="598" t="s">
        <v>904</v>
      </c>
      <c r="J130" s="598"/>
      <c r="K130" s="599" t="s">
        <v>905</v>
      </c>
      <c r="L130" s="600">
        <v>1400</v>
      </c>
      <c r="M130" s="601" t="s">
        <v>906</v>
      </c>
      <c r="N130" s="598" t="s">
        <v>920</v>
      </c>
      <c r="O130" s="598" t="s">
        <v>908</v>
      </c>
      <c r="P130" s="598" t="s">
        <v>909</v>
      </c>
      <c r="Q130" s="598" t="s">
        <v>910</v>
      </c>
      <c r="R130" s="593">
        <v>2</v>
      </c>
      <c r="S130" s="592"/>
    </row>
    <row r="131" spans="1:19" s="403" customFormat="1" ht="30" customHeight="1">
      <c r="A131" s="592">
        <v>127</v>
      </c>
      <c r="B131" s="592" t="s">
        <v>1419</v>
      </c>
      <c r="C131" s="592" t="s">
        <v>1431</v>
      </c>
      <c r="D131" s="593" t="s">
        <v>1432</v>
      </c>
      <c r="E131" s="594" t="s">
        <v>694</v>
      </c>
      <c r="F131" s="595">
        <v>40026</v>
      </c>
      <c r="G131" s="596">
        <v>20</v>
      </c>
      <c r="H131" s="597">
        <v>6</v>
      </c>
      <c r="I131" s="598" t="s">
        <v>915</v>
      </c>
      <c r="J131" s="598" t="s">
        <v>913</v>
      </c>
      <c r="K131" s="599"/>
      <c r="L131" s="600">
        <v>332</v>
      </c>
      <c r="M131" s="601" t="s">
        <v>817</v>
      </c>
      <c r="N131" s="598" t="s">
        <v>920</v>
      </c>
      <c r="O131" s="598" t="s">
        <v>908</v>
      </c>
      <c r="P131" s="598" t="s">
        <v>909</v>
      </c>
      <c r="Q131" s="598" t="s">
        <v>910</v>
      </c>
      <c r="R131" s="593"/>
      <c r="S131" s="592"/>
    </row>
    <row r="132" spans="1:19" s="403" customFormat="1" ht="30" customHeight="1">
      <c r="A132" s="592">
        <v>128</v>
      </c>
      <c r="B132" s="592" t="s">
        <v>1419</v>
      </c>
      <c r="C132" s="592" t="s">
        <v>1433</v>
      </c>
      <c r="D132" s="593" t="s">
        <v>1434</v>
      </c>
      <c r="E132" s="594" t="s">
        <v>695</v>
      </c>
      <c r="F132" s="595">
        <v>40148</v>
      </c>
      <c r="G132" s="596">
        <v>30</v>
      </c>
      <c r="H132" s="597">
        <v>30</v>
      </c>
      <c r="I132" s="598" t="s">
        <v>912</v>
      </c>
      <c r="J132" s="598" t="s">
        <v>941</v>
      </c>
      <c r="K132" s="599" t="s">
        <v>905</v>
      </c>
      <c r="L132" s="600">
        <v>280</v>
      </c>
      <c r="M132" s="601" t="s">
        <v>906</v>
      </c>
      <c r="N132" s="598" t="s">
        <v>907</v>
      </c>
      <c r="O132" s="598" t="s">
        <v>908</v>
      </c>
      <c r="P132" s="598" t="s">
        <v>909</v>
      </c>
      <c r="Q132" s="598" t="s">
        <v>910</v>
      </c>
      <c r="R132" s="593">
        <v>1</v>
      </c>
      <c r="S132" s="592" t="s">
        <v>942</v>
      </c>
    </row>
    <row r="133" spans="1:19" s="403" customFormat="1" ht="45" customHeight="1">
      <c r="A133" s="592">
        <v>129</v>
      </c>
      <c r="B133" s="592" t="s">
        <v>1419</v>
      </c>
      <c r="C133" s="592" t="s">
        <v>1435</v>
      </c>
      <c r="D133" s="593" t="s">
        <v>1436</v>
      </c>
      <c r="E133" s="594" t="s">
        <v>696</v>
      </c>
      <c r="F133" s="595">
        <v>40118</v>
      </c>
      <c r="G133" s="596">
        <v>0</v>
      </c>
      <c r="H133" s="597">
        <v>0</v>
      </c>
      <c r="I133" s="598" t="s">
        <v>915</v>
      </c>
      <c r="J133" s="598" t="s">
        <v>941</v>
      </c>
      <c r="K133" s="599"/>
      <c r="L133" s="600">
        <v>350</v>
      </c>
      <c r="M133" s="601" t="s">
        <v>817</v>
      </c>
      <c r="N133" s="598" t="s">
        <v>907</v>
      </c>
      <c r="O133" s="598" t="s">
        <v>908</v>
      </c>
      <c r="P133" s="598" t="s">
        <v>909</v>
      </c>
      <c r="Q133" s="598" t="s">
        <v>910</v>
      </c>
      <c r="R133" s="593">
        <v>1</v>
      </c>
      <c r="S133" s="592" t="s">
        <v>1499</v>
      </c>
    </row>
    <row r="134" spans="1:19" s="403" customFormat="1" ht="30" customHeight="1">
      <c r="A134" s="592">
        <v>130</v>
      </c>
      <c r="B134" s="592" t="s">
        <v>1419</v>
      </c>
      <c r="C134" s="592" t="s">
        <v>1437</v>
      </c>
      <c r="D134" s="593" t="s">
        <v>1438</v>
      </c>
      <c r="E134" s="594" t="s">
        <v>697</v>
      </c>
      <c r="F134" s="595">
        <v>40179</v>
      </c>
      <c r="G134" s="596">
        <v>0</v>
      </c>
      <c r="H134" s="597">
        <v>0</v>
      </c>
      <c r="I134" s="598" t="s">
        <v>912</v>
      </c>
      <c r="J134" s="598" t="s">
        <v>943</v>
      </c>
      <c r="K134" s="599"/>
      <c r="L134" s="600">
        <v>119.6</v>
      </c>
      <c r="M134" s="601" t="s">
        <v>817</v>
      </c>
      <c r="N134" s="598" t="s">
        <v>920</v>
      </c>
      <c r="O134" s="598" t="s">
        <v>908</v>
      </c>
      <c r="P134" s="598" t="s">
        <v>909</v>
      </c>
      <c r="Q134" s="598" t="s">
        <v>910</v>
      </c>
      <c r="R134" s="593">
        <v>1</v>
      </c>
      <c r="S134" s="592" t="s">
        <v>944</v>
      </c>
    </row>
    <row r="135" spans="1:19" s="403" customFormat="1" ht="30" customHeight="1">
      <c r="A135" s="592">
        <v>131</v>
      </c>
      <c r="B135" s="592" t="s">
        <v>1419</v>
      </c>
      <c r="C135" s="592" t="s">
        <v>1439</v>
      </c>
      <c r="D135" s="593" t="s">
        <v>1440</v>
      </c>
      <c r="E135" s="594" t="s">
        <v>945</v>
      </c>
      <c r="F135" s="595">
        <v>41214</v>
      </c>
      <c r="G135" s="596">
        <v>0</v>
      </c>
      <c r="H135" s="597">
        <v>0</v>
      </c>
      <c r="I135" s="598" t="s">
        <v>904</v>
      </c>
      <c r="J135" s="598"/>
      <c r="K135" s="599" t="s">
        <v>905</v>
      </c>
      <c r="L135" s="600">
        <v>172</v>
      </c>
      <c r="M135" s="601" t="s">
        <v>906</v>
      </c>
      <c r="N135" s="598" t="s">
        <v>939</v>
      </c>
      <c r="O135" s="598" t="s">
        <v>908</v>
      </c>
      <c r="P135" s="598" t="s">
        <v>909</v>
      </c>
      <c r="Q135" s="598" t="s">
        <v>910</v>
      </c>
      <c r="R135" s="593"/>
      <c r="S135" s="592"/>
    </row>
    <row r="136" spans="1:19" s="403" customFormat="1" ht="30" customHeight="1">
      <c r="A136" s="592">
        <v>132</v>
      </c>
      <c r="B136" s="592" t="s">
        <v>1419</v>
      </c>
      <c r="C136" s="592" t="s">
        <v>1441</v>
      </c>
      <c r="D136" s="593" t="s">
        <v>1442</v>
      </c>
      <c r="E136" s="594" t="s">
        <v>698</v>
      </c>
      <c r="F136" s="595">
        <v>41944</v>
      </c>
      <c r="G136" s="596">
        <v>0</v>
      </c>
      <c r="H136" s="597">
        <v>0</v>
      </c>
      <c r="I136" s="598" t="s">
        <v>912</v>
      </c>
      <c r="J136" s="598" t="s">
        <v>1258</v>
      </c>
      <c r="K136" s="599" t="s">
        <v>905</v>
      </c>
      <c r="L136" s="600">
        <v>183</v>
      </c>
      <c r="M136" s="601" t="s">
        <v>906</v>
      </c>
      <c r="N136" s="598" t="s">
        <v>907</v>
      </c>
      <c r="O136" s="598" t="s">
        <v>908</v>
      </c>
      <c r="P136" s="598" t="s">
        <v>909</v>
      </c>
      <c r="Q136" s="598" t="s">
        <v>910</v>
      </c>
      <c r="R136" s="593">
        <v>3</v>
      </c>
      <c r="S136" s="592"/>
    </row>
    <row r="137" spans="1:19" s="403" customFormat="1" ht="30" customHeight="1">
      <c r="A137" s="592">
        <v>133</v>
      </c>
      <c r="B137" s="592" t="s">
        <v>1419</v>
      </c>
      <c r="C137" s="592" t="s">
        <v>1443</v>
      </c>
      <c r="D137" s="593" t="s">
        <v>1443</v>
      </c>
      <c r="E137" s="594" t="s">
        <v>946</v>
      </c>
      <c r="F137" s="595"/>
      <c r="G137" s="596">
        <v>30</v>
      </c>
      <c r="H137" s="597">
        <v>165</v>
      </c>
      <c r="I137" s="598" t="s">
        <v>915</v>
      </c>
      <c r="J137" s="598" t="s">
        <v>268</v>
      </c>
      <c r="K137" s="599"/>
      <c r="L137" s="600">
        <v>509.5</v>
      </c>
      <c r="M137" s="601" t="s">
        <v>817</v>
      </c>
      <c r="N137" s="598" t="s">
        <v>907</v>
      </c>
      <c r="O137" s="598" t="s">
        <v>908</v>
      </c>
      <c r="P137" s="598" t="s">
        <v>909</v>
      </c>
      <c r="Q137" s="598" t="s">
        <v>910</v>
      </c>
      <c r="R137" s="593">
        <v>10</v>
      </c>
      <c r="S137" s="592" t="s">
        <v>947</v>
      </c>
    </row>
    <row r="138" spans="1:19" s="403" customFormat="1" ht="30" customHeight="1">
      <c r="A138" s="592">
        <v>134</v>
      </c>
      <c r="B138" s="592" t="s">
        <v>1419</v>
      </c>
      <c r="C138" s="592" t="s">
        <v>1151</v>
      </c>
      <c r="D138" s="593" t="s">
        <v>1444</v>
      </c>
      <c r="E138" s="594" t="s">
        <v>1243</v>
      </c>
      <c r="F138" s="595">
        <v>43160</v>
      </c>
      <c r="G138" s="596">
        <v>0</v>
      </c>
      <c r="H138" s="597">
        <v>0</v>
      </c>
      <c r="I138" s="598" t="s">
        <v>912</v>
      </c>
      <c r="J138" s="598" t="s">
        <v>1351</v>
      </c>
      <c r="K138" s="599" t="s">
        <v>905</v>
      </c>
      <c r="L138" s="600">
        <v>347.4</v>
      </c>
      <c r="M138" s="601" t="s">
        <v>906</v>
      </c>
      <c r="N138" s="598" t="s">
        <v>907</v>
      </c>
      <c r="O138" s="598" t="s">
        <v>908</v>
      </c>
      <c r="P138" s="598" t="s">
        <v>909</v>
      </c>
      <c r="Q138" s="598" t="s">
        <v>910</v>
      </c>
      <c r="R138" s="593">
        <v>1</v>
      </c>
      <c r="S138" s="592" t="s">
        <v>942</v>
      </c>
    </row>
    <row r="139" spans="1:19" s="403" customFormat="1" ht="30" customHeight="1">
      <c r="A139" s="592">
        <v>135</v>
      </c>
      <c r="B139" s="592" t="s">
        <v>1419</v>
      </c>
      <c r="C139" s="592" t="s">
        <v>1445</v>
      </c>
      <c r="D139" s="593" t="s">
        <v>1446</v>
      </c>
      <c r="E139" s="594" t="s">
        <v>948</v>
      </c>
      <c r="F139" s="595">
        <v>44136</v>
      </c>
      <c r="G139" s="596">
        <v>0</v>
      </c>
      <c r="H139" s="597">
        <v>0</v>
      </c>
      <c r="I139" s="598" t="s">
        <v>915</v>
      </c>
      <c r="J139" s="598" t="s">
        <v>1351</v>
      </c>
      <c r="K139" s="599"/>
      <c r="L139" s="600">
        <v>345</v>
      </c>
      <c r="M139" s="601" t="s">
        <v>817</v>
      </c>
      <c r="N139" s="598" t="s">
        <v>920</v>
      </c>
      <c r="O139" s="598" t="s">
        <v>908</v>
      </c>
      <c r="P139" s="598" t="s">
        <v>909</v>
      </c>
      <c r="Q139" s="598" t="s">
        <v>910</v>
      </c>
      <c r="R139" s="593">
        <v>3</v>
      </c>
      <c r="S139" s="592" t="s">
        <v>1225</v>
      </c>
    </row>
    <row r="140" spans="1:19" s="403" customFormat="1" ht="30" customHeight="1">
      <c r="A140" s="592">
        <v>136</v>
      </c>
      <c r="B140" s="592" t="s">
        <v>1419</v>
      </c>
      <c r="C140" s="592" t="s">
        <v>1447</v>
      </c>
      <c r="D140" s="593" t="s">
        <v>1448</v>
      </c>
      <c r="E140" s="594" t="s">
        <v>1153</v>
      </c>
      <c r="F140" s="595">
        <v>44166</v>
      </c>
      <c r="G140" s="596">
        <v>0</v>
      </c>
      <c r="H140" s="597">
        <v>0</v>
      </c>
      <c r="I140" s="598" t="s">
        <v>912</v>
      </c>
      <c r="J140" s="598" t="s">
        <v>1258</v>
      </c>
      <c r="K140" s="599" t="s">
        <v>905</v>
      </c>
      <c r="L140" s="600">
        <v>133.69999999999999</v>
      </c>
      <c r="M140" s="601" t="s">
        <v>906</v>
      </c>
      <c r="N140" s="598" t="s">
        <v>920</v>
      </c>
      <c r="O140" s="598" t="s">
        <v>908</v>
      </c>
      <c r="P140" s="598" t="s">
        <v>909</v>
      </c>
      <c r="Q140" s="598" t="s">
        <v>910</v>
      </c>
      <c r="R140" s="593">
        <v>2</v>
      </c>
      <c r="S140" s="592"/>
    </row>
    <row r="141" spans="1:19" s="403" customFormat="1" ht="30" customHeight="1">
      <c r="A141" s="592">
        <v>137</v>
      </c>
      <c r="B141" s="592" t="s">
        <v>454</v>
      </c>
      <c r="C141" s="592" t="s">
        <v>1449</v>
      </c>
      <c r="D141" s="593" t="s">
        <v>1152</v>
      </c>
      <c r="E141" s="594" t="s">
        <v>1450</v>
      </c>
      <c r="F141" s="595">
        <v>42223</v>
      </c>
      <c r="G141" s="596">
        <v>0</v>
      </c>
      <c r="H141" s="597">
        <v>0</v>
      </c>
      <c r="I141" s="598" t="s">
        <v>904</v>
      </c>
      <c r="J141" s="598"/>
      <c r="K141" s="599" t="s">
        <v>905</v>
      </c>
      <c r="L141" s="600"/>
      <c r="M141" s="601" t="s">
        <v>906</v>
      </c>
      <c r="N141" s="598" t="s">
        <v>907</v>
      </c>
      <c r="O141" s="598" t="s">
        <v>908</v>
      </c>
      <c r="P141" s="598" t="s">
        <v>909</v>
      </c>
      <c r="Q141" s="598" t="s">
        <v>910</v>
      </c>
      <c r="R141" s="593">
        <v>1</v>
      </c>
      <c r="S141" s="592"/>
    </row>
    <row r="142" spans="1:19" s="403" customFormat="1" ht="30" customHeight="1">
      <c r="A142" s="592">
        <v>138</v>
      </c>
      <c r="B142" s="592" t="s">
        <v>1419</v>
      </c>
      <c r="C142" s="592" t="s">
        <v>1451</v>
      </c>
      <c r="D142" s="593" t="s">
        <v>1452</v>
      </c>
      <c r="E142" s="594" t="s">
        <v>1453</v>
      </c>
      <c r="F142" s="595">
        <v>45015</v>
      </c>
      <c r="G142" s="596">
        <v>0</v>
      </c>
      <c r="H142" s="597">
        <v>0</v>
      </c>
      <c r="I142" s="598" t="s">
        <v>912</v>
      </c>
      <c r="J142" s="598" t="s">
        <v>1257</v>
      </c>
      <c r="K142" s="599" t="s">
        <v>905</v>
      </c>
      <c r="L142" s="600">
        <v>222</v>
      </c>
      <c r="M142" s="601" t="s">
        <v>906</v>
      </c>
      <c r="N142" s="598" t="s">
        <v>907</v>
      </c>
      <c r="O142" s="598" t="s">
        <v>908</v>
      </c>
      <c r="P142" s="598" t="s">
        <v>909</v>
      </c>
      <c r="Q142" s="598" t="s">
        <v>910</v>
      </c>
      <c r="R142" s="593">
        <v>1</v>
      </c>
      <c r="S142" s="592"/>
    </row>
    <row r="143" spans="1:19" s="403" customFormat="1" ht="30" customHeight="1">
      <c r="A143" s="592">
        <v>139</v>
      </c>
      <c r="B143" s="592" t="s">
        <v>1454</v>
      </c>
      <c r="C143" s="592" t="s">
        <v>1455</v>
      </c>
      <c r="D143" s="602" t="s">
        <v>1456</v>
      </c>
      <c r="E143" s="594" t="s">
        <v>1457</v>
      </c>
      <c r="F143" s="595">
        <v>33694</v>
      </c>
      <c r="G143" s="596">
        <v>1465</v>
      </c>
      <c r="H143" s="597">
        <v>573</v>
      </c>
      <c r="I143" s="598" t="s">
        <v>904</v>
      </c>
      <c r="J143" s="598"/>
      <c r="K143" s="599" t="s">
        <v>905</v>
      </c>
      <c r="L143" s="600">
        <v>593</v>
      </c>
      <c r="M143" s="601" t="s">
        <v>906</v>
      </c>
      <c r="N143" s="598" t="s">
        <v>920</v>
      </c>
      <c r="O143" s="598" t="s">
        <v>908</v>
      </c>
      <c r="P143" s="598" t="s">
        <v>909</v>
      </c>
      <c r="Q143" s="598" t="s">
        <v>910</v>
      </c>
      <c r="R143" s="613">
        <v>1</v>
      </c>
      <c r="S143" s="592"/>
    </row>
    <row r="144" spans="1:19" s="403" customFormat="1" ht="30" customHeight="1">
      <c r="A144" s="592">
        <v>140</v>
      </c>
      <c r="B144" s="592" t="s">
        <v>1458</v>
      </c>
      <c r="C144" s="592" t="s">
        <v>1459</v>
      </c>
      <c r="D144" s="602" t="s">
        <v>1460</v>
      </c>
      <c r="E144" s="594" t="s">
        <v>1461</v>
      </c>
      <c r="F144" s="595">
        <v>37996</v>
      </c>
      <c r="G144" s="596">
        <v>680</v>
      </c>
      <c r="H144" s="597">
        <v>4</v>
      </c>
      <c r="I144" s="598" t="s">
        <v>912</v>
      </c>
      <c r="J144" s="598" t="s">
        <v>913</v>
      </c>
      <c r="K144" s="599" t="s">
        <v>905</v>
      </c>
      <c r="L144" s="600">
        <v>162</v>
      </c>
      <c r="M144" s="601" t="s">
        <v>906</v>
      </c>
      <c r="N144" s="598" t="s">
        <v>920</v>
      </c>
      <c r="O144" s="598" t="s">
        <v>908</v>
      </c>
      <c r="P144" s="598" t="s">
        <v>909</v>
      </c>
      <c r="Q144" s="598" t="s">
        <v>910</v>
      </c>
      <c r="R144" s="593">
        <v>1</v>
      </c>
      <c r="S144" s="592"/>
    </row>
    <row r="145" spans="1:19" s="403" customFormat="1" ht="30" customHeight="1">
      <c r="A145" s="592">
        <v>141</v>
      </c>
      <c r="B145" s="592" t="s">
        <v>1458</v>
      </c>
      <c r="C145" s="592" t="s">
        <v>1462</v>
      </c>
      <c r="D145" s="602" t="s">
        <v>1463</v>
      </c>
      <c r="E145" s="594" t="s">
        <v>1461</v>
      </c>
      <c r="F145" s="595">
        <v>39147</v>
      </c>
      <c r="G145" s="596">
        <v>2100</v>
      </c>
      <c r="H145" s="597">
        <v>0</v>
      </c>
      <c r="I145" s="598" t="s">
        <v>904</v>
      </c>
      <c r="J145" s="598" t="s">
        <v>237</v>
      </c>
      <c r="K145" s="599"/>
      <c r="L145" s="600">
        <v>213</v>
      </c>
      <c r="M145" s="601" t="s">
        <v>817</v>
      </c>
      <c r="N145" s="598" t="s">
        <v>907</v>
      </c>
      <c r="O145" s="598" t="s">
        <v>908</v>
      </c>
      <c r="P145" s="598" t="s">
        <v>909</v>
      </c>
      <c r="Q145" s="598" t="s">
        <v>910</v>
      </c>
      <c r="R145" s="593">
        <v>1</v>
      </c>
      <c r="S145" s="592"/>
    </row>
    <row r="146" spans="1:19" s="403" customFormat="1" ht="30" customHeight="1">
      <c r="A146" s="592">
        <v>142</v>
      </c>
      <c r="B146" s="592" t="s">
        <v>1464</v>
      </c>
      <c r="C146" s="592" t="s">
        <v>1465</v>
      </c>
      <c r="D146" s="593" t="s">
        <v>1466</v>
      </c>
      <c r="E146" s="594" t="s">
        <v>1467</v>
      </c>
      <c r="F146" s="595">
        <v>33239</v>
      </c>
      <c r="G146" s="596">
        <v>120</v>
      </c>
      <c r="H146" s="597">
        <v>120</v>
      </c>
      <c r="I146" s="598" t="s">
        <v>915</v>
      </c>
      <c r="J146" s="598" t="s">
        <v>17</v>
      </c>
      <c r="K146" s="599"/>
      <c r="L146" s="600">
        <v>66</v>
      </c>
      <c r="M146" s="601" t="s">
        <v>817</v>
      </c>
      <c r="N146" s="598" t="s">
        <v>920</v>
      </c>
      <c r="O146" s="598" t="s">
        <v>908</v>
      </c>
      <c r="P146" s="598" t="s">
        <v>909</v>
      </c>
      <c r="Q146" s="598" t="s">
        <v>910</v>
      </c>
      <c r="R146" s="593">
        <v>1</v>
      </c>
      <c r="S146" s="592"/>
    </row>
    <row r="147" spans="1:19" s="403" customFormat="1" ht="30" customHeight="1">
      <c r="A147" s="592">
        <v>143</v>
      </c>
      <c r="B147" s="592" t="s">
        <v>1464</v>
      </c>
      <c r="C147" s="592" t="s">
        <v>1468</v>
      </c>
      <c r="D147" s="593" t="s">
        <v>1469</v>
      </c>
      <c r="E147" s="594" t="s">
        <v>1470</v>
      </c>
      <c r="F147" s="595">
        <v>30164</v>
      </c>
      <c r="G147" s="596">
        <v>410</v>
      </c>
      <c r="H147" s="597">
        <v>4</v>
      </c>
      <c r="I147" s="598" t="s">
        <v>915</v>
      </c>
      <c r="J147" s="598" t="s">
        <v>925</v>
      </c>
      <c r="K147" s="599"/>
      <c r="L147" s="600">
        <v>46</v>
      </c>
      <c r="M147" s="601" t="s">
        <v>817</v>
      </c>
      <c r="N147" s="598" t="s">
        <v>920</v>
      </c>
      <c r="O147" s="598" t="s">
        <v>908</v>
      </c>
      <c r="P147" s="598" t="s">
        <v>909</v>
      </c>
      <c r="Q147" s="598" t="s">
        <v>910</v>
      </c>
      <c r="R147" s="593">
        <v>2</v>
      </c>
      <c r="S147" s="592"/>
    </row>
    <row r="148" spans="1:19" s="403" customFormat="1" ht="30" customHeight="1">
      <c r="A148" s="592">
        <v>144</v>
      </c>
      <c r="B148" s="592" t="s">
        <v>1464</v>
      </c>
      <c r="C148" s="592" t="s">
        <v>1468</v>
      </c>
      <c r="D148" s="593" t="s">
        <v>1471</v>
      </c>
      <c r="E148" s="594" t="s">
        <v>1472</v>
      </c>
      <c r="F148" s="595">
        <v>40269</v>
      </c>
      <c r="G148" s="596">
        <v>0</v>
      </c>
      <c r="H148" s="597">
        <v>0</v>
      </c>
      <c r="I148" s="598" t="s">
        <v>915</v>
      </c>
      <c r="J148" s="598" t="s">
        <v>913</v>
      </c>
      <c r="K148" s="599"/>
      <c r="L148" s="600">
        <v>165</v>
      </c>
      <c r="M148" s="601" t="s">
        <v>817</v>
      </c>
      <c r="N148" s="598" t="s">
        <v>920</v>
      </c>
      <c r="O148" s="598" t="s">
        <v>908</v>
      </c>
      <c r="P148" s="598" t="s">
        <v>909</v>
      </c>
      <c r="Q148" s="598" t="s">
        <v>910</v>
      </c>
      <c r="R148" s="593">
        <v>1</v>
      </c>
      <c r="S148" s="592"/>
    </row>
    <row r="149" spans="1:19" s="403" customFormat="1" ht="30" customHeight="1">
      <c r="A149" s="592">
        <v>145</v>
      </c>
      <c r="B149" s="592" t="s">
        <v>1464</v>
      </c>
      <c r="C149" s="592" t="s">
        <v>1473</v>
      </c>
      <c r="D149" s="593" t="s">
        <v>1474</v>
      </c>
      <c r="E149" s="594" t="s">
        <v>1475</v>
      </c>
      <c r="F149" s="595">
        <v>31717</v>
      </c>
      <c r="G149" s="596">
        <v>0</v>
      </c>
      <c r="H149" s="597">
        <v>0</v>
      </c>
      <c r="I149" s="598" t="s">
        <v>915</v>
      </c>
      <c r="J149" s="598" t="s">
        <v>925</v>
      </c>
      <c r="K149" s="599"/>
      <c r="L149" s="600">
        <v>72</v>
      </c>
      <c r="M149" s="601" t="s">
        <v>817</v>
      </c>
      <c r="N149" s="598" t="s">
        <v>920</v>
      </c>
      <c r="O149" s="598" t="s">
        <v>908</v>
      </c>
      <c r="P149" s="598" t="s">
        <v>909</v>
      </c>
      <c r="Q149" s="598" t="s">
        <v>910</v>
      </c>
      <c r="R149" s="593">
        <v>1</v>
      </c>
      <c r="S149" s="592"/>
    </row>
    <row r="150" spans="1:19" s="403" customFormat="1" ht="30" customHeight="1">
      <c r="A150" s="592">
        <v>146</v>
      </c>
      <c r="B150" s="592" t="s">
        <v>1464</v>
      </c>
      <c r="C150" s="592" t="s">
        <v>1465</v>
      </c>
      <c r="D150" s="593" t="s">
        <v>1476</v>
      </c>
      <c r="E150" s="594" t="s">
        <v>1477</v>
      </c>
      <c r="F150" s="595">
        <v>42309</v>
      </c>
      <c r="G150" s="596">
        <v>80</v>
      </c>
      <c r="H150" s="597">
        <v>80</v>
      </c>
      <c r="I150" s="598" t="s">
        <v>915</v>
      </c>
      <c r="J150" s="598" t="s">
        <v>17</v>
      </c>
      <c r="K150" s="599" t="s">
        <v>905</v>
      </c>
      <c r="L150" s="600">
        <v>120</v>
      </c>
      <c r="M150" s="601" t="s">
        <v>906</v>
      </c>
      <c r="N150" s="598" t="s">
        <v>920</v>
      </c>
      <c r="O150" s="598" t="s">
        <v>908</v>
      </c>
      <c r="P150" s="598" t="s">
        <v>909</v>
      </c>
      <c r="Q150" s="598" t="s">
        <v>910</v>
      </c>
      <c r="R150" s="593">
        <v>1</v>
      </c>
      <c r="S150" s="592"/>
    </row>
    <row r="151" spans="1:19" s="403" customFormat="1" ht="30" customHeight="1">
      <c r="A151" s="592">
        <v>147</v>
      </c>
      <c r="B151" s="592" t="s">
        <v>1478</v>
      </c>
      <c r="C151" s="592" t="s">
        <v>1479</v>
      </c>
      <c r="D151" s="593" t="s">
        <v>1479</v>
      </c>
      <c r="E151" s="594" t="s">
        <v>1480</v>
      </c>
      <c r="F151" s="595">
        <v>30195</v>
      </c>
      <c r="G151" s="596">
        <v>340</v>
      </c>
      <c r="H151" s="597">
        <v>0</v>
      </c>
      <c r="I151" s="598" t="s">
        <v>904</v>
      </c>
      <c r="J151" s="598"/>
      <c r="K151" s="599" t="s">
        <v>905</v>
      </c>
      <c r="L151" s="600">
        <v>74</v>
      </c>
      <c r="M151" s="601" t="s">
        <v>906</v>
      </c>
      <c r="N151" s="598" t="s">
        <v>907</v>
      </c>
      <c r="O151" s="598" t="s">
        <v>908</v>
      </c>
      <c r="P151" s="598" t="s">
        <v>909</v>
      </c>
      <c r="Q151" s="598" t="s">
        <v>910</v>
      </c>
      <c r="R151" s="593">
        <v>56</v>
      </c>
      <c r="S151" s="592"/>
    </row>
    <row r="152" spans="1:19" s="403" customFormat="1" ht="30" customHeight="1">
      <c r="A152" s="592">
        <v>148</v>
      </c>
      <c r="B152" s="592" t="s">
        <v>328</v>
      </c>
      <c r="C152" s="592" t="s">
        <v>1211</v>
      </c>
      <c r="D152" s="593" t="s">
        <v>1212</v>
      </c>
      <c r="E152" s="594" t="s">
        <v>1213</v>
      </c>
      <c r="F152" s="595">
        <v>25385</v>
      </c>
      <c r="G152" s="596">
        <v>8000</v>
      </c>
      <c r="H152" s="597">
        <v>200</v>
      </c>
      <c r="I152" s="598" t="s">
        <v>904</v>
      </c>
      <c r="J152" s="598"/>
      <c r="K152" s="599" t="s">
        <v>905</v>
      </c>
      <c r="L152" s="600">
        <v>1730</v>
      </c>
      <c r="M152" s="601" t="s">
        <v>906</v>
      </c>
      <c r="N152" s="598" t="s">
        <v>920</v>
      </c>
      <c r="O152" s="598" t="s">
        <v>908</v>
      </c>
      <c r="P152" s="598" t="s">
        <v>909</v>
      </c>
      <c r="Q152" s="598" t="s">
        <v>910</v>
      </c>
      <c r="R152" s="593">
        <v>4</v>
      </c>
      <c r="S152" s="592"/>
    </row>
    <row r="153" spans="1:19" s="403" customFormat="1" ht="30" customHeight="1">
      <c r="A153" s="592">
        <v>149</v>
      </c>
      <c r="B153" s="592" t="s">
        <v>510</v>
      </c>
      <c r="C153" s="592" t="s">
        <v>1481</v>
      </c>
      <c r="D153" s="593" t="s">
        <v>1482</v>
      </c>
      <c r="E153" s="594" t="s">
        <v>1483</v>
      </c>
      <c r="F153" s="595">
        <v>39356</v>
      </c>
      <c r="G153" s="596">
        <v>496</v>
      </c>
      <c r="H153" s="597">
        <v>16</v>
      </c>
      <c r="I153" s="598" t="s">
        <v>904</v>
      </c>
      <c r="J153" s="598"/>
      <c r="K153" s="599" t="s">
        <v>905</v>
      </c>
      <c r="L153" s="600">
        <v>120</v>
      </c>
      <c r="M153" s="601" t="s">
        <v>906</v>
      </c>
      <c r="N153" s="598" t="s">
        <v>907</v>
      </c>
      <c r="O153" s="598" t="s">
        <v>908</v>
      </c>
      <c r="P153" s="598" t="s">
        <v>1502</v>
      </c>
      <c r="Q153" s="598" t="s">
        <v>910</v>
      </c>
      <c r="R153" s="593">
        <v>1</v>
      </c>
      <c r="S153" s="592"/>
    </row>
    <row r="154" spans="1:19" s="403" customFormat="1" ht="30" customHeight="1">
      <c r="A154" s="592">
        <v>150</v>
      </c>
      <c r="B154" s="592" t="s">
        <v>330</v>
      </c>
      <c r="C154" s="592" t="s">
        <v>1154</v>
      </c>
      <c r="D154" s="593" t="s">
        <v>1155</v>
      </c>
      <c r="E154" s="594" t="s">
        <v>949</v>
      </c>
      <c r="F154" s="595">
        <v>38200</v>
      </c>
      <c r="G154" s="596">
        <v>600</v>
      </c>
      <c r="H154" s="597">
        <v>0</v>
      </c>
      <c r="I154" s="598" t="s">
        <v>912</v>
      </c>
      <c r="J154" s="598" t="s">
        <v>913</v>
      </c>
      <c r="K154" s="599"/>
      <c r="L154" s="600">
        <v>800</v>
      </c>
      <c r="M154" s="601" t="s">
        <v>817</v>
      </c>
      <c r="N154" s="598" t="s">
        <v>920</v>
      </c>
      <c r="O154" s="598" t="s">
        <v>908</v>
      </c>
      <c r="P154" s="598" t="s">
        <v>1501</v>
      </c>
      <c r="Q154" s="598" t="s">
        <v>910</v>
      </c>
      <c r="R154" s="593"/>
      <c r="S154" s="592"/>
    </row>
    <row r="155" spans="1:19" s="403" customFormat="1" ht="30" customHeight="1">
      <c r="A155" s="592">
        <v>151</v>
      </c>
      <c r="B155" s="592" t="s">
        <v>1484</v>
      </c>
      <c r="C155" s="592" t="s">
        <v>1484</v>
      </c>
      <c r="D155" s="593" t="s">
        <v>1214</v>
      </c>
      <c r="E155" s="594" t="s">
        <v>1485</v>
      </c>
      <c r="F155" s="595">
        <v>34060</v>
      </c>
      <c r="G155" s="596">
        <v>620</v>
      </c>
      <c r="H155" s="597">
        <v>0</v>
      </c>
      <c r="I155" s="598" t="s">
        <v>915</v>
      </c>
      <c r="J155" s="598" t="s">
        <v>237</v>
      </c>
      <c r="K155" s="599" t="s">
        <v>905</v>
      </c>
      <c r="L155" s="600">
        <v>132</v>
      </c>
      <c r="M155" s="601" t="s">
        <v>906</v>
      </c>
      <c r="N155" s="598" t="s">
        <v>920</v>
      </c>
      <c r="O155" s="598" t="s">
        <v>950</v>
      </c>
      <c r="P155" s="598" t="s">
        <v>1501</v>
      </c>
      <c r="Q155" s="598" t="s">
        <v>910</v>
      </c>
      <c r="R155" s="593">
        <v>1</v>
      </c>
      <c r="S155" s="592"/>
    </row>
    <row r="156" spans="1:19" s="403" customFormat="1" ht="30" customHeight="1">
      <c r="A156" s="592">
        <v>152</v>
      </c>
      <c r="B156" s="592" t="s">
        <v>1486</v>
      </c>
      <c r="C156" s="592" t="s">
        <v>1487</v>
      </c>
      <c r="D156" s="593" t="s">
        <v>1488</v>
      </c>
      <c r="E156" s="594" t="s">
        <v>1489</v>
      </c>
      <c r="F156" s="595">
        <v>38472</v>
      </c>
      <c r="G156" s="596">
        <v>1875</v>
      </c>
      <c r="H156" s="597">
        <v>0</v>
      </c>
      <c r="I156" s="598" t="s">
        <v>912</v>
      </c>
      <c r="J156" s="598" t="s">
        <v>913</v>
      </c>
      <c r="K156" s="599"/>
      <c r="L156" s="600">
        <v>175</v>
      </c>
      <c r="M156" s="601" t="s">
        <v>817</v>
      </c>
      <c r="N156" s="598" t="s">
        <v>920</v>
      </c>
      <c r="O156" s="598" t="s">
        <v>908</v>
      </c>
      <c r="P156" s="598" t="s">
        <v>909</v>
      </c>
      <c r="Q156" s="598" t="s">
        <v>910</v>
      </c>
      <c r="R156" s="593">
        <v>1</v>
      </c>
      <c r="S156" s="592"/>
    </row>
    <row r="157" spans="1:19" s="403" customFormat="1" ht="30" customHeight="1">
      <c r="A157" s="592">
        <v>153</v>
      </c>
      <c r="B157" s="592" t="s">
        <v>1490</v>
      </c>
      <c r="C157" s="592" t="s">
        <v>1491</v>
      </c>
      <c r="D157" s="593" t="s">
        <v>1491</v>
      </c>
      <c r="E157" s="594" t="s">
        <v>1492</v>
      </c>
      <c r="F157" s="595">
        <v>23774</v>
      </c>
      <c r="G157" s="596">
        <v>700</v>
      </c>
      <c r="H157" s="597">
        <v>0</v>
      </c>
      <c r="I157" s="598" t="s">
        <v>915</v>
      </c>
      <c r="J157" s="598" t="s">
        <v>923</v>
      </c>
      <c r="K157" s="599"/>
      <c r="L157" s="600">
        <v>100</v>
      </c>
      <c r="M157" s="601" t="s">
        <v>817</v>
      </c>
      <c r="N157" s="598" t="s">
        <v>920</v>
      </c>
      <c r="O157" s="598" t="s">
        <v>951</v>
      </c>
      <c r="P157" s="598" t="s">
        <v>909</v>
      </c>
      <c r="Q157" s="598" t="s">
        <v>930</v>
      </c>
      <c r="R157" s="593"/>
      <c r="S157" s="592"/>
    </row>
    <row r="158" spans="1:19" s="403" customFormat="1" ht="30" customHeight="1">
      <c r="A158" s="592">
        <v>154</v>
      </c>
      <c r="B158" s="592" t="s">
        <v>1490</v>
      </c>
      <c r="C158" s="592" t="s">
        <v>1493</v>
      </c>
      <c r="D158" s="593" t="s">
        <v>1493</v>
      </c>
      <c r="E158" s="594" t="s">
        <v>1494</v>
      </c>
      <c r="F158" s="595">
        <v>36800</v>
      </c>
      <c r="G158" s="596">
        <v>465</v>
      </c>
      <c r="H158" s="597">
        <v>0</v>
      </c>
      <c r="I158" s="598" t="s">
        <v>915</v>
      </c>
      <c r="J158" s="598" t="s">
        <v>237</v>
      </c>
      <c r="K158" s="599" t="s">
        <v>905</v>
      </c>
      <c r="L158" s="600">
        <v>250</v>
      </c>
      <c r="M158" s="601" t="s">
        <v>906</v>
      </c>
      <c r="N158" s="598" t="s">
        <v>920</v>
      </c>
      <c r="O158" s="598" t="s">
        <v>908</v>
      </c>
      <c r="P158" s="598" t="s">
        <v>1501</v>
      </c>
      <c r="Q158" s="598" t="s">
        <v>910</v>
      </c>
      <c r="R158" s="593"/>
      <c r="S158" s="592"/>
    </row>
    <row r="159" spans="1:19" s="403" customFormat="1" ht="30" customHeight="1">
      <c r="A159" s="592">
        <v>155</v>
      </c>
      <c r="B159" s="592" t="s">
        <v>833</v>
      </c>
      <c r="C159" s="592" t="s">
        <v>1530</v>
      </c>
      <c r="D159" s="593" t="s">
        <v>1531</v>
      </c>
      <c r="E159" s="594" t="s">
        <v>952</v>
      </c>
      <c r="F159" s="595">
        <v>37711</v>
      </c>
      <c r="G159" s="596">
        <v>200</v>
      </c>
      <c r="H159" s="597">
        <v>0</v>
      </c>
      <c r="I159" s="598" t="s">
        <v>912</v>
      </c>
      <c r="J159" s="598" t="s">
        <v>17</v>
      </c>
      <c r="K159" s="599" t="s">
        <v>905</v>
      </c>
      <c r="L159" s="600">
        <v>290</v>
      </c>
      <c r="M159" s="601" t="s">
        <v>906</v>
      </c>
      <c r="N159" s="598" t="s">
        <v>907</v>
      </c>
      <c r="O159" s="598" t="s">
        <v>908</v>
      </c>
      <c r="P159" s="598" t="s">
        <v>909</v>
      </c>
      <c r="Q159" s="598" t="s">
        <v>910</v>
      </c>
      <c r="R159" s="593">
        <v>1</v>
      </c>
      <c r="S159" s="592"/>
    </row>
    <row r="160" spans="1:19" s="403" customFormat="1" ht="30" customHeight="1">
      <c r="A160" s="592">
        <v>156</v>
      </c>
      <c r="B160" s="592" t="s">
        <v>833</v>
      </c>
      <c r="C160" s="592" t="s">
        <v>1156</v>
      </c>
      <c r="D160" s="593" t="s">
        <v>1156</v>
      </c>
      <c r="E160" s="594" t="s">
        <v>953</v>
      </c>
      <c r="F160" s="595">
        <v>38579</v>
      </c>
      <c r="G160" s="596">
        <v>250</v>
      </c>
      <c r="H160" s="597">
        <v>0</v>
      </c>
      <c r="I160" s="598" t="s">
        <v>912</v>
      </c>
      <c r="J160" s="598" t="s">
        <v>913</v>
      </c>
      <c r="K160" s="599"/>
      <c r="L160" s="600">
        <v>400</v>
      </c>
      <c r="M160" s="601" t="s">
        <v>817</v>
      </c>
      <c r="N160" s="598" t="s">
        <v>907</v>
      </c>
      <c r="O160" s="598" t="s">
        <v>908</v>
      </c>
      <c r="P160" s="598" t="s">
        <v>909</v>
      </c>
      <c r="Q160" s="598" t="s">
        <v>910</v>
      </c>
      <c r="R160" s="593">
        <v>1</v>
      </c>
      <c r="S160" s="592"/>
    </row>
    <row r="161" spans="1:19" s="403" customFormat="1" ht="30" customHeight="1">
      <c r="A161" s="592">
        <v>157</v>
      </c>
      <c r="B161" s="592" t="s">
        <v>954</v>
      </c>
      <c r="C161" s="592" t="s">
        <v>1063</v>
      </c>
      <c r="D161" s="593" t="s">
        <v>1063</v>
      </c>
      <c r="E161" s="594" t="s">
        <v>1215</v>
      </c>
      <c r="F161" s="595">
        <v>37813</v>
      </c>
      <c r="G161" s="596">
        <v>80</v>
      </c>
      <c r="H161" s="597">
        <v>22</v>
      </c>
      <c r="I161" s="598" t="s">
        <v>915</v>
      </c>
      <c r="J161" s="598" t="s">
        <v>237</v>
      </c>
      <c r="K161" s="599"/>
      <c r="L161" s="600">
        <v>980</v>
      </c>
      <c r="M161" s="601" t="s">
        <v>817</v>
      </c>
      <c r="N161" s="598" t="s">
        <v>920</v>
      </c>
      <c r="O161" s="598" t="s">
        <v>908</v>
      </c>
      <c r="P161" s="598" t="s">
        <v>909</v>
      </c>
      <c r="Q161" s="598" t="s">
        <v>910</v>
      </c>
      <c r="R161" s="593">
        <v>1</v>
      </c>
      <c r="S161" s="592"/>
    </row>
    <row r="162" spans="1:19" s="403" customFormat="1" ht="30" customHeight="1">
      <c r="A162" s="592">
        <v>158</v>
      </c>
      <c r="B162" s="592" t="s">
        <v>955</v>
      </c>
      <c r="C162" s="592" t="s">
        <v>1064</v>
      </c>
      <c r="D162" s="593" t="s">
        <v>1157</v>
      </c>
      <c r="E162" s="594" t="s">
        <v>957</v>
      </c>
      <c r="F162" s="595">
        <v>37529</v>
      </c>
      <c r="G162" s="596">
        <v>696</v>
      </c>
      <c r="H162" s="597">
        <v>0</v>
      </c>
      <c r="I162" s="598" t="s">
        <v>915</v>
      </c>
      <c r="J162" s="598" t="s">
        <v>17</v>
      </c>
      <c r="K162" s="599"/>
      <c r="L162" s="600">
        <v>500</v>
      </c>
      <c r="M162" s="601" t="s">
        <v>817</v>
      </c>
      <c r="N162" s="598" t="s">
        <v>920</v>
      </c>
      <c r="O162" s="598" t="s">
        <v>908</v>
      </c>
      <c r="P162" s="598" t="s">
        <v>909</v>
      </c>
      <c r="Q162" s="598" t="s">
        <v>910</v>
      </c>
      <c r="R162" s="593">
        <v>1</v>
      </c>
      <c r="S162" s="592"/>
    </row>
    <row r="163" spans="1:19" s="403" customFormat="1" ht="30" customHeight="1">
      <c r="A163" s="592">
        <v>159</v>
      </c>
      <c r="B163" s="592" t="s">
        <v>955</v>
      </c>
      <c r="C163" s="592" t="s">
        <v>1495</v>
      </c>
      <c r="D163" s="593" t="s">
        <v>1495</v>
      </c>
      <c r="E163" s="594" t="s">
        <v>956</v>
      </c>
      <c r="F163" s="595">
        <v>39686</v>
      </c>
      <c r="G163" s="596">
        <v>2000</v>
      </c>
      <c r="H163" s="597">
        <v>0</v>
      </c>
      <c r="I163" s="598" t="s">
        <v>915</v>
      </c>
      <c r="J163" s="598" t="s">
        <v>913</v>
      </c>
      <c r="K163" s="599" t="s">
        <v>905</v>
      </c>
      <c r="L163" s="600">
        <v>250</v>
      </c>
      <c r="M163" s="601" t="s">
        <v>906</v>
      </c>
      <c r="N163" s="598" t="s">
        <v>920</v>
      </c>
      <c r="O163" s="598" t="s">
        <v>908</v>
      </c>
      <c r="P163" s="598" t="s">
        <v>909</v>
      </c>
      <c r="Q163" s="598" t="s">
        <v>910</v>
      </c>
      <c r="R163" s="593">
        <v>1</v>
      </c>
      <c r="S163" s="592"/>
    </row>
    <row r="164" spans="1:19" s="403" customFormat="1" ht="30" customHeight="1">
      <c r="A164" s="592">
        <v>160</v>
      </c>
      <c r="B164" s="592" t="s">
        <v>955</v>
      </c>
      <c r="C164" s="592" t="s">
        <v>733</v>
      </c>
      <c r="D164" s="593" t="s">
        <v>1158</v>
      </c>
      <c r="E164" s="594" t="s">
        <v>960</v>
      </c>
      <c r="F164" s="595">
        <v>41775</v>
      </c>
      <c r="G164" s="596">
        <v>1595</v>
      </c>
      <c r="H164" s="597">
        <v>0</v>
      </c>
      <c r="I164" s="598" t="s">
        <v>912</v>
      </c>
      <c r="J164" s="598" t="s">
        <v>913</v>
      </c>
      <c r="K164" s="599" t="s">
        <v>905</v>
      </c>
      <c r="L164" s="600">
        <v>380</v>
      </c>
      <c r="M164" s="601" t="s">
        <v>906</v>
      </c>
      <c r="N164" s="598" t="s">
        <v>907</v>
      </c>
      <c r="O164" s="598" t="s">
        <v>908</v>
      </c>
      <c r="P164" s="598" t="s">
        <v>909</v>
      </c>
      <c r="Q164" s="598" t="s">
        <v>910</v>
      </c>
      <c r="R164" s="593">
        <v>1</v>
      </c>
      <c r="S164" s="592"/>
    </row>
    <row r="165" spans="1:19" s="403" customFormat="1" ht="30" customHeight="1">
      <c r="A165" s="592">
        <v>161</v>
      </c>
      <c r="B165" s="592" t="s">
        <v>955</v>
      </c>
      <c r="C165" s="592" t="s">
        <v>958</v>
      </c>
      <c r="D165" s="593" t="s">
        <v>1159</v>
      </c>
      <c r="E165" s="594" t="s">
        <v>959</v>
      </c>
      <c r="F165" s="595">
        <v>41494</v>
      </c>
      <c r="G165" s="596">
        <v>9500</v>
      </c>
      <c r="H165" s="597">
        <v>0</v>
      </c>
      <c r="I165" s="598" t="s">
        <v>912</v>
      </c>
      <c r="J165" s="598" t="s">
        <v>17</v>
      </c>
      <c r="K165" s="599" t="s">
        <v>905</v>
      </c>
      <c r="L165" s="600">
        <v>170</v>
      </c>
      <c r="M165" s="601" t="s">
        <v>906</v>
      </c>
      <c r="N165" s="598" t="s">
        <v>907</v>
      </c>
      <c r="O165" s="598" t="s">
        <v>908</v>
      </c>
      <c r="P165" s="598" t="s">
        <v>909</v>
      </c>
      <c r="Q165" s="598" t="s">
        <v>910</v>
      </c>
      <c r="R165" s="593">
        <v>1</v>
      </c>
      <c r="S165" s="592"/>
    </row>
    <row r="166" spans="1:19" s="403" customFormat="1" ht="30" customHeight="1">
      <c r="A166" s="592">
        <v>162</v>
      </c>
      <c r="B166" s="592" t="s">
        <v>961</v>
      </c>
      <c r="C166" s="592" t="s">
        <v>1160</v>
      </c>
      <c r="D166" s="593" t="s">
        <v>1161</v>
      </c>
      <c r="E166" s="594" t="s">
        <v>966</v>
      </c>
      <c r="F166" s="595">
        <v>40640</v>
      </c>
      <c r="G166" s="596">
        <v>318</v>
      </c>
      <c r="H166" s="597">
        <v>228</v>
      </c>
      <c r="I166" s="598" t="s">
        <v>912</v>
      </c>
      <c r="J166" s="598" t="s">
        <v>913</v>
      </c>
      <c r="K166" s="599" t="s">
        <v>905</v>
      </c>
      <c r="L166" s="600">
        <v>87</v>
      </c>
      <c r="M166" s="601" t="s">
        <v>906</v>
      </c>
      <c r="N166" s="598" t="s">
        <v>920</v>
      </c>
      <c r="O166" s="598" t="s">
        <v>908</v>
      </c>
      <c r="P166" s="598" t="s">
        <v>909</v>
      </c>
      <c r="Q166" s="598" t="s">
        <v>910</v>
      </c>
      <c r="R166" s="593">
        <v>1</v>
      </c>
      <c r="S166" s="592"/>
    </row>
    <row r="167" spans="1:19" s="403" customFormat="1" ht="30" customHeight="1">
      <c r="A167" s="592">
        <v>163</v>
      </c>
      <c r="B167" s="592" t="s">
        <v>961</v>
      </c>
      <c r="C167" s="592" t="s">
        <v>964</v>
      </c>
      <c r="D167" s="593" t="s">
        <v>1162</v>
      </c>
      <c r="E167" s="594" t="s">
        <v>965</v>
      </c>
      <c r="F167" s="595">
        <v>40763</v>
      </c>
      <c r="G167" s="596">
        <v>2115</v>
      </c>
      <c r="H167" s="597">
        <v>0</v>
      </c>
      <c r="I167" s="598" t="s">
        <v>912</v>
      </c>
      <c r="J167" s="598" t="s">
        <v>913</v>
      </c>
      <c r="K167" s="599" t="s">
        <v>905</v>
      </c>
      <c r="L167" s="600">
        <v>276</v>
      </c>
      <c r="M167" s="601" t="s">
        <v>906</v>
      </c>
      <c r="N167" s="598" t="s">
        <v>920</v>
      </c>
      <c r="O167" s="598" t="s">
        <v>908</v>
      </c>
      <c r="P167" s="598" t="s">
        <v>909</v>
      </c>
      <c r="Q167" s="598" t="s">
        <v>910</v>
      </c>
      <c r="R167" s="593">
        <v>1</v>
      </c>
      <c r="S167" s="592"/>
    </row>
    <row r="168" spans="1:19" s="403" customFormat="1" ht="30" customHeight="1">
      <c r="A168" s="592">
        <v>164</v>
      </c>
      <c r="B168" s="592" t="s">
        <v>961</v>
      </c>
      <c r="C168" s="592" t="s">
        <v>1163</v>
      </c>
      <c r="D168" s="593" t="s">
        <v>1164</v>
      </c>
      <c r="E168" s="594" t="s">
        <v>968</v>
      </c>
      <c r="F168" s="595">
        <v>42257</v>
      </c>
      <c r="G168" s="596">
        <v>300</v>
      </c>
      <c r="H168" s="597">
        <v>0</v>
      </c>
      <c r="I168" s="598" t="s">
        <v>912</v>
      </c>
      <c r="J168" s="598" t="s">
        <v>913</v>
      </c>
      <c r="K168" s="599" t="s">
        <v>905</v>
      </c>
      <c r="L168" s="600">
        <v>293</v>
      </c>
      <c r="M168" s="601" t="s">
        <v>906</v>
      </c>
      <c r="N168" s="598" t="s">
        <v>920</v>
      </c>
      <c r="O168" s="598" t="s">
        <v>908</v>
      </c>
      <c r="P168" s="598" t="s">
        <v>909</v>
      </c>
      <c r="Q168" s="598" t="s">
        <v>910</v>
      </c>
      <c r="R168" s="593">
        <v>1</v>
      </c>
      <c r="S168" s="592"/>
    </row>
    <row r="169" spans="1:19" s="403" customFormat="1" ht="30" customHeight="1">
      <c r="A169" s="592">
        <v>165</v>
      </c>
      <c r="B169" s="592" t="s">
        <v>961</v>
      </c>
      <c r="C169" s="592" t="s">
        <v>1165</v>
      </c>
      <c r="D169" s="593" t="s">
        <v>1166</v>
      </c>
      <c r="E169" s="594" t="s">
        <v>967</v>
      </c>
      <c r="F169" s="595">
        <v>41078</v>
      </c>
      <c r="G169" s="596">
        <v>155</v>
      </c>
      <c r="H169" s="597">
        <v>60</v>
      </c>
      <c r="I169" s="598" t="s">
        <v>912</v>
      </c>
      <c r="J169" s="598" t="s">
        <v>1258</v>
      </c>
      <c r="K169" s="599" t="s">
        <v>905</v>
      </c>
      <c r="L169" s="600">
        <v>33</v>
      </c>
      <c r="M169" s="601" t="s">
        <v>906</v>
      </c>
      <c r="N169" s="598" t="s">
        <v>920</v>
      </c>
      <c r="O169" s="598" t="s">
        <v>908</v>
      </c>
      <c r="P169" s="598" t="s">
        <v>909</v>
      </c>
      <c r="Q169" s="598" t="s">
        <v>910</v>
      </c>
      <c r="R169" s="593">
        <v>1</v>
      </c>
      <c r="S169" s="592"/>
    </row>
    <row r="170" spans="1:19" s="403" customFormat="1" ht="30" customHeight="1">
      <c r="A170" s="592">
        <v>166</v>
      </c>
      <c r="B170" s="592" t="s">
        <v>961</v>
      </c>
      <c r="C170" s="592" t="s">
        <v>962</v>
      </c>
      <c r="D170" s="593" t="s">
        <v>1167</v>
      </c>
      <c r="E170" s="594" t="s">
        <v>963</v>
      </c>
      <c r="F170" s="595">
        <v>37727</v>
      </c>
      <c r="G170" s="596">
        <v>10700</v>
      </c>
      <c r="H170" s="597">
        <v>0</v>
      </c>
      <c r="I170" s="598" t="s">
        <v>904</v>
      </c>
      <c r="J170" s="598" t="s">
        <v>237</v>
      </c>
      <c r="K170" s="599" t="s">
        <v>905</v>
      </c>
      <c r="L170" s="600">
        <v>361</v>
      </c>
      <c r="M170" s="601" t="s">
        <v>906</v>
      </c>
      <c r="N170" s="598" t="s">
        <v>920</v>
      </c>
      <c r="O170" s="598" t="s">
        <v>908</v>
      </c>
      <c r="P170" s="598" t="s">
        <v>909</v>
      </c>
      <c r="Q170" s="598" t="s">
        <v>910</v>
      </c>
      <c r="R170" s="593">
        <v>1</v>
      </c>
      <c r="S170" s="592"/>
    </row>
    <row r="171" spans="1:19" s="403" customFormat="1" ht="30" customHeight="1">
      <c r="A171" s="592">
        <v>167</v>
      </c>
      <c r="B171" s="592" t="s">
        <v>969</v>
      </c>
      <c r="C171" s="592" t="s">
        <v>1168</v>
      </c>
      <c r="D171" s="593" t="s">
        <v>1169</v>
      </c>
      <c r="E171" s="594" t="s">
        <v>1170</v>
      </c>
      <c r="F171" s="595">
        <v>41943</v>
      </c>
      <c r="G171" s="596">
        <v>200</v>
      </c>
      <c r="H171" s="597">
        <v>100</v>
      </c>
      <c r="I171" s="598" t="s">
        <v>912</v>
      </c>
      <c r="J171" s="598" t="s">
        <v>913</v>
      </c>
      <c r="K171" s="599" t="s">
        <v>905</v>
      </c>
      <c r="L171" s="600">
        <v>50</v>
      </c>
      <c r="M171" s="601" t="s">
        <v>906</v>
      </c>
      <c r="N171" s="598" t="s">
        <v>920</v>
      </c>
      <c r="O171" s="598" t="s">
        <v>908</v>
      </c>
      <c r="P171" s="598" t="s">
        <v>909</v>
      </c>
      <c r="Q171" s="598" t="s">
        <v>910</v>
      </c>
      <c r="R171" s="593"/>
      <c r="S171" s="592"/>
    </row>
    <row r="172" spans="1:19" s="403" customFormat="1" ht="30" customHeight="1">
      <c r="A172" s="592">
        <v>168</v>
      </c>
      <c r="B172" s="592" t="s">
        <v>969</v>
      </c>
      <c r="C172" s="592" t="s">
        <v>1171</v>
      </c>
      <c r="D172" s="593" t="s">
        <v>1172</v>
      </c>
      <c r="E172" s="594" t="s">
        <v>1173</v>
      </c>
      <c r="F172" s="595">
        <v>43707</v>
      </c>
      <c r="G172" s="596">
        <v>153</v>
      </c>
      <c r="H172" s="597">
        <v>130</v>
      </c>
      <c r="I172" s="598" t="s">
        <v>912</v>
      </c>
      <c r="J172" s="598" t="s">
        <v>1496</v>
      </c>
      <c r="K172" s="599" t="s">
        <v>905</v>
      </c>
      <c r="L172" s="600">
        <v>33</v>
      </c>
      <c r="M172" s="601" t="s">
        <v>906</v>
      </c>
      <c r="N172" s="598" t="s">
        <v>907</v>
      </c>
      <c r="O172" s="598" t="s">
        <v>908</v>
      </c>
      <c r="P172" s="598" t="s">
        <v>909</v>
      </c>
      <c r="Q172" s="598" t="s">
        <v>910</v>
      </c>
      <c r="R172" s="593"/>
      <c r="S172" s="592" t="s">
        <v>1226</v>
      </c>
    </row>
    <row r="173" spans="1:19" s="403" customFormat="1" ht="30" customHeight="1">
      <c r="A173" s="592">
        <v>169</v>
      </c>
      <c r="B173" s="592" t="s">
        <v>969</v>
      </c>
      <c r="C173" s="592" t="s">
        <v>1174</v>
      </c>
      <c r="D173" s="593" t="s">
        <v>1175</v>
      </c>
      <c r="E173" s="594" t="s">
        <v>1176</v>
      </c>
      <c r="F173" s="595">
        <v>41507</v>
      </c>
      <c r="G173" s="596">
        <v>110</v>
      </c>
      <c r="H173" s="597">
        <v>380</v>
      </c>
      <c r="I173" s="598" t="s">
        <v>912</v>
      </c>
      <c r="J173" s="598" t="s">
        <v>913</v>
      </c>
      <c r="K173" s="599" t="s">
        <v>905</v>
      </c>
      <c r="L173" s="600">
        <v>60</v>
      </c>
      <c r="M173" s="601" t="s">
        <v>906</v>
      </c>
      <c r="N173" s="598" t="s">
        <v>920</v>
      </c>
      <c r="O173" s="598" t="s">
        <v>908</v>
      </c>
      <c r="P173" s="598" t="s">
        <v>909</v>
      </c>
      <c r="Q173" s="598" t="s">
        <v>910</v>
      </c>
      <c r="R173" s="593"/>
      <c r="S173" s="592"/>
    </row>
    <row r="174" spans="1:19" s="403" customFormat="1" ht="30" customHeight="1">
      <c r="A174" s="592">
        <v>170</v>
      </c>
      <c r="B174" s="592" t="s">
        <v>969</v>
      </c>
      <c r="C174" s="592" t="s">
        <v>1497</v>
      </c>
      <c r="D174" s="593" t="s">
        <v>1498</v>
      </c>
      <c r="E174" s="594" t="s">
        <v>1177</v>
      </c>
      <c r="F174" s="595">
        <v>37915</v>
      </c>
      <c r="G174" s="596">
        <v>500</v>
      </c>
      <c r="H174" s="597">
        <v>0</v>
      </c>
      <c r="I174" s="598" t="s">
        <v>912</v>
      </c>
      <c r="J174" s="598" t="s">
        <v>913</v>
      </c>
      <c r="K174" s="599"/>
      <c r="L174" s="600">
        <v>440</v>
      </c>
      <c r="M174" s="601"/>
      <c r="N174" s="598" t="s">
        <v>920</v>
      </c>
      <c r="O174" s="598" t="s">
        <v>908</v>
      </c>
      <c r="P174" s="598" t="s">
        <v>909</v>
      </c>
      <c r="Q174" s="598" t="s">
        <v>910</v>
      </c>
      <c r="R174" s="593">
        <v>1</v>
      </c>
      <c r="S174" s="592"/>
    </row>
    <row r="175" spans="1:19" ht="30" customHeight="1">
      <c r="A175" s="118"/>
      <c r="B175" s="614" t="s">
        <v>425</v>
      </c>
      <c r="C175" s="614"/>
      <c r="D175" s="614"/>
      <c r="E175" s="615"/>
      <c r="F175" s="616"/>
      <c r="G175" s="616">
        <f>SUM(G5:G174)</f>
        <v>331013</v>
      </c>
      <c r="H175" s="616">
        <f>SUM(H5:H174)</f>
        <v>59489</v>
      </c>
      <c r="I175" s="606"/>
      <c r="J175" s="606"/>
      <c r="K175" s="617"/>
      <c r="L175" s="618">
        <f>SUM(L5:L174)</f>
        <v>186329.2</v>
      </c>
      <c r="M175" s="619"/>
      <c r="N175" s="616"/>
      <c r="O175" s="606"/>
      <c r="P175" s="606"/>
      <c r="Q175" s="616">
        <f>SUM(Q5:Q174)</f>
        <v>3</v>
      </c>
      <c r="R175" s="620">
        <f>SUM(R5:R174)</f>
        <v>465</v>
      </c>
      <c r="S175" s="614"/>
    </row>
    <row r="176" spans="1:19" ht="30" customHeight="1">
      <c r="H176" s="558"/>
      <c r="I176" s="621"/>
      <c r="J176" s="621"/>
      <c r="L176" s="558"/>
      <c r="M176" s="558"/>
      <c r="N176" s="558"/>
      <c r="O176" s="621"/>
      <c r="P176" s="621"/>
      <c r="Q176" s="558"/>
    </row>
    <row r="177" spans="6:17" ht="15.95" customHeight="1">
      <c r="F177" s="556"/>
      <c r="G177" s="556"/>
      <c r="H177" s="556"/>
      <c r="I177" s="562"/>
      <c r="J177" s="562"/>
      <c r="K177" s="556"/>
      <c r="M177" s="556"/>
      <c r="N177" s="556"/>
      <c r="O177" s="562"/>
      <c r="P177" s="562"/>
      <c r="Q177" s="556"/>
    </row>
    <row r="178" spans="6:17" ht="15.95" customHeight="1">
      <c r="I178" s="622"/>
      <c r="P178" s="621"/>
    </row>
    <row r="179" spans="6:17" ht="15.95" customHeight="1">
      <c r="I179" s="622"/>
    </row>
    <row r="180" spans="6:17" ht="15.95" customHeight="1">
      <c r="I180" s="622"/>
    </row>
    <row r="181" spans="6:17" ht="15.95" customHeight="1">
      <c r="I181" s="622"/>
    </row>
    <row r="182" spans="6:17" ht="15.95" customHeight="1">
      <c r="I182" s="622"/>
    </row>
    <row r="183" spans="6:17" ht="15.95" customHeight="1">
      <c r="I183" s="622"/>
    </row>
    <row r="184" spans="6:17" ht="15.95" customHeight="1">
      <c r="I184" s="622"/>
    </row>
    <row r="185" spans="6:17" ht="15.95" customHeight="1">
      <c r="I185" s="622"/>
    </row>
    <row r="186" spans="6:17" ht="15.95" customHeight="1">
      <c r="I186" s="622"/>
    </row>
    <row r="187" spans="6:17" ht="15.95" customHeight="1">
      <c r="I187" s="622"/>
    </row>
    <row r="188" spans="6:17" ht="15.95" customHeight="1">
      <c r="I188" s="622"/>
    </row>
    <row r="189" spans="6:17" ht="15.95" customHeight="1">
      <c r="I189" s="622"/>
    </row>
    <row r="190" spans="6:17" ht="15.95" customHeight="1">
      <c r="I190" s="622"/>
    </row>
    <row r="191" spans="6:17" ht="15.95" customHeight="1">
      <c r="I191" s="622"/>
    </row>
    <row r="192" spans="6:17" ht="15.95" customHeight="1">
      <c r="I192" s="622"/>
    </row>
    <row r="193" spans="9:9" ht="15.95" customHeight="1">
      <c r="I193" s="622"/>
    </row>
    <row r="194" spans="9:9" ht="15.95" customHeight="1">
      <c r="I194" s="622"/>
    </row>
    <row r="195" spans="9:9" ht="15.95" customHeight="1">
      <c r="I195" s="622"/>
    </row>
    <row r="196" spans="9:9" ht="15.95" customHeight="1">
      <c r="I196" s="622"/>
    </row>
    <row r="197" spans="9:9" ht="15.95" customHeight="1">
      <c r="I197" s="622"/>
    </row>
    <row r="198" spans="9:9" ht="15.95" customHeight="1">
      <c r="I198" s="622"/>
    </row>
    <row r="199" spans="9:9" ht="15.95" customHeight="1">
      <c r="I199" s="622"/>
    </row>
    <row r="200" spans="9:9" ht="15.95" customHeight="1">
      <c r="I200" s="622"/>
    </row>
    <row r="201" spans="9:9" ht="15.95" customHeight="1">
      <c r="I201" s="622"/>
    </row>
    <row r="202" spans="9:9" ht="15.95" customHeight="1">
      <c r="I202" s="622"/>
    </row>
    <row r="203" spans="9:9" ht="15.95" customHeight="1">
      <c r="I203" s="622"/>
    </row>
    <row r="204" spans="9:9" ht="15.95" customHeight="1">
      <c r="I204" s="622"/>
    </row>
    <row r="205" spans="9:9" ht="15.95" customHeight="1">
      <c r="I205" s="622"/>
    </row>
    <row r="206" spans="9:9" ht="15.95" customHeight="1">
      <c r="I206" s="622"/>
    </row>
    <row r="207" spans="9:9" ht="15.95" customHeight="1">
      <c r="I207" s="622"/>
    </row>
    <row r="208" spans="9:9" ht="15.95" customHeight="1">
      <c r="I208" s="622"/>
    </row>
    <row r="209" spans="9:9" ht="15.95" customHeight="1">
      <c r="I209" s="622"/>
    </row>
    <row r="210" spans="9:9" ht="15.95" customHeight="1">
      <c r="I210" s="622"/>
    </row>
    <row r="211" spans="9:9" ht="15.95" customHeight="1">
      <c r="I211" s="622"/>
    </row>
    <row r="212" spans="9:9" ht="15.95" customHeight="1">
      <c r="I212" s="622"/>
    </row>
    <row r="213" spans="9:9" ht="15.95" customHeight="1">
      <c r="I213" s="622"/>
    </row>
    <row r="214" spans="9:9" ht="15.95" customHeight="1">
      <c r="I214" s="622"/>
    </row>
    <row r="215" spans="9:9" ht="15.95" customHeight="1">
      <c r="I215" s="622"/>
    </row>
    <row r="216" spans="9:9" ht="15.95" customHeight="1">
      <c r="I216" s="622"/>
    </row>
    <row r="217" spans="9:9" ht="15.95" customHeight="1">
      <c r="I217" s="622"/>
    </row>
    <row r="218" spans="9:9" ht="15.95" customHeight="1">
      <c r="I218" s="622"/>
    </row>
    <row r="219" spans="9:9" ht="15.95" customHeight="1">
      <c r="I219" s="622"/>
    </row>
    <row r="220" spans="9:9" ht="15.95" customHeight="1">
      <c r="I220" s="622"/>
    </row>
    <row r="221" spans="9:9" ht="15.95" customHeight="1">
      <c r="I221" s="622"/>
    </row>
    <row r="222" spans="9:9" ht="15.95" customHeight="1">
      <c r="I222" s="622"/>
    </row>
    <row r="223" spans="9:9" ht="15.95" customHeight="1">
      <c r="I223" s="622"/>
    </row>
    <row r="224" spans="9:9" ht="15.95" customHeight="1">
      <c r="I224" s="622"/>
    </row>
    <row r="225" spans="9:9" ht="15.95" customHeight="1">
      <c r="I225" s="622"/>
    </row>
    <row r="226" spans="9:9" ht="15.95" customHeight="1">
      <c r="I226" s="622"/>
    </row>
    <row r="227" spans="9:9" ht="15.95" customHeight="1">
      <c r="I227" s="622"/>
    </row>
    <row r="228" spans="9:9" ht="15.95" customHeight="1">
      <c r="I228" s="622"/>
    </row>
    <row r="229" spans="9:9" ht="15.95" customHeight="1">
      <c r="I229" s="622"/>
    </row>
    <row r="230" spans="9:9" ht="15.95" customHeight="1">
      <c r="I230" s="622"/>
    </row>
    <row r="231" spans="9:9" ht="15.95" customHeight="1">
      <c r="I231" s="622"/>
    </row>
    <row r="232" spans="9:9" ht="15.95" customHeight="1">
      <c r="I232" s="622"/>
    </row>
    <row r="233" spans="9:9" ht="15.95" customHeight="1">
      <c r="I233" s="622"/>
    </row>
    <row r="234" spans="9:9" ht="15.95" customHeight="1">
      <c r="I234" s="622"/>
    </row>
    <row r="235" spans="9:9" ht="15.95" customHeight="1">
      <c r="I235" s="622"/>
    </row>
    <row r="236" spans="9:9" ht="15.95" customHeight="1">
      <c r="I236" s="622"/>
    </row>
    <row r="237" spans="9:9" ht="15.95" customHeight="1">
      <c r="I237" s="622"/>
    </row>
    <row r="238" spans="9:9" ht="15.95" customHeight="1">
      <c r="I238" s="622"/>
    </row>
    <row r="239" spans="9:9" ht="15.95" customHeight="1">
      <c r="I239" s="622"/>
    </row>
    <row r="240" spans="9:9" ht="15.95" customHeight="1">
      <c r="I240" s="622"/>
    </row>
    <row r="241" spans="9:9" ht="15.95" customHeight="1">
      <c r="I241" s="622"/>
    </row>
    <row r="242" spans="9:9" ht="15.95" customHeight="1">
      <c r="I242" s="622"/>
    </row>
    <row r="243" spans="9:9" ht="15.95" customHeight="1">
      <c r="I243" s="622"/>
    </row>
    <row r="244" spans="9:9" ht="15.95" customHeight="1">
      <c r="I244" s="622"/>
    </row>
    <row r="245" spans="9:9" ht="15.95" customHeight="1">
      <c r="I245" s="622"/>
    </row>
    <row r="246" spans="9:9" ht="15.95" customHeight="1">
      <c r="I246" s="622"/>
    </row>
    <row r="247" spans="9:9" ht="15.95" customHeight="1">
      <c r="I247" s="622"/>
    </row>
    <row r="248" spans="9:9" ht="15.95" customHeight="1">
      <c r="I248" s="622"/>
    </row>
    <row r="249" spans="9:9" ht="15.95" customHeight="1">
      <c r="I249" s="622"/>
    </row>
    <row r="250" spans="9:9" ht="15.95" customHeight="1">
      <c r="I250" s="622"/>
    </row>
    <row r="251" spans="9:9" ht="15.95" customHeight="1">
      <c r="I251" s="622"/>
    </row>
    <row r="252" spans="9:9" ht="15.95" customHeight="1">
      <c r="I252" s="622"/>
    </row>
    <row r="253" spans="9:9" ht="15.95" customHeight="1">
      <c r="I253" s="622"/>
    </row>
    <row r="254" spans="9:9" ht="15.95" customHeight="1">
      <c r="I254" s="622"/>
    </row>
    <row r="255" spans="9:9" ht="15.95" customHeight="1">
      <c r="I255" s="622"/>
    </row>
    <row r="256" spans="9:9" ht="15.95" customHeight="1">
      <c r="I256" s="622"/>
    </row>
    <row r="257" spans="9:9" ht="15.95" customHeight="1">
      <c r="I257" s="622"/>
    </row>
    <row r="258" spans="9:9" ht="15.95" customHeight="1">
      <c r="I258" s="622"/>
    </row>
    <row r="259" spans="9:9" ht="15.95" customHeight="1">
      <c r="I259" s="622"/>
    </row>
    <row r="260" spans="9:9" ht="15.95" customHeight="1">
      <c r="I260" s="622"/>
    </row>
    <row r="261" spans="9:9" ht="15.95" customHeight="1">
      <c r="I261" s="622"/>
    </row>
    <row r="262" spans="9:9" ht="15.95" customHeight="1">
      <c r="I262" s="622"/>
    </row>
    <row r="263" spans="9:9" ht="15.95" customHeight="1">
      <c r="I263" s="622"/>
    </row>
    <row r="264" spans="9:9" ht="15.95" customHeight="1">
      <c r="I264" s="622"/>
    </row>
    <row r="265" spans="9:9" ht="15.95" customHeight="1">
      <c r="I265" s="622"/>
    </row>
    <row r="266" spans="9:9" ht="15.95" customHeight="1">
      <c r="I266" s="622"/>
    </row>
    <row r="267" spans="9:9" ht="15.95" customHeight="1">
      <c r="I267" s="622"/>
    </row>
    <row r="268" spans="9:9" ht="15.95" customHeight="1">
      <c r="I268" s="622"/>
    </row>
    <row r="269" spans="9:9" ht="15.95" customHeight="1">
      <c r="I269" s="622"/>
    </row>
    <row r="270" spans="9:9" ht="15.95" customHeight="1">
      <c r="I270" s="622"/>
    </row>
    <row r="271" spans="9:9" ht="15.95" customHeight="1">
      <c r="I271" s="622"/>
    </row>
    <row r="272" spans="9:9" ht="15.95" customHeight="1">
      <c r="I272" s="622"/>
    </row>
    <row r="273" spans="9:9" ht="15.95" customHeight="1">
      <c r="I273" s="622"/>
    </row>
    <row r="274" spans="9:9" ht="15.95" customHeight="1">
      <c r="I274" s="622"/>
    </row>
    <row r="275" spans="9:9" ht="15.95" customHeight="1">
      <c r="I275" s="622"/>
    </row>
    <row r="276" spans="9:9" ht="15.95" customHeight="1">
      <c r="I276" s="622"/>
    </row>
    <row r="277" spans="9:9" ht="15.95" customHeight="1">
      <c r="I277" s="622"/>
    </row>
    <row r="278" spans="9:9" ht="15.95" customHeight="1">
      <c r="I278" s="622"/>
    </row>
    <row r="279" spans="9:9" ht="15.95" customHeight="1">
      <c r="I279" s="622"/>
    </row>
    <row r="280" spans="9:9" ht="15.95" customHeight="1">
      <c r="I280" s="622"/>
    </row>
    <row r="281" spans="9:9" ht="15.95" customHeight="1">
      <c r="I281" s="622"/>
    </row>
    <row r="282" spans="9:9" ht="15.95" customHeight="1">
      <c r="I282" s="622"/>
    </row>
    <row r="283" spans="9:9" ht="15.95" customHeight="1">
      <c r="I283" s="622"/>
    </row>
    <row r="284" spans="9:9" ht="15.95" customHeight="1">
      <c r="I284" s="622"/>
    </row>
    <row r="285" spans="9:9" ht="15.95" customHeight="1">
      <c r="I285" s="622"/>
    </row>
    <row r="286" spans="9:9" ht="15.95" customHeight="1">
      <c r="I286" s="622"/>
    </row>
    <row r="287" spans="9:9" ht="15.95" customHeight="1">
      <c r="I287" s="622"/>
    </row>
    <row r="288" spans="9:9" ht="15.95" customHeight="1">
      <c r="I288" s="622"/>
    </row>
    <row r="289" spans="9:9" ht="15.95" customHeight="1">
      <c r="I289" s="622"/>
    </row>
    <row r="290" spans="9:9" ht="15.95" customHeight="1">
      <c r="I290" s="622"/>
    </row>
    <row r="291" spans="9:9" ht="15.95" customHeight="1">
      <c r="I291" s="622"/>
    </row>
    <row r="292" spans="9:9" ht="15.95" customHeight="1">
      <c r="I292" s="622"/>
    </row>
    <row r="293" spans="9:9" ht="15.95" customHeight="1">
      <c r="I293" s="622"/>
    </row>
    <row r="294" spans="9:9" ht="15.95" customHeight="1">
      <c r="I294" s="622"/>
    </row>
    <row r="295" spans="9:9" ht="15.95" customHeight="1">
      <c r="I295" s="622"/>
    </row>
    <row r="296" spans="9:9" ht="15.95" customHeight="1">
      <c r="I296" s="622"/>
    </row>
    <row r="297" spans="9:9" ht="15.95" customHeight="1">
      <c r="I297" s="622"/>
    </row>
  </sheetData>
  <mergeCells count="5">
    <mergeCell ref="S2:S4"/>
    <mergeCell ref="P2:P4"/>
    <mergeCell ref="J2:J4"/>
    <mergeCell ref="K2:M4"/>
    <mergeCell ref="Q2:Q4"/>
  </mergeCells>
  <phoneticPr fontId="2"/>
  <dataValidations count="4">
    <dataValidation allowBlank="1" showErrorMessage="1" sqref="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xr:uid="{4FA35876-A083-40D8-A4BB-FB8EC3FEA2BF}"/>
    <dataValidation imeMode="hiragana" allowBlank="1" showInputMessage="1" showErrorMessage="1" sqref="WMD59:WMD124 WCH59:WCH124 VSL59:VSL124 VIP59:VIP124 UYT59:UYT124 UOX59:UOX124 UFB59:UFB124 TVF59:TVF124 TLJ59:TLJ124 TBN59:TBN124 SRR59:SRR124 SHV59:SHV124 RXZ59:RXZ124 ROD59:ROD124 REH59:REH124 QUL59:QUL124 QKP59:QKP124 QAT59:QAT124 PQX59:PQX124 PHB59:PHB124 OXF59:OXF124 ONJ59:ONJ124 ODN59:ODN124 NTR59:NTR124 NJV59:NJV124 MZZ59:MZZ124 MQD59:MQD124 MGH59:MGH124 LWL59:LWL124 LMP59:LMP124 LCT59:LCT124 KSX59:KSX124 KJB59:KJB124 JZF59:JZF124 JPJ59:JPJ124 JFN59:JFN124 IVR59:IVR124 ILV59:ILV124 IBZ59:IBZ124 HSD59:HSD124 HIH59:HIH124 GYL59:GYL124 GOP59:GOP124 GET59:GET124 FUX59:FUX124 FLB59:FLB124 FBF59:FBF124 ERJ59:ERJ124 EHN59:EHN124 DXR59:DXR124 DNV59:DNV124 DDZ59:DDZ124 CUD59:CUD124 CKH59:CKH124 CAL59:CAL124 BQP59:BQP124 BGT59:BGT124 AWX59:AWX124 ANB59:ANB124 ADF59:ADF124 TJ59:TJ124 JN59:JN124 H5:I174 WVZ59:WVZ124 WMD46:WMD57 R43:R44 WVZ43:WVZ44 JN43:JN44 TJ43:TJ44 ADF43:ADF44 ANB43:ANB44 AWX43:AWX44 BGT43:BGT44 BQP43:BQP44 CAL43:CAL44 CKH43:CKH44 CUD43:CUD44 DDZ43:DDZ44 DNV43:DNV44 DXR43:DXR44 EHN43:EHN44 ERJ43:ERJ44 FBF43:FBF44 FLB43:FLB44 FUX43:FUX44 GET43:GET44 GOP43:GOP44 GYL43:GYL44 HIH43:HIH44 HSD43:HSD44 IBZ43:IBZ44 ILV43:ILV44 IVR43:IVR44 JFN43:JFN44 JPJ43:JPJ44 JZF43:JZF44 KJB43:KJB44 KSX43:KSX44 LCT43:LCT44 LMP43:LMP44 LWL43:LWL44 MGH43:MGH44 MQD43:MQD44 MZZ43:MZZ44 NJV43:NJV44 NTR43:NTR44 ODN43:ODN44 ONJ43:ONJ44 OXF43:OXF44 PHB43:PHB44 PQX43:PQX44 QAT43:QAT44 QKP43:QKP44 QUL43:QUL44 REH43:REH44 ROD43:ROD44 RXZ43:RXZ44 SHV43:SHV44 SRR43:SRR44 TBN43:TBN44 TLJ43:TLJ44 TVF43:TVF44 UFB43:UFB44 UOX43:UOX44 UYT43:UYT44 VIP43:VIP44 VSL43:VSL44 WCH43:WCH44 WMD43:WMD44 WVZ46:WVZ57 WVW43:WVY124 WMA43:WMC124 WCE43:WCG124 VSI43:VSK124 VIM43:VIO124 UYQ43:UYS124 UOU43:UOW124 UEY43:UFA124 TVC43:TVE124 TLG43:TLI124 TBK43:TBM124 SRO43:SRQ124 SHS43:SHU124 RXW43:RXY124 ROA43:ROC124 REE43:REG124 QUI43:QUK124 QKM43:QKO124 QAQ43:QAS124 PQU43:PQW124 PGY43:PHA124 OXC43:OXE124 ONG43:ONI124 ODK43:ODM124 NTO43:NTQ124 NJS43:NJU124 MZW43:MZY124 MQA43:MQC124 MGE43:MGG124 LWI43:LWK124 LMM43:LMO124 LCQ43:LCS124 KSU43:KSW124 KIY43:KJA124 JZC43:JZE124 JPG43:JPI124 JFK43:JFM124 IVO43:IVQ124 ILS43:ILU124 IBW43:IBY124 HSA43:HSC124 HIE43:HIG124 GYI43:GYK124 GOM43:GOO124 GEQ43:GES124 FUU43:FUW124 FKY43:FLA124 FBC43:FBE124 ERG43:ERI124 EHK43:EHM124 DXO43:DXQ124 DNS43:DNU124 DDW43:DDY124 CUA43:CUC124 CKE43:CKG124 CAI43:CAK124 BQM43:BQO124 BGQ43:BGS124 AWU43:AWW124 AMY43:ANA124 ADC43:ADE124 TG43:TI124 JK43:JM124 R46:R57 JN46:JN57 TJ46:TJ57 ADF46:ADF57 ANB46:ANB57 AWX46:AWX57 BGT46:BGT57 BQP46:BQP57 CAL46:CAL57 CKH46:CKH57 CUD46:CUD57 DDZ46:DDZ57 DNV46:DNV57 DXR46:DXR57 EHN46:EHN57 ERJ46:ERJ57 FBF46:FBF57 FLB46:FLB57 FUX46:FUX57 GET46:GET57 GOP46:GOP57 GYL46:GYL57 HIH46:HIH57 HSD46:HSD57 IBZ46:IBZ57 ILV46:ILV57 IVR46:IVR57 JFN46:JFN57 JPJ46:JPJ57 JZF46:JZF57 KJB46:KJB57 KSX46:KSX57 LCT46:LCT57 LMP46:LMP57 LWL46:LWL57 MGH46:MGH57 MQD46:MQD57 MZZ46:MZZ57 NJV46:NJV57 NTR46:NTR57 ODN46:ODN57 ONJ46:ONJ57 OXF46:OXF57 PHB46:PHB57 PQX46:PQX57 QAT46:QAT57 QKP46:QKP57 QUL46:QUL57 REH46:REH57 ROD46:ROD57 RXZ46:RXZ57 SHV46:SHV57 SRR46:SRR57 TBN46:TBN57 TLJ46:TLJ57 TVF46:TVF57 UFB46:UFB57 UOX46:UOX57 UYT46:UYT57 VIP46:VIP57 VSL46:VSL57 WCH46:WCH57 Q43:Q124 JK5:JN42 WVW5:WVZ42 WMA5:WMD42 WCE5:WCH42 VSI5:VSL42 VIM5:VIP42 UYQ5:UYT42 UOU5:UOX42 UEY5:UFB42 TVC5:TVF42 TLG5:TLJ42 TBK5:TBN42 SRO5:SRR42 SHS5:SHV42 RXW5:RXZ42 ROA5:ROD42 REE5:REH42 QUI5:QUL42 QKM5:QKP42 QAQ5:QAT42 PQU5:PQX42 PGY5:PHB42 OXC5:OXF42 ONG5:ONJ42 ODK5:ODN42 NTO5:NTR42 NJS5:NJV42 MZW5:MZZ42 MQA5:MQD42 MGE5:MGH42 LWI5:LWL42 LMM5:LMP42 LCQ5:LCT42 KSU5:KSX42 KIY5:KJB42 JZC5:JZF42 JPG5:JPJ42 JFK5:JFN42 IVO5:IVR42 ILS5:ILV42 IBW5:IBZ42 HSA5:HSD42 HIE5:HIH42 GYI5:GYL42 GOM5:GOP42 GEQ5:GET42 FUU5:FUX42 FKY5:FLB42 FBC5:FBF42 ERG5:ERJ42 EHK5:EHN42 DXO5:DXR42 DNS5:DNV42 DDW5:DDZ42 CUA5:CUD42 CKE5:CKH42 CAI5:CAL42 BQM5:BQP42 BGQ5:BGT42 AWU5:AWX42 AMY5:ANB42 ADC5:ADF42 TG5:TJ42 Q5:R42 WVW125:WVZ174 Q125:R174 JD5:JF174 SZ5:TB174 ACV5:ACX174 AMR5:AMT174 AWN5:AWP174 BGJ5:BGL174 BQF5:BQH174 CAB5:CAD174 CJX5:CJZ174 CTT5:CTV174 DDP5:DDR174 DNL5:DNN174 DXH5:DXJ174 EHD5:EHF174 EQZ5:ERB174 FAV5:FAX174 FKR5:FKT174 FUN5:FUP174 GEJ5:GEL174 GOF5:GOH174 GYB5:GYD174 HHX5:HHZ174 HRT5:HRV174 IBP5:IBR174 ILL5:ILN174 IVH5:IVJ174 JFD5:JFF174 JOZ5:JPB174 JYV5:JYX174 KIR5:KIT174 KSN5:KSP174 LCJ5:LCL174 LMF5:LMH174 LWB5:LWD174 MFX5:MFZ174 MPT5:MPV174 MZP5:MZR174 NJL5:NJN174 NTH5:NTJ174 ODD5:ODF174 OMZ5:ONB174 OWV5:OWX174 PGR5:PGT174 PQN5:PQP174 QAJ5:QAL174 QKF5:QKH174 QUB5:QUD174 RDX5:RDZ174 RNT5:RNV174 RXP5:RXR174 SHL5:SHN174 SRH5:SRJ174 TBD5:TBF174 TKZ5:TLB174 TUV5:TUX174 UER5:UET174 UON5:UOP174 UYJ5:UYL174 VIF5:VIH174 VSB5:VSD174 WBX5:WBZ174 WLT5:WLV174 WVP5:WVR174 WVT5:WVT174 JH5:JH174 TD5:TD174 ACZ5:ACZ174 AMV5:AMV174 AWR5:AWR174 BGN5:BGN174 BQJ5:BQJ174 CAF5:CAF174 CKB5:CKB174 CTX5:CTX174 DDT5:DDT174 DNP5:DNP174 DXL5:DXL174 EHH5:EHH174 ERD5:ERD174 FAZ5:FAZ174 FKV5:FKV174 FUR5:FUR174 GEN5:GEN174 GOJ5:GOJ174 GYF5:GYF174 HIB5:HIB174 HRX5:HRX174 IBT5:IBT174 ILP5:ILP174 IVL5:IVL174 JFH5:JFH174 JPD5:JPD174 JYZ5:JYZ174 KIV5:KIV174 KSR5:KSR174 LCN5:LCN174 LMJ5:LMJ174 LWF5:LWF174 MGB5:MGB174 MPX5:MPX174 MZT5:MZT174 NJP5:NJP174 NTL5:NTL174 ODH5:ODH174 OND5:OND174 OWZ5:OWZ174 PGV5:PGV174 PQR5:PQR174 QAN5:QAN174 QKJ5:QKJ174 QUF5:QUF174 REB5:REB174 RNX5:RNX174 RXT5:RXT174 SHP5:SHP174 SRL5:SRL174 TBH5:TBH174 TLD5:TLD174 TUZ5:TUZ174 UEV5:UEV174 UOR5:UOR174 UYN5:UYN174 VIJ5:VIJ174 VSF5:VSF174 WCB5:WCB174 WLX5:WLX174 R59:R124 WMA125:WMD174 WCE125:WCH174 VSI125:VSL174 VIM125:VIP174 UYQ125:UYT174 UOU125:UOX174 UEY125:UFB174 TVC125:TVF174 TLG125:TLJ174 TBK125:TBN174 SRO125:SRR174 SHS125:SHV174 RXW125:RXZ174 ROA125:ROD174 REE125:REH174 QUI125:QUL174 QKM125:QKP174 QAQ125:QAT174 PQU125:PQX174 PGY125:PHB174 OXC125:OXF174 ONG125:ONJ174 ODK125:ODN174 NTO125:NTR174 NJS125:NJV174 MZW125:MZZ174 MQA125:MQD174 MGE125:MGH174 LWI125:LWL174 LMM125:LMP174 LCQ125:LCT174 KSU125:KSX174 KIY125:KJB174 JZC125:JZF174 JPG125:JPJ174 JFK125:JFN174 IVO125:IVR174 ILS125:ILV174 IBW125:IBZ174 HSA125:HSD174 HIE125:HIH174 GYI125:GYL174 GOM125:GOP174 GEQ125:GET174 FUU125:FUX174 FKY125:FLB174 FBC125:FBF174 ERG125:ERJ174 EHK125:EHN174 DXO125:DXR174 DNS125:DNV174 DDW125:DDZ174 CUA125:CUD174 CKE125:CKH174 CAI125:CAL174 BQM125:BQP174 BGQ125:BGT174 AWU125:AWX174 AMY125:ANB174 ADC125:ADF174 TG125:TJ174 JK125:JN174 O5:P174" xr:uid="{C267E4A8-6FFA-4D89-8186-E905B8692D76}"/>
    <dataValidation imeMode="hiragana" allowBlank="1" showInputMessage="1" showErrorMessage="1" promptTitle="第三者委託" prompt="第三者委託の有無を入力　_x000a_【1】第三者委託の実施あり_x000a_【2】第三者委託の実施なし" sqref="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xr:uid="{6FAF5A4B-365B-43EF-A8D9-859B70A4A814}"/>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TC27:TC127 JG27:JG127 WVS27:WVS127 WLW27:WLW127 WCA27:WCA127 VSE27:VSE127 VII27:VII127 UYM27:UYM127 UOQ27:UOQ127 UEU27:UEU127 TUY27:TUY127 TLC27:TLC127 TBG27:TBG127 SRK27:SRK127 SHO27:SHO127 RXS27:RXS127 RNW27:RNW127 REA27:REA127 QUE27:QUE127 QKI27:QKI127 QAM27:QAM127 PQQ27:PQQ127 PGU27:PGU127 OWY27:OWY127 ONC27:ONC127 ODG27:ODG127 NTK27:NTK127 NJO27:NJO127 MZS27:MZS127 MPW27:MPW127 MGA27:MGA127 LWE27:LWE127 LMI27:LMI127 LCM27:LCM127 KSQ27:KSQ127 KIU27:KIU127 JYY27:JYY127 JPC27:JPC127 JFG27:JFG127 IVK27:IVK127 ILO27:ILO127 IBS27:IBS127 HRW27:HRW127 HIA27:HIA127 GYE27:GYE127 GOI27:GOI127 GEM27:GEM127 FUQ27:FUQ127 FKU27:FKU127 FAY27:FAY127 ERC27:ERC127 EHG27:EHG127 DXK27:DXK127 DNO27:DNO127 DDS27:DDS127 CTW27:CTW127 CKA27:CKA127 CAE27:CAE127 BQI27:BQI127 BGM27:BGM127 AWQ27:AWQ127 AMU27:AMU127 ACY27:ACY127 WVS7:WVS18 WLW7:WLW18 WCA7:WCA18 VSE7:VSE18 VII7:VII18 UYM7:UYM18 UOQ7:UOQ18 UEU7:UEU18 TUY7:TUY18 TLC7:TLC18 TBG7:TBG18 SRK7:SRK18 SHO7:SHO18 RXS7:RXS18 RNW7:RNW18 REA7:REA18 QUE7:QUE18 QKI7:QKI18 QAM7:QAM18 PQQ7:PQQ18 PGU7:PGU18 OWY7:OWY18 ONC7:ONC18 ODG7:ODG18 NTK7:NTK18 NJO7:NJO18 MZS7:MZS18 MPW7:MPW18 MGA7:MGA18 LWE7:LWE18 LMI7:LMI18 LCM7:LCM18 KSQ7:KSQ18 KIU7:KIU18 JYY7:JYY18 JPC7:JPC18 JFG7:JFG18 IVK7:IVK18 ILO7:ILO18 IBS7:IBS18 HRW7:HRW18 HIA7:HIA18 GYE7:GYE18 GOI7:GOI18 GEM7:GEM18 FUQ7:FUQ18 FKU7:FKU18 FAY7:FAY18 ERC7:ERC18 EHG7:EHG18 DXK7:DXK18 DNO7:DNO18 DDS7:DDS18 CTW7:CTW18 CKA7:CKA18 CAE7:CAE18 BQI7:BQI18 BGM7:BGM18 AWQ7:AWQ18 AMU7:AMU18 ACY7:ACY18 TC7:TC18 JG7:JG18 WCA129:WCA174 WLW129:WLW174 WVS129:WVS174 JG129:JG174 TC129:TC174 ACY129:ACY174 AMU129:AMU174 AWQ129:AWQ174 BGM129:BGM174 BQI129:BQI174 CAE129:CAE174 CKA129:CKA174 CTW129:CTW174 DDS129:DDS174 DNO129:DNO174 DXK129:DXK174 EHG129:EHG174 ERC129:ERC174 FAY129:FAY174 FKU129:FKU174 FUQ129:FUQ174 GEM129:GEM174 GOI129:GOI174 GYE129:GYE174 HIA129:HIA174 HRW129:HRW174 IBS129:IBS174 ILO129:ILO174 IVK129:IVK174 JFG129:JFG174 JPC129:JPC174 JYY129:JYY174 KIU129:KIU174 KSQ129:KSQ174 LCM129:LCM174 LMI129:LMI174 LWE129:LWE174 MGA129:MGA174 MPW129:MPW174 MZS129:MZS174 NJO129:NJO174 NTK129:NTK174 ODG129:ODG174 ONC129:ONC174 OWY129:OWY174 PGU129:PGU174 PQQ129:PQQ174 QAM129:QAM174 QKI129:QKI174 QUE129:QUE174 REA129:REA174 RNW129:RNW174 RXS129:RXS174 SHO129:SHO174 SRK129:SRK174 TBG129:TBG174 TLC129:TLC174 TUY129:TUY174 UEU129:UEU174 UOQ129:UOQ174 UYM129:UYM174 VII129:VII174 VSE129:VSE174" xr:uid="{B0FF0292-19EE-4E28-895B-BCD245052D68}">
      <formula1>0.01</formula1>
      <formula2>1000000000</formula2>
    </dataValidation>
  </dataValidations>
  <printOptions horizontalCentered="1"/>
  <pageMargins left="0.78740157480314965" right="0.78740157480314965" top="0.98425196850393704" bottom="0.98425196850393704" header="0.51181102362204722" footer="0.51181102362204722"/>
  <pageSetup paperSize="9" scale="48" firstPageNumber="20" fitToHeight="6" orientation="landscape" useFirstPageNumber="1" r:id="rId1"/>
  <headerFooter scaleWithDoc="0" alignWithMargins="0">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0"/>
  </sheetPr>
  <dimension ref="A1:G22"/>
  <sheetViews>
    <sheetView showZeros="0" zoomScaleNormal="100" zoomScaleSheetLayoutView="85" workbookViewId="0">
      <pane xSplit="2" ySplit="4" topLeftCell="C5" activePane="bottomRight" state="frozen"/>
      <selection activeCell="S182" sqref="S182"/>
      <selection pane="topRight" activeCell="S182" sqref="S182"/>
      <selection pane="bottomLeft" activeCell="S182" sqref="S182"/>
      <selection pane="bottomRight" sqref="A1:XFD1048576"/>
    </sheetView>
  </sheetViews>
  <sheetFormatPr defaultColWidth="8.625" defaultRowHeight="17.25"/>
  <cols>
    <col min="1" max="1" width="13.75" style="624" customWidth="1"/>
    <col min="2" max="2" width="20.875" style="624" customWidth="1"/>
    <col min="3" max="3" width="13.375" style="93" customWidth="1"/>
    <col min="4" max="4" width="13.375" style="624" customWidth="1"/>
    <col min="5" max="5" width="13.375" style="93" customWidth="1"/>
    <col min="6" max="6" width="25.75" style="93" customWidth="1"/>
    <col min="7" max="7" width="27.375" style="93" customWidth="1"/>
    <col min="8" max="16384" width="8.625" style="93"/>
  </cols>
  <sheetData>
    <row r="1" spans="1:7">
      <c r="A1" s="623" t="s">
        <v>229</v>
      </c>
      <c r="C1" s="625"/>
      <c r="D1" s="626" t="s">
        <v>145</v>
      </c>
      <c r="E1" s="625" t="s">
        <v>145</v>
      </c>
      <c r="F1" s="625"/>
      <c r="G1" s="625"/>
    </row>
    <row r="2" spans="1:7" ht="27.75" customHeight="1">
      <c r="A2" s="627" t="s">
        <v>607</v>
      </c>
      <c r="B2" s="628" t="s">
        <v>608</v>
      </c>
      <c r="C2" s="629"/>
      <c r="D2" s="630" t="s">
        <v>230</v>
      </c>
      <c r="E2" s="631"/>
      <c r="F2" s="632" t="s">
        <v>605</v>
      </c>
      <c r="G2" s="633" t="s">
        <v>606</v>
      </c>
    </row>
    <row r="3" spans="1:7" ht="27.75" customHeight="1">
      <c r="A3" s="634"/>
      <c r="B3" s="635"/>
      <c r="C3" s="636" t="s">
        <v>231</v>
      </c>
      <c r="D3" s="636" t="s">
        <v>232</v>
      </c>
      <c r="E3" s="636" t="s">
        <v>233</v>
      </c>
      <c r="F3" s="637"/>
      <c r="G3" s="638"/>
    </row>
    <row r="4" spans="1:7">
      <c r="A4" s="639"/>
      <c r="B4" s="640"/>
      <c r="C4" s="641"/>
      <c r="D4" s="641"/>
      <c r="E4" s="641"/>
      <c r="F4" s="642"/>
      <c r="G4" s="643"/>
    </row>
    <row r="5" spans="1:7" ht="25.5" customHeight="1">
      <c r="A5" s="644" t="s">
        <v>431</v>
      </c>
      <c r="B5" s="645" t="s">
        <v>1042</v>
      </c>
      <c r="C5" s="646">
        <v>0</v>
      </c>
      <c r="D5" s="646">
        <v>0</v>
      </c>
      <c r="E5" s="646">
        <v>0</v>
      </c>
      <c r="F5" s="646">
        <v>0</v>
      </c>
      <c r="G5" s="646">
        <v>0</v>
      </c>
    </row>
    <row r="6" spans="1:7" ht="25.5" customHeight="1">
      <c r="A6" s="627" t="s">
        <v>387</v>
      </c>
      <c r="B6" s="645" t="s">
        <v>1043</v>
      </c>
      <c r="C6" s="647">
        <v>0</v>
      </c>
      <c r="D6" s="647">
        <v>4</v>
      </c>
      <c r="E6" s="646">
        <v>4</v>
      </c>
      <c r="F6" s="648">
        <v>1200</v>
      </c>
      <c r="G6" s="648">
        <v>0</v>
      </c>
    </row>
    <row r="7" spans="1:7" ht="25.5" customHeight="1">
      <c r="A7" s="641"/>
      <c r="B7" s="645" t="s">
        <v>1044</v>
      </c>
      <c r="C7" s="647">
        <v>0</v>
      </c>
      <c r="D7" s="647">
        <v>2</v>
      </c>
      <c r="E7" s="646">
        <v>2</v>
      </c>
      <c r="F7" s="648">
        <v>660</v>
      </c>
      <c r="G7" s="648">
        <v>0</v>
      </c>
    </row>
    <row r="8" spans="1:7" ht="25.5" customHeight="1">
      <c r="A8" s="649" t="s">
        <v>751</v>
      </c>
      <c r="B8" s="645" t="s">
        <v>892</v>
      </c>
      <c r="C8" s="647">
        <v>0</v>
      </c>
      <c r="D8" s="647">
        <v>1</v>
      </c>
      <c r="E8" s="646">
        <v>1</v>
      </c>
      <c r="F8" s="648">
        <v>200</v>
      </c>
      <c r="G8" s="648">
        <v>0</v>
      </c>
    </row>
    <row r="9" spans="1:7" ht="25.5" customHeight="1">
      <c r="A9" s="644" t="s">
        <v>392</v>
      </c>
      <c r="B9" s="645" t="s">
        <v>1045</v>
      </c>
      <c r="C9" s="648">
        <v>0</v>
      </c>
      <c r="D9" s="648">
        <v>10</v>
      </c>
      <c r="E9" s="646">
        <v>10</v>
      </c>
      <c r="F9" s="648">
        <v>2037</v>
      </c>
      <c r="G9" s="648">
        <v>269</v>
      </c>
    </row>
    <row r="10" spans="1:7" ht="25.5" customHeight="1">
      <c r="A10" s="644" t="s">
        <v>393</v>
      </c>
      <c r="B10" s="645" t="s">
        <v>894</v>
      </c>
      <c r="C10" s="648">
        <v>0</v>
      </c>
      <c r="D10" s="648">
        <v>2</v>
      </c>
      <c r="E10" s="646">
        <v>2</v>
      </c>
      <c r="F10" s="648">
        <v>380</v>
      </c>
      <c r="G10" s="648">
        <v>0</v>
      </c>
    </row>
    <row r="11" spans="1:7" ht="25.5" customHeight="1">
      <c r="A11" s="627" t="s">
        <v>394</v>
      </c>
      <c r="B11" s="645" t="s">
        <v>1046</v>
      </c>
      <c r="C11" s="647">
        <v>0</v>
      </c>
      <c r="D11" s="647">
        <v>0</v>
      </c>
      <c r="E11" s="646">
        <v>0</v>
      </c>
      <c r="F11" s="648">
        <v>0</v>
      </c>
      <c r="G11" s="648">
        <v>0</v>
      </c>
    </row>
    <row r="12" spans="1:7" ht="25.5" customHeight="1">
      <c r="A12" s="641"/>
      <c r="B12" s="645" t="s">
        <v>1047</v>
      </c>
      <c r="C12" s="647">
        <v>4</v>
      </c>
      <c r="D12" s="647">
        <v>0</v>
      </c>
      <c r="E12" s="646">
        <v>4</v>
      </c>
      <c r="F12" s="648">
        <v>225</v>
      </c>
      <c r="G12" s="648">
        <v>33</v>
      </c>
    </row>
    <row r="13" spans="1:7" ht="25.5" customHeight="1">
      <c r="A13" s="627" t="s">
        <v>434</v>
      </c>
      <c r="B13" s="645" t="s">
        <v>1048</v>
      </c>
      <c r="C13" s="647">
        <v>1</v>
      </c>
      <c r="D13" s="647">
        <v>0</v>
      </c>
      <c r="E13" s="646">
        <v>1</v>
      </c>
      <c r="F13" s="648">
        <v>1000</v>
      </c>
      <c r="G13" s="648">
        <v>0</v>
      </c>
    </row>
    <row r="14" spans="1:7" ht="25.5" customHeight="1">
      <c r="A14" s="641"/>
      <c r="B14" s="645" t="s">
        <v>1049</v>
      </c>
      <c r="C14" s="647">
        <v>3</v>
      </c>
      <c r="D14" s="647">
        <v>1</v>
      </c>
      <c r="E14" s="646">
        <v>4</v>
      </c>
      <c r="F14" s="648">
        <v>560</v>
      </c>
      <c r="G14" s="648">
        <v>56</v>
      </c>
    </row>
    <row r="15" spans="1:7" ht="25.5" customHeight="1">
      <c r="A15" s="644" t="s">
        <v>445</v>
      </c>
      <c r="B15" s="645" t="s">
        <v>1050</v>
      </c>
      <c r="C15" s="648">
        <v>0</v>
      </c>
      <c r="D15" s="648">
        <v>7</v>
      </c>
      <c r="E15" s="646">
        <v>7</v>
      </c>
      <c r="F15" s="648">
        <v>1244</v>
      </c>
      <c r="G15" s="648">
        <v>0</v>
      </c>
    </row>
    <row r="16" spans="1:7" ht="25.5" customHeight="1">
      <c r="A16" s="644" t="s">
        <v>452</v>
      </c>
      <c r="B16" s="645" t="s">
        <v>1051</v>
      </c>
      <c r="C16" s="648">
        <v>0</v>
      </c>
      <c r="D16" s="648">
        <v>3</v>
      </c>
      <c r="E16" s="646">
        <v>3</v>
      </c>
      <c r="F16" s="648">
        <v>440</v>
      </c>
      <c r="G16" s="648">
        <v>0</v>
      </c>
    </row>
    <row r="17" spans="1:7" ht="25.5" customHeight="1">
      <c r="A17" s="650" t="s">
        <v>148</v>
      </c>
      <c r="B17" s="651" t="s">
        <v>901</v>
      </c>
      <c r="C17" s="648">
        <v>0</v>
      </c>
      <c r="D17" s="648">
        <v>17</v>
      </c>
      <c r="E17" s="646">
        <v>17</v>
      </c>
      <c r="F17" s="648">
        <v>3538</v>
      </c>
      <c r="G17" s="648">
        <v>60</v>
      </c>
    </row>
    <row r="18" spans="1:7" ht="25.5" customHeight="1">
      <c r="A18" s="650" t="s">
        <v>149</v>
      </c>
      <c r="B18" s="652" t="s">
        <v>744</v>
      </c>
      <c r="C18" s="648">
        <v>0</v>
      </c>
      <c r="D18" s="648">
        <v>9</v>
      </c>
      <c r="E18" s="646">
        <v>9</v>
      </c>
      <c r="F18" s="648">
        <v>2389</v>
      </c>
      <c r="G18" s="648">
        <v>70</v>
      </c>
    </row>
    <row r="19" spans="1:7" ht="25.5" customHeight="1">
      <c r="A19" s="650" t="s">
        <v>150</v>
      </c>
      <c r="B19" s="652" t="s">
        <v>746</v>
      </c>
      <c r="C19" s="653">
        <v>0</v>
      </c>
      <c r="D19" s="653">
        <v>1</v>
      </c>
      <c r="E19" s="646">
        <v>1</v>
      </c>
      <c r="F19" s="653">
        <v>153</v>
      </c>
      <c r="G19" s="653">
        <v>0</v>
      </c>
    </row>
    <row r="20" spans="1:7" ht="25.5" customHeight="1">
      <c r="A20" s="650"/>
      <c r="B20" s="654" t="s">
        <v>1052</v>
      </c>
      <c r="C20" s="653">
        <v>0</v>
      </c>
      <c r="D20" s="653">
        <v>0</v>
      </c>
      <c r="E20" s="655">
        <v>0</v>
      </c>
      <c r="F20" s="653">
        <v>0</v>
      </c>
      <c r="G20" s="653">
        <v>0</v>
      </c>
    </row>
    <row r="21" spans="1:7" ht="25.5" customHeight="1" thickBot="1">
      <c r="A21" s="656"/>
      <c r="B21" s="657" t="s">
        <v>903</v>
      </c>
      <c r="C21" s="658">
        <v>0</v>
      </c>
      <c r="D21" s="658">
        <v>2</v>
      </c>
      <c r="E21" s="659">
        <v>2</v>
      </c>
      <c r="F21" s="658">
        <v>104</v>
      </c>
      <c r="G21" s="658">
        <v>0</v>
      </c>
    </row>
    <row r="22" spans="1:7" ht="25.5" customHeight="1" thickTop="1">
      <c r="A22" s="660"/>
      <c r="B22" s="661" t="s">
        <v>623</v>
      </c>
      <c r="C22" s="647">
        <f t="shared" ref="C22:F22" si="0">SUM(C5:C21)</f>
        <v>8</v>
      </c>
      <c r="D22" s="647">
        <f t="shared" si="0"/>
        <v>59</v>
      </c>
      <c r="E22" s="647">
        <f t="shared" si="0"/>
        <v>67</v>
      </c>
      <c r="F22" s="647">
        <f t="shared" si="0"/>
        <v>14130</v>
      </c>
      <c r="G22" s="647">
        <f>SUM(G5:G21)</f>
        <v>488</v>
      </c>
    </row>
  </sheetData>
  <mergeCells count="10">
    <mergeCell ref="F2:F4"/>
    <mergeCell ref="G2:G4"/>
    <mergeCell ref="B2:B4"/>
    <mergeCell ref="A2:A4"/>
    <mergeCell ref="A13:A14"/>
    <mergeCell ref="C3:C4"/>
    <mergeCell ref="D3:D4"/>
    <mergeCell ref="E3:E4"/>
    <mergeCell ref="A6:A7"/>
    <mergeCell ref="A11:A12"/>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tabColor theme="0"/>
  </sheetPr>
  <dimension ref="A1:X71"/>
  <sheetViews>
    <sheetView defaultGridColor="0" view="pageBreakPreview" colorId="22" zoomScale="70" zoomScaleNormal="85" zoomScaleSheetLayoutView="70" workbookViewId="0">
      <pane xSplit="2" ySplit="1" topLeftCell="C50" activePane="bottomRight" state="frozen"/>
      <selection activeCell="S182" sqref="S182"/>
      <selection pane="topRight" activeCell="S182" sqref="S182"/>
      <selection pane="bottomLeft" activeCell="S182" sqref="S182"/>
      <selection pane="bottomRight" sqref="A1:XFD1048576"/>
    </sheetView>
  </sheetViews>
  <sheetFormatPr defaultColWidth="13.375" defaultRowHeight="19.5" customHeight="1"/>
  <cols>
    <col min="1" max="1" width="4.5" style="663" customWidth="1"/>
    <col min="2" max="2" width="14.5" style="674" customWidth="1"/>
    <col min="3" max="3" width="48.875" style="663" customWidth="1"/>
    <col min="4" max="4" width="13.125" style="664" customWidth="1"/>
    <col min="5" max="5" width="46.875" style="665" customWidth="1"/>
    <col min="6" max="6" width="10" style="663" customWidth="1"/>
    <col min="7" max="7" width="11.75" style="663" customWidth="1"/>
    <col min="8" max="8" width="8.875" style="666" customWidth="1"/>
    <col min="9" max="9" width="27.125" style="667" customWidth="1"/>
    <col min="10" max="10" width="6.875" style="666" customWidth="1"/>
    <col min="11" max="11" width="13.375" style="663"/>
    <col min="12" max="13" width="15.875" style="663" customWidth="1"/>
    <col min="14" max="14" width="32.125" style="663" customWidth="1"/>
    <col min="15" max="15" width="30.875" style="663" customWidth="1"/>
    <col min="16" max="17" width="23.375" style="663" customWidth="1"/>
    <col min="18" max="18" width="24.625" style="663" customWidth="1"/>
    <col min="19" max="19" width="2.125" style="663" customWidth="1"/>
    <col min="20" max="16384" width="13.375" style="663"/>
  </cols>
  <sheetData>
    <row r="1" spans="1:11" ht="19.5" customHeight="1">
      <c r="A1" s="662" t="s">
        <v>249</v>
      </c>
      <c r="B1" s="662"/>
    </row>
    <row r="2" spans="1:11" s="674" customFormat="1" ht="69.75" customHeight="1">
      <c r="A2" s="668" t="s">
        <v>724</v>
      </c>
      <c r="B2" s="669" t="s">
        <v>250</v>
      </c>
      <c r="C2" s="669" t="s">
        <v>251</v>
      </c>
      <c r="D2" s="670" t="s">
        <v>435</v>
      </c>
      <c r="E2" s="671" t="s">
        <v>252</v>
      </c>
      <c r="F2" s="670" t="s">
        <v>253</v>
      </c>
      <c r="G2" s="670" t="s">
        <v>225</v>
      </c>
      <c r="H2" s="672" t="s">
        <v>1182</v>
      </c>
      <c r="I2" s="673" t="s">
        <v>1183</v>
      </c>
      <c r="J2" s="670" t="s">
        <v>1184</v>
      </c>
      <c r="K2" s="670" t="s">
        <v>254</v>
      </c>
    </row>
    <row r="3" spans="1:11" s="683" customFormat="1" ht="29.1" customHeight="1">
      <c r="A3" s="675">
        <v>1</v>
      </c>
      <c r="B3" s="676" t="s">
        <v>335</v>
      </c>
      <c r="C3" s="677" t="s">
        <v>1216</v>
      </c>
      <c r="D3" s="678">
        <v>39750</v>
      </c>
      <c r="E3" s="679" t="s">
        <v>1217</v>
      </c>
      <c r="F3" s="680">
        <v>172</v>
      </c>
      <c r="G3" s="680"/>
      <c r="H3" s="681" t="s">
        <v>285</v>
      </c>
      <c r="I3" s="682" t="s">
        <v>1017</v>
      </c>
      <c r="J3" s="681"/>
      <c r="K3" s="681"/>
    </row>
    <row r="4" spans="1:11" s="683" customFormat="1" ht="29.1" customHeight="1">
      <c r="A4" s="675">
        <v>2</v>
      </c>
      <c r="B4" s="676" t="s">
        <v>335</v>
      </c>
      <c r="C4" s="677" t="s">
        <v>241</v>
      </c>
      <c r="D4" s="678">
        <v>32168</v>
      </c>
      <c r="E4" s="679" t="s">
        <v>1018</v>
      </c>
      <c r="F4" s="680">
        <v>98</v>
      </c>
      <c r="G4" s="680"/>
      <c r="H4" s="681" t="s">
        <v>239</v>
      </c>
      <c r="I4" s="682" t="s">
        <v>237</v>
      </c>
      <c r="J4" s="681"/>
      <c r="K4" s="681"/>
    </row>
    <row r="5" spans="1:11" s="683" customFormat="1" ht="29.1" customHeight="1">
      <c r="A5" s="675">
        <v>3</v>
      </c>
      <c r="B5" s="676" t="s">
        <v>335</v>
      </c>
      <c r="C5" s="677" t="s">
        <v>1218</v>
      </c>
      <c r="D5" s="678">
        <v>36091</v>
      </c>
      <c r="E5" s="679" t="s">
        <v>235</v>
      </c>
      <c r="F5" s="680">
        <v>215</v>
      </c>
      <c r="G5" s="680"/>
      <c r="H5" s="681" t="s">
        <v>239</v>
      </c>
      <c r="I5" s="682" t="s">
        <v>242</v>
      </c>
      <c r="J5" s="684"/>
      <c r="K5" s="684"/>
    </row>
    <row r="6" spans="1:11" s="683" customFormat="1" ht="29.1" customHeight="1">
      <c r="A6" s="675">
        <v>4</v>
      </c>
      <c r="B6" s="676" t="s">
        <v>335</v>
      </c>
      <c r="C6" s="677" t="s">
        <v>241</v>
      </c>
      <c r="D6" s="678">
        <v>42082</v>
      </c>
      <c r="E6" s="679" t="s">
        <v>235</v>
      </c>
      <c r="F6" s="680">
        <v>450</v>
      </c>
      <c r="G6" s="680"/>
      <c r="H6" s="681" t="s">
        <v>302</v>
      </c>
      <c r="I6" s="682" t="s">
        <v>1019</v>
      </c>
      <c r="J6" s="684"/>
      <c r="K6" s="684"/>
    </row>
    <row r="7" spans="1:11" s="683" customFormat="1" ht="29.1" customHeight="1">
      <c r="A7" s="675">
        <v>5</v>
      </c>
      <c r="B7" s="676" t="s">
        <v>335</v>
      </c>
      <c r="C7" s="677" t="s">
        <v>1503</v>
      </c>
      <c r="D7" s="678">
        <v>44670</v>
      </c>
      <c r="E7" s="679" t="s">
        <v>235</v>
      </c>
      <c r="F7" s="680">
        <v>100</v>
      </c>
      <c r="G7" s="680"/>
      <c r="H7" s="681" t="s">
        <v>302</v>
      </c>
      <c r="I7" s="682" t="s">
        <v>1019</v>
      </c>
      <c r="J7" s="684"/>
      <c r="K7" s="684"/>
    </row>
    <row r="8" spans="1:11" s="683" customFormat="1" ht="29.1" customHeight="1">
      <c r="A8" s="675">
        <v>6</v>
      </c>
      <c r="B8" s="676" t="s">
        <v>335</v>
      </c>
      <c r="C8" s="677" t="s">
        <v>736</v>
      </c>
      <c r="D8" s="678">
        <v>34418</v>
      </c>
      <c r="E8" s="679" t="s">
        <v>737</v>
      </c>
      <c r="F8" s="680">
        <v>50</v>
      </c>
      <c r="G8" s="680">
        <v>60</v>
      </c>
      <c r="H8" s="681" t="s">
        <v>239</v>
      </c>
      <c r="I8" s="682" t="s">
        <v>237</v>
      </c>
      <c r="J8" s="684"/>
      <c r="K8" s="684"/>
    </row>
    <row r="9" spans="1:11" s="683" customFormat="1" ht="29.1" customHeight="1">
      <c r="A9" s="675">
        <v>7</v>
      </c>
      <c r="B9" s="676" t="s">
        <v>335</v>
      </c>
      <c r="C9" s="677" t="s">
        <v>1219</v>
      </c>
      <c r="D9" s="678">
        <v>41268</v>
      </c>
      <c r="E9" s="679" t="s">
        <v>738</v>
      </c>
      <c r="F9" s="680">
        <v>255</v>
      </c>
      <c r="G9" s="680"/>
      <c r="H9" s="681" t="s">
        <v>285</v>
      </c>
      <c r="I9" s="682" t="s">
        <v>1066</v>
      </c>
      <c r="J9" s="681"/>
      <c r="K9" s="681"/>
    </row>
    <row r="10" spans="1:11" s="683" customFormat="1" ht="29.1" customHeight="1">
      <c r="A10" s="675">
        <v>8</v>
      </c>
      <c r="B10" s="676" t="s">
        <v>335</v>
      </c>
      <c r="C10" s="677" t="s">
        <v>1220</v>
      </c>
      <c r="D10" s="678">
        <v>33906</v>
      </c>
      <c r="E10" s="679" t="s">
        <v>725</v>
      </c>
      <c r="F10" s="680">
        <v>200</v>
      </c>
      <c r="G10" s="680"/>
      <c r="H10" s="681" t="s">
        <v>239</v>
      </c>
      <c r="I10" s="682" t="s">
        <v>726</v>
      </c>
      <c r="J10" s="681"/>
      <c r="K10" s="681"/>
    </row>
    <row r="11" spans="1:11" s="683" customFormat="1" ht="29.1" customHeight="1">
      <c r="A11" s="675">
        <v>9</v>
      </c>
      <c r="B11" s="676" t="s">
        <v>335</v>
      </c>
      <c r="C11" s="677" t="s">
        <v>1221</v>
      </c>
      <c r="D11" s="678">
        <v>37291</v>
      </c>
      <c r="E11" s="679" t="s">
        <v>727</v>
      </c>
      <c r="F11" s="680">
        <v>370</v>
      </c>
      <c r="G11" s="680"/>
      <c r="H11" s="681" t="s">
        <v>239</v>
      </c>
      <c r="I11" s="682" t="s">
        <v>728</v>
      </c>
      <c r="J11" s="681"/>
      <c r="K11" s="681"/>
    </row>
    <row r="12" spans="1:11" s="683" customFormat="1" ht="29.1" customHeight="1">
      <c r="A12" s="675">
        <v>10</v>
      </c>
      <c r="B12" s="676" t="s">
        <v>335</v>
      </c>
      <c r="C12" s="677" t="s">
        <v>1222</v>
      </c>
      <c r="D12" s="678">
        <v>38531</v>
      </c>
      <c r="E12" s="679" t="s">
        <v>729</v>
      </c>
      <c r="F12" s="680">
        <v>180</v>
      </c>
      <c r="G12" s="680"/>
      <c r="H12" s="681" t="s">
        <v>239</v>
      </c>
      <c r="I12" s="682" t="s">
        <v>1020</v>
      </c>
      <c r="J12" s="681"/>
      <c r="K12" s="681"/>
    </row>
    <row r="13" spans="1:11" s="683" customFormat="1" ht="29.1" customHeight="1">
      <c r="A13" s="675">
        <v>11</v>
      </c>
      <c r="B13" s="676" t="s">
        <v>335</v>
      </c>
      <c r="C13" s="677" t="s">
        <v>244</v>
      </c>
      <c r="D13" s="678">
        <v>27794</v>
      </c>
      <c r="E13" s="679" t="s">
        <v>245</v>
      </c>
      <c r="F13" s="680">
        <v>90</v>
      </c>
      <c r="G13" s="680"/>
      <c r="H13" s="681" t="s">
        <v>239</v>
      </c>
      <c r="I13" s="682" t="s">
        <v>237</v>
      </c>
      <c r="J13" s="681"/>
      <c r="K13" s="681"/>
    </row>
    <row r="14" spans="1:11" s="683" customFormat="1" ht="29.1" customHeight="1">
      <c r="A14" s="675">
        <v>12</v>
      </c>
      <c r="B14" s="676" t="s">
        <v>335</v>
      </c>
      <c r="C14" s="677" t="s">
        <v>246</v>
      </c>
      <c r="D14" s="678">
        <v>30687</v>
      </c>
      <c r="E14" s="679" t="s">
        <v>247</v>
      </c>
      <c r="F14" s="680">
        <v>400</v>
      </c>
      <c r="G14" s="680"/>
      <c r="H14" s="681" t="s">
        <v>239</v>
      </c>
      <c r="I14" s="682" t="s">
        <v>243</v>
      </c>
      <c r="J14" s="681"/>
      <c r="K14" s="681"/>
    </row>
    <row r="15" spans="1:11" s="683" customFormat="1" ht="29.1" customHeight="1">
      <c r="A15" s="675">
        <v>13</v>
      </c>
      <c r="B15" s="676" t="s">
        <v>335</v>
      </c>
      <c r="C15" s="677" t="s">
        <v>246</v>
      </c>
      <c r="D15" s="678">
        <v>36980</v>
      </c>
      <c r="E15" s="679" t="s">
        <v>248</v>
      </c>
      <c r="F15" s="680">
        <v>253</v>
      </c>
      <c r="G15" s="680"/>
      <c r="H15" s="681" t="s">
        <v>239</v>
      </c>
      <c r="I15" s="682" t="s">
        <v>243</v>
      </c>
      <c r="J15" s="681"/>
      <c r="K15" s="681"/>
    </row>
    <row r="16" spans="1:11" s="683" customFormat="1" ht="29.1" customHeight="1">
      <c r="A16" s="675">
        <v>14</v>
      </c>
      <c r="B16" s="676" t="s">
        <v>335</v>
      </c>
      <c r="C16" s="677" t="s">
        <v>739</v>
      </c>
      <c r="D16" s="678">
        <v>39561</v>
      </c>
      <c r="E16" s="679" t="s">
        <v>235</v>
      </c>
      <c r="F16" s="680">
        <v>60</v>
      </c>
      <c r="G16" s="680"/>
      <c r="H16" s="681" t="s">
        <v>239</v>
      </c>
      <c r="I16" s="682" t="s">
        <v>243</v>
      </c>
      <c r="J16" s="681"/>
      <c r="K16" s="681"/>
    </row>
    <row r="17" spans="1:11" s="683" customFormat="1" ht="29.1" customHeight="1">
      <c r="A17" s="675">
        <v>15</v>
      </c>
      <c r="B17" s="676" t="s">
        <v>335</v>
      </c>
      <c r="C17" s="677" t="s">
        <v>740</v>
      </c>
      <c r="D17" s="678">
        <v>40788</v>
      </c>
      <c r="E17" s="679" t="s">
        <v>235</v>
      </c>
      <c r="F17" s="680">
        <v>215</v>
      </c>
      <c r="G17" s="680"/>
      <c r="H17" s="681" t="s">
        <v>239</v>
      </c>
      <c r="I17" s="682" t="s">
        <v>741</v>
      </c>
      <c r="J17" s="681"/>
      <c r="K17" s="681"/>
    </row>
    <row r="18" spans="1:11" s="683" customFormat="1" ht="29.1" customHeight="1">
      <c r="A18" s="675">
        <v>16</v>
      </c>
      <c r="B18" s="676" t="s">
        <v>335</v>
      </c>
      <c r="C18" s="677" t="s">
        <v>1067</v>
      </c>
      <c r="D18" s="678">
        <v>43886</v>
      </c>
      <c r="E18" s="679" t="s">
        <v>245</v>
      </c>
      <c r="F18" s="680">
        <v>288</v>
      </c>
      <c r="G18" s="680"/>
      <c r="H18" s="681" t="s">
        <v>239</v>
      </c>
      <c r="I18" s="682" t="s">
        <v>237</v>
      </c>
      <c r="J18" s="681"/>
      <c r="K18" s="681"/>
    </row>
    <row r="19" spans="1:11" s="683" customFormat="1" ht="29.1" customHeight="1">
      <c r="A19" s="675">
        <v>17</v>
      </c>
      <c r="B19" s="676" t="s">
        <v>335</v>
      </c>
      <c r="C19" s="685" t="s">
        <v>1223</v>
      </c>
      <c r="D19" s="678">
        <v>44494</v>
      </c>
      <c r="E19" s="686" t="s">
        <v>235</v>
      </c>
      <c r="F19" s="680">
        <v>142</v>
      </c>
      <c r="G19" s="680"/>
      <c r="H19" s="681" t="s">
        <v>239</v>
      </c>
      <c r="I19" s="682" t="s">
        <v>741</v>
      </c>
      <c r="J19" s="687"/>
      <c r="K19" s="687"/>
    </row>
    <row r="20" spans="1:11" s="683" customFormat="1" ht="29.1" customHeight="1">
      <c r="A20" s="675">
        <v>18</v>
      </c>
      <c r="B20" s="682" t="s">
        <v>337</v>
      </c>
      <c r="C20" s="679" t="s">
        <v>1180</v>
      </c>
      <c r="D20" s="688">
        <v>40443</v>
      </c>
      <c r="E20" s="679" t="s">
        <v>1035</v>
      </c>
      <c r="F20" s="689">
        <v>153</v>
      </c>
      <c r="G20" s="689"/>
      <c r="H20" s="690" t="s">
        <v>1036</v>
      </c>
      <c r="I20" s="682" t="s">
        <v>913</v>
      </c>
      <c r="J20" s="690"/>
      <c r="K20" s="690" t="s">
        <v>1065</v>
      </c>
    </row>
    <row r="21" spans="1:11" s="683" customFormat="1" ht="29.1" customHeight="1">
      <c r="A21" s="675">
        <v>19</v>
      </c>
      <c r="B21" s="682" t="s">
        <v>338</v>
      </c>
      <c r="C21" s="679" t="s">
        <v>1037</v>
      </c>
      <c r="D21" s="688">
        <v>34185</v>
      </c>
      <c r="E21" s="679" t="s">
        <v>1038</v>
      </c>
      <c r="F21" s="689">
        <v>52</v>
      </c>
      <c r="G21" s="689"/>
      <c r="H21" s="690" t="s">
        <v>236</v>
      </c>
      <c r="I21" s="682" t="s">
        <v>17</v>
      </c>
      <c r="J21" s="690"/>
      <c r="K21" s="690" t="s">
        <v>1039</v>
      </c>
    </row>
    <row r="22" spans="1:11" s="683" customFormat="1" ht="29.1" customHeight="1">
      <c r="A22" s="675">
        <v>20</v>
      </c>
      <c r="B22" s="682" t="s">
        <v>338</v>
      </c>
      <c r="C22" s="679" t="s">
        <v>747</v>
      </c>
      <c r="D22" s="688">
        <v>40429</v>
      </c>
      <c r="E22" s="679" t="s">
        <v>1040</v>
      </c>
      <c r="F22" s="689">
        <v>52</v>
      </c>
      <c r="G22" s="689"/>
      <c r="H22" s="690" t="s">
        <v>1041</v>
      </c>
      <c r="I22" s="682" t="s">
        <v>748</v>
      </c>
      <c r="J22" s="690"/>
      <c r="K22" s="690"/>
    </row>
    <row r="23" spans="1:11" s="683" customFormat="1" ht="29.1" customHeight="1">
      <c r="A23" s="675">
        <v>21</v>
      </c>
      <c r="B23" s="676" t="s">
        <v>310</v>
      </c>
      <c r="C23" s="677" t="s">
        <v>974</v>
      </c>
      <c r="D23" s="678">
        <v>22685</v>
      </c>
      <c r="E23" s="679" t="s">
        <v>975</v>
      </c>
      <c r="F23" s="680">
        <v>150</v>
      </c>
      <c r="G23" s="680"/>
      <c r="H23" s="681" t="s">
        <v>239</v>
      </c>
      <c r="I23" s="682" t="s">
        <v>17</v>
      </c>
      <c r="J23" s="681" t="s">
        <v>817</v>
      </c>
      <c r="K23" s="681"/>
    </row>
    <row r="24" spans="1:11" s="683" customFormat="1" ht="29.1" customHeight="1">
      <c r="A24" s="675">
        <v>22</v>
      </c>
      <c r="B24" s="676" t="s">
        <v>310</v>
      </c>
      <c r="C24" s="677" t="s">
        <v>976</v>
      </c>
      <c r="D24" s="678">
        <v>23841</v>
      </c>
      <c r="E24" s="679" t="s">
        <v>977</v>
      </c>
      <c r="F24" s="680">
        <v>350</v>
      </c>
      <c r="G24" s="680"/>
      <c r="H24" s="681" t="s">
        <v>978</v>
      </c>
      <c r="I24" s="682" t="s">
        <v>17</v>
      </c>
      <c r="J24" s="681" t="s">
        <v>817</v>
      </c>
      <c r="K24" s="681"/>
    </row>
    <row r="25" spans="1:11" s="683" customFormat="1" ht="29.1" customHeight="1">
      <c r="A25" s="675">
        <v>23</v>
      </c>
      <c r="B25" s="676" t="s">
        <v>310</v>
      </c>
      <c r="C25" s="677" t="s">
        <v>979</v>
      </c>
      <c r="D25" s="678">
        <v>24014</v>
      </c>
      <c r="E25" s="679" t="s">
        <v>980</v>
      </c>
      <c r="F25" s="680">
        <v>300</v>
      </c>
      <c r="G25" s="680"/>
      <c r="H25" s="681" t="s">
        <v>981</v>
      </c>
      <c r="I25" s="682" t="s">
        <v>17</v>
      </c>
      <c r="J25" s="681" t="s">
        <v>817</v>
      </c>
      <c r="K25" s="681"/>
    </row>
    <row r="26" spans="1:11" s="683" customFormat="1" ht="29.1" customHeight="1">
      <c r="A26" s="675">
        <v>24</v>
      </c>
      <c r="B26" s="676" t="s">
        <v>310</v>
      </c>
      <c r="C26" s="677" t="s">
        <v>982</v>
      </c>
      <c r="D26" s="678">
        <v>26950</v>
      </c>
      <c r="E26" s="679" t="s">
        <v>983</v>
      </c>
      <c r="F26" s="680">
        <v>400</v>
      </c>
      <c r="G26" s="680"/>
      <c r="H26" s="681" t="s">
        <v>978</v>
      </c>
      <c r="I26" s="682" t="s">
        <v>17</v>
      </c>
      <c r="J26" s="691" t="s">
        <v>817</v>
      </c>
      <c r="K26" s="691"/>
    </row>
    <row r="27" spans="1:11" s="683" customFormat="1" ht="29.1" customHeight="1">
      <c r="A27" s="675">
        <v>25</v>
      </c>
      <c r="B27" s="676" t="s">
        <v>309</v>
      </c>
      <c r="C27" s="677" t="s">
        <v>970</v>
      </c>
      <c r="D27" s="678">
        <v>27520</v>
      </c>
      <c r="E27" s="679" t="s">
        <v>971</v>
      </c>
      <c r="F27" s="680">
        <v>340</v>
      </c>
      <c r="G27" s="680"/>
      <c r="H27" s="681" t="s">
        <v>285</v>
      </c>
      <c r="I27" s="682" t="s">
        <v>17</v>
      </c>
      <c r="J27" s="681"/>
      <c r="K27" s="681"/>
    </row>
    <row r="28" spans="1:11" s="683" customFormat="1" ht="29.1" customHeight="1">
      <c r="A28" s="675">
        <v>26</v>
      </c>
      <c r="B28" s="676" t="s">
        <v>309</v>
      </c>
      <c r="C28" s="677" t="s">
        <v>972</v>
      </c>
      <c r="D28" s="678">
        <v>36777</v>
      </c>
      <c r="E28" s="679" t="s">
        <v>973</v>
      </c>
      <c r="F28" s="680">
        <v>320</v>
      </c>
      <c r="G28" s="680"/>
      <c r="H28" s="681" t="s">
        <v>239</v>
      </c>
      <c r="I28" s="682" t="s">
        <v>17</v>
      </c>
      <c r="J28" s="681"/>
      <c r="K28" s="681"/>
    </row>
    <row r="29" spans="1:11" s="683" customFormat="1" ht="29.1" customHeight="1">
      <c r="A29" s="675">
        <v>27</v>
      </c>
      <c r="B29" s="676" t="s">
        <v>313</v>
      </c>
      <c r="C29" s="677" t="s">
        <v>984</v>
      </c>
      <c r="D29" s="678">
        <v>41143</v>
      </c>
      <c r="E29" s="679" t="s">
        <v>985</v>
      </c>
      <c r="F29" s="680">
        <v>200</v>
      </c>
      <c r="G29" s="680"/>
      <c r="H29" s="681" t="s">
        <v>239</v>
      </c>
      <c r="I29" s="682" t="s">
        <v>237</v>
      </c>
      <c r="J29" s="691"/>
      <c r="K29" s="691"/>
    </row>
    <row r="30" spans="1:11" s="683" customFormat="1" ht="29.1" customHeight="1">
      <c r="A30" s="675">
        <v>28</v>
      </c>
      <c r="B30" s="676" t="s">
        <v>317</v>
      </c>
      <c r="C30" s="677" t="s">
        <v>986</v>
      </c>
      <c r="D30" s="678">
        <v>20758</v>
      </c>
      <c r="E30" s="679" t="s">
        <v>987</v>
      </c>
      <c r="F30" s="680">
        <v>420</v>
      </c>
      <c r="G30" s="680"/>
      <c r="H30" s="681" t="s">
        <v>239</v>
      </c>
      <c r="I30" s="682" t="s">
        <v>17</v>
      </c>
      <c r="J30" s="681"/>
      <c r="K30" s="681"/>
    </row>
    <row r="31" spans="1:11" s="683" customFormat="1" ht="29.1" customHeight="1">
      <c r="A31" s="675">
        <v>29</v>
      </c>
      <c r="B31" s="676" t="s">
        <v>317</v>
      </c>
      <c r="C31" s="677" t="s">
        <v>988</v>
      </c>
      <c r="D31" s="678">
        <v>25225</v>
      </c>
      <c r="E31" s="679" t="s">
        <v>235</v>
      </c>
      <c r="F31" s="680">
        <v>72</v>
      </c>
      <c r="G31" s="680"/>
      <c r="H31" s="681" t="s">
        <v>239</v>
      </c>
      <c r="I31" s="682" t="s">
        <v>237</v>
      </c>
      <c r="J31" s="681"/>
      <c r="K31" s="681"/>
    </row>
    <row r="32" spans="1:11" s="683" customFormat="1" ht="29.1" customHeight="1">
      <c r="A32" s="675">
        <v>30</v>
      </c>
      <c r="B32" s="676" t="s">
        <v>317</v>
      </c>
      <c r="C32" s="677" t="s">
        <v>989</v>
      </c>
      <c r="D32" s="678">
        <v>32777</v>
      </c>
      <c r="E32" s="679" t="s">
        <v>987</v>
      </c>
      <c r="F32" s="680">
        <v>510</v>
      </c>
      <c r="G32" s="680"/>
      <c r="H32" s="681" t="s">
        <v>239</v>
      </c>
      <c r="I32" s="682" t="s">
        <v>17</v>
      </c>
      <c r="J32" s="681"/>
      <c r="K32" s="681"/>
    </row>
    <row r="33" spans="1:11" s="683" customFormat="1" ht="29.1" customHeight="1">
      <c r="A33" s="675">
        <v>31</v>
      </c>
      <c r="B33" s="676" t="s">
        <v>317</v>
      </c>
      <c r="C33" s="677" t="s">
        <v>1504</v>
      </c>
      <c r="D33" s="678">
        <v>32812</v>
      </c>
      <c r="E33" s="679" t="s">
        <v>987</v>
      </c>
      <c r="F33" s="680">
        <v>240</v>
      </c>
      <c r="G33" s="680"/>
      <c r="H33" s="681" t="s">
        <v>239</v>
      </c>
      <c r="I33" s="682" t="s">
        <v>17</v>
      </c>
      <c r="J33" s="681"/>
      <c r="K33" s="681"/>
    </row>
    <row r="34" spans="1:11" s="683" customFormat="1" ht="29.1" customHeight="1">
      <c r="A34" s="675">
        <v>32</v>
      </c>
      <c r="B34" s="676" t="s">
        <v>317</v>
      </c>
      <c r="C34" s="677" t="s">
        <v>990</v>
      </c>
      <c r="D34" s="678">
        <v>35654</v>
      </c>
      <c r="E34" s="679" t="s">
        <v>991</v>
      </c>
      <c r="F34" s="680">
        <v>90</v>
      </c>
      <c r="G34" s="680"/>
      <c r="H34" s="681" t="s">
        <v>239</v>
      </c>
      <c r="I34" s="682" t="s">
        <v>237</v>
      </c>
      <c r="J34" s="681"/>
      <c r="K34" s="681"/>
    </row>
    <row r="35" spans="1:11" s="683" customFormat="1" ht="29.1" customHeight="1">
      <c r="A35" s="675">
        <v>33</v>
      </c>
      <c r="B35" s="676" t="s">
        <v>318</v>
      </c>
      <c r="C35" s="677" t="s">
        <v>992</v>
      </c>
      <c r="D35" s="678">
        <v>22813</v>
      </c>
      <c r="E35" s="679" t="s">
        <v>987</v>
      </c>
      <c r="F35" s="680">
        <v>230</v>
      </c>
      <c r="G35" s="680"/>
      <c r="H35" s="681" t="s">
        <v>236</v>
      </c>
      <c r="I35" s="682" t="s">
        <v>237</v>
      </c>
      <c r="J35" s="681"/>
      <c r="K35" s="681"/>
    </row>
    <row r="36" spans="1:11" s="683" customFormat="1" ht="29.1" customHeight="1">
      <c r="A36" s="675">
        <v>34</v>
      </c>
      <c r="B36" s="676" t="s">
        <v>319</v>
      </c>
      <c r="C36" s="677" t="s">
        <v>993</v>
      </c>
      <c r="D36" s="678">
        <v>35117</v>
      </c>
      <c r="E36" s="679" t="s">
        <v>235</v>
      </c>
      <c r="F36" s="680">
        <v>56</v>
      </c>
      <c r="G36" s="680"/>
      <c r="H36" s="681" t="s">
        <v>239</v>
      </c>
      <c r="I36" s="682" t="s">
        <v>17</v>
      </c>
      <c r="J36" s="681"/>
      <c r="K36" s="681"/>
    </row>
    <row r="37" spans="1:11" s="683" customFormat="1" ht="29.1" customHeight="1">
      <c r="A37" s="675">
        <v>35</v>
      </c>
      <c r="B37" s="676" t="s">
        <v>319</v>
      </c>
      <c r="C37" s="677" t="s">
        <v>994</v>
      </c>
      <c r="D37" s="678">
        <v>43105</v>
      </c>
      <c r="E37" s="679" t="s">
        <v>995</v>
      </c>
      <c r="F37" s="680">
        <v>39</v>
      </c>
      <c r="G37" s="680">
        <v>29</v>
      </c>
      <c r="H37" s="681" t="s">
        <v>239</v>
      </c>
      <c r="I37" s="682" t="s">
        <v>17</v>
      </c>
      <c r="J37" s="681"/>
      <c r="K37" s="681"/>
    </row>
    <row r="38" spans="1:11" s="683" customFormat="1" ht="29.1" customHeight="1">
      <c r="A38" s="675">
        <v>36</v>
      </c>
      <c r="B38" s="676" t="s">
        <v>8</v>
      </c>
      <c r="C38" s="677" t="s">
        <v>996</v>
      </c>
      <c r="D38" s="678">
        <v>26635</v>
      </c>
      <c r="E38" s="679" t="s">
        <v>997</v>
      </c>
      <c r="F38" s="680">
        <v>180</v>
      </c>
      <c r="G38" s="680">
        <v>190</v>
      </c>
      <c r="H38" s="681" t="s">
        <v>285</v>
      </c>
      <c r="I38" s="682" t="s">
        <v>17</v>
      </c>
      <c r="J38" s="681"/>
      <c r="K38" s="681"/>
    </row>
    <row r="39" spans="1:11" s="683" customFormat="1" ht="29.1" customHeight="1">
      <c r="A39" s="675">
        <v>37</v>
      </c>
      <c r="B39" s="676" t="s">
        <v>8</v>
      </c>
      <c r="C39" s="677" t="s">
        <v>998</v>
      </c>
      <c r="D39" s="678">
        <v>31212</v>
      </c>
      <c r="E39" s="679" t="s">
        <v>987</v>
      </c>
      <c r="F39" s="680">
        <v>200</v>
      </c>
      <c r="G39" s="680">
        <v>50</v>
      </c>
      <c r="H39" s="681" t="s">
        <v>239</v>
      </c>
      <c r="I39" s="682" t="s">
        <v>17</v>
      </c>
      <c r="J39" s="681"/>
      <c r="K39" s="681"/>
    </row>
    <row r="40" spans="1:11" s="683" customFormat="1" ht="29.1" customHeight="1">
      <c r="A40" s="675">
        <v>38</v>
      </c>
      <c r="B40" s="692" t="s">
        <v>336</v>
      </c>
      <c r="C40" s="693" t="s">
        <v>6</v>
      </c>
      <c r="D40" s="694">
        <v>40983</v>
      </c>
      <c r="E40" s="695" t="s">
        <v>1021</v>
      </c>
      <c r="F40" s="696">
        <v>200</v>
      </c>
      <c r="G40" s="680"/>
      <c r="H40" s="697" t="s">
        <v>239</v>
      </c>
      <c r="I40" s="673" t="s">
        <v>742</v>
      </c>
      <c r="J40" s="697"/>
      <c r="K40" s="697"/>
    </row>
    <row r="41" spans="1:11" s="683" customFormat="1" ht="29.1" customHeight="1">
      <c r="A41" s="675">
        <v>39</v>
      </c>
      <c r="B41" s="676" t="s">
        <v>336</v>
      </c>
      <c r="C41" s="677" t="s">
        <v>743</v>
      </c>
      <c r="D41" s="678">
        <v>44930</v>
      </c>
      <c r="E41" s="679" t="s">
        <v>1022</v>
      </c>
      <c r="F41" s="680">
        <v>226</v>
      </c>
      <c r="G41" s="680"/>
      <c r="H41" s="681" t="s">
        <v>236</v>
      </c>
      <c r="I41" s="682" t="s">
        <v>742</v>
      </c>
      <c r="J41" s="681"/>
      <c r="K41" s="681"/>
    </row>
    <row r="42" spans="1:11" s="683" customFormat="1" ht="29.1" customHeight="1">
      <c r="A42" s="675">
        <v>40</v>
      </c>
      <c r="B42" s="676" t="s">
        <v>336</v>
      </c>
      <c r="C42" s="677" t="s">
        <v>7</v>
      </c>
      <c r="D42" s="678">
        <v>42629</v>
      </c>
      <c r="E42" s="679" t="s">
        <v>1023</v>
      </c>
      <c r="F42" s="680">
        <v>490</v>
      </c>
      <c r="G42" s="680"/>
      <c r="H42" s="681" t="s">
        <v>236</v>
      </c>
      <c r="I42" s="682" t="s">
        <v>1024</v>
      </c>
      <c r="J42" s="681"/>
      <c r="K42" s="681"/>
    </row>
    <row r="43" spans="1:11" s="683" customFormat="1" ht="29.1" customHeight="1">
      <c r="A43" s="675">
        <v>41</v>
      </c>
      <c r="B43" s="676" t="s">
        <v>336</v>
      </c>
      <c r="C43" s="677" t="s">
        <v>1244</v>
      </c>
      <c r="D43" s="678">
        <v>37488</v>
      </c>
      <c r="E43" s="679" t="s">
        <v>1245</v>
      </c>
      <c r="F43" s="680">
        <v>511</v>
      </c>
      <c r="G43" s="680"/>
      <c r="H43" s="681" t="s">
        <v>1181</v>
      </c>
      <c r="I43" s="682" t="s">
        <v>1025</v>
      </c>
      <c r="J43" s="681"/>
      <c r="K43" s="681" t="s">
        <v>1065</v>
      </c>
    </row>
    <row r="44" spans="1:11" s="683" customFormat="1" ht="29.1" customHeight="1">
      <c r="A44" s="675">
        <v>42</v>
      </c>
      <c r="B44" s="676" t="s">
        <v>336</v>
      </c>
      <c r="C44" s="677" t="s">
        <v>1026</v>
      </c>
      <c r="D44" s="678">
        <v>37568</v>
      </c>
      <c r="E44" s="679" t="s">
        <v>443</v>
      </c>
      <c r="F44" s="680">
        <v>75</v>
      </c>
      <c r="G44" s="680"/>
      <c r="H44" s="681" t="s">
        <v>239</v>
      </c>
      <c r="I44" s="682" t="s">
        <v>1027</v>
      </c>
      <c r="J44" s="681"/>
      <c r="K44" s="681"/>
    </row>
    <row r="45" spans="1:11" s="683" customFormat="1" ht="29.1" customHeight="1">
      <c r="A45" s="675">
        <v>43</v>
      </c>
      <c r="B45" s="676" t="s">
        <v>336</v>
      </c>
      <c r="C45" s="677" t="s">
        <v>1028</v>
      </c>
      <c r="D45" s="678">
        <v>42150</v>
      </c>
      <c r="E45" s="679" t="s">
        <v>1029</v>
      </c>
      <c r="F45" s="680">
        <v>367</v>
      </c>
      <c r="G45" s="680">
        <v>70</v>
      </c>
      <c r="H45" s="681" t="s">
        <v>236</v>
      </c>
      <c r="I45" s="682" t="s">
        <v>1030</v>
      </c>
      <c r="J45" s="681"/>
      <c r="K45" s="681"/>
    </row>
    <row r="46" spans="1:11" s="683" customFormat="1" ht="29.1" customHeight="1">
      <c r="A46" s="675">
        <v>44</v>
      </c>
      <c r="B46" s="676" t="s">
        <v>336</v>
      </c>
      <c r="C46" s="677" t="s">
        <v>1031</v>
      </c>
      <c r="D46" s="678">
        <v>42790</v>
      </c>
      <c r="E46" s="679" t="s">
        <v>1031</v>
      </c>
      <c r="F46" s="680">
        <v>100</v>
      </c>
      <c r="G46" s="680"/>
      <c r="H46" s="681" t="s">
        <v>239</v>
      </c>
      <c r="I46" s="682" t="s">
        <v>1032</v>
      </c>
      <c r="J46" s="681"/>
      <c r="K46" s="681"/>
    </row>
    <row r="47" spans="1:11" s="683" customFormat="1" ht="29.1" customHeight="1">
      <c r="A47" s="675">
        <v>45</v>
      </c>
      <c r="B47" s="676" t="s">
        <v>336</v>
      </c>
      <c r="C47" s="677" t="s">
        <v>745</v>
      </c>
      <c r="D47" s="678">
        <v>43004</v>
      </c>
      <c r="E47" s="679" t="s">
        <v>1033</v>
      </c>
      <c r="F47" s="680">
        <v>90</v>
      </c>
      <c r="G47" s="680"/>
      <c r="H47" s="681" t="s">
        <v>236</v>
      </c>
      <c r="I47" s="682" t="s">
        <v>1034</v>
      </c>
      <c r="J47" s="681"/>
      <c r="K47" s="681"/>
    </row>
    <row r="48" spans="1:11" s="683" customFormat="1" ht="29.1" customHeight="1">
      <c r="A48" s="675">
        <v>46</v>
      </c>
      <c r="B48" s="676" t="s">
        <v>336</v>
      </c>
      <c r="C48" s="677" t="s">
        <v>1246</v>
      </c>
      <c r="D48" s="678">
        <v>44979</v>
      </c>
      <c r="E48" s="679" t="s">
        <v>1246</v>
      </c>
      <c r="F48" s="680">
        <v>330</v>
      </c>
      <c r="G48" s="680"/>
      <c r="H48" s="681" t="s">
        <v>239</v>
      </c>
      <c r="I48" s="682" t="s">
        <v>237</v>
      </c>
      <c r="J48" s="691"/>
      <c r="K48" s="691"/>
    </row>
    <row r="49" spans="1:24" s="683" customFormat="1" ht="29.1" customHeight="1">
      <c r="A49" s="675">
        <v>47</v>
      </c>
      <c r="B49" s="676" t="s">
        <v>323</v>
      </c>
      <c r="C49" s="677" t="s">
        <v>1505</v>
      </c>
      <c r="D49" s="678">
        <v>30210</v>
      </c>
      <c r="E49" s="679" t="s">
        <v>999</v>
      </c>
      <c r="F49" s="680">
        <v>80</v>
      </c>
      <c r="G49" s="680"/>
      <c r="H49" s="681" t="s">
        <v>285</v>
      </c>
      <c r="I49" s="682" t="s">
        <v>925</v>
      </c>
      <c r="J49" s="681"/>
      <c r="K49" s="681"/>
    </row>
    <row r="50" spans="1:24" s="683" customFormat="1" ht="29.1" customHeight="1">
      <c r="A50" s="675">
        <v>48</v>
      </c>
      <c r="B50" s="676" t="s">
        <v>323</v>
      </c>
      <c r="C50" s="677" t="s">
        <v>1000</v>
      </c>
      <c r="D50" s="678">
        <v>35667</v>
      </c>
      <c r="E50" s="679" t="s">
        <v>1001</v>
      </c>
      <c r="F50" s="680">
        <v>300</v>
      </c>
      <c r="G50" s="680"/>
      <c r="H50" s="681" t="s">
        <v>285</v>
      </c>
      <c r="I50" s="682" t="s">
        <v>925</v>
      </c>
      <c r="J50" s="681"/>
      <c r="K50" s="681"/>
    </row>
    <row r="51" spans="1:24" s="683" customFormat="1" ht="29.1" customHeight="1">
      <c r="A51" s="675">
        <v>49</v>
      </c>
      <c r="B51" s="676" t="s">
        <v>328</v>
      </c>
      <c r="C51" s="677" t="s">
        <v>179</v>
      </c>
      <c r="D51" s="678">
        <v>29507</v>
      </c>
      <c r="E51" s="679" t="s">
        <v>180</v>
      </c>
      <c r="F51" s="680">
        <v>50</v>
      </c>
      <c r="G51" s="680">
        <v>11</v>
      </c>
      <c r="H51" s="681" t="s">
        <v>236</v>
      </c>
      <c r="I51" s="682" t="s">
        <v>17</v>
      </c>
      <c r="J51" s="681" t="s">
        <v>238</v>
      </c>
      <c r="K51" s="681"/>
    </row>
    <row r="52" spans="1:24" s="683" customFormat="1" ht="29.1" customHeight="1">
      <c r="A52" s="675">
        <v>50</v>
      </c>
      <c r="B52" s="676" t="s">
        <v>328</v>
      </c>
      <c r="C52" s="677" t="s">
        <v>179</v>
      </c>
      <c r="D52" s="678">
        <v>35872</v>
      </c>
      <c r="E52" s="679" t="s">
        <v>181</v>
      </c>
      <c r="F52" s="680">
        <v>60</v>
      </c>
      <c r="G52" s="680">
        <v>5</v>
      </c>
      <c r="H52" s="681" t="s">
        <v>285</v>
      </c>
      <c r="I52" s="682" t="s">
        <v>182</v>
      </c>
      <c r="J52" s="681" t="s">
        <v>238</v>
      </c>
      <c r="K52" s="681"/>
    </row>
    <row r="53" spans="1:24" s="683" customFormat="1" ht="29.1" customHeight="1">
      <c r="A53" s="675">
        <v>51</v>
      </c>
      <c r="B53" s="676" t="s">
        <v>328</v>
      </c>
      <c r="C53" s="677" t="s">
        <v>179</v>
      </c>
      <c r="D53" s="678">
        <v>36843</v>
      </c>
      <c r="E53" s="679" t="s">
        <v>183</v>
      </c>
      <c r="F53" s="680">
        <v>65</v>
      </c>
      <c r="G53" s="680">
        <v>12</v>
      </c>
      <c r="H53" s="681" t="s">
        <v>285</v>
      </c>
      <c r="I53" s="682" t="s">
        <v>184</v>
      </c>
      <c r="J53" s="681" t="s">
        <v>238</v>
      </c>
      <c r="K53" s="681"/>
    </row>
    <row r="54" spans="1:24" s="683" customFormat="1" ht="29.1" customHeight="1">
      <c r="A54" s="675">
        <v>52</v>
      </c>
      <c r="B54" s="676" t="s">
        <v>328</v>
      </c>
      <c r="C54" s="677" t="s">
        <v>179</v>
      </c>
      <c r="D54" s="678">
        <v>39317</v>
      </c>
      <c r="E54" s="679" t="s">
        <v>185</v>
      </c>
      <c r="F54" s="680">
        <v>50</v>
      </c>
      <c r="G54" s="680">
        <v>5</v>
      </c>
      <c r="H54" s="681" t="s">
        <v>285</v>
      </c>
      <c r="I54" s="682" t="s">
        <v>182</v>
      </c>
      <c r="J54" s="681" t="s">
        <v>238</v>
      </c>
      <c r="K54" s="681"/>
    </row>
    <row r="55" spans="1:24" s="683" customFormat="1" ht="29.1" customHeight="1">
      <c r="A55" s="675">
        <v>53</v>
      </c>
      <c r="B55" s="676" t="s">
        <v>333</v>
      </c>
      <c r="C55" s="677" t="s">
        <v>1002</v>
      </c>
      <c r="D55" s="678">
        <v>34474</v>
      </c>
      <c r="E55" s="679" t="s">
        <v>1003</v>
      </c>
      <c r="F55" s="680">
        <v>1000</v>
      </c>
      <c r="G55" s="680"/>
      <c r="H55" s="681" t="s">
        <v>285</v>
      </c>
      <c r="I55" s="682" t="s">
        <v>17</v>
      </c>
      <c r="J55" s="681" t="s">
        <v>238</v>
      </c>
      <c r="K55" s="681"/>
    </row>
    <row r="56" spans="1:24" s="683" customFormat="1" ht="29.1" customHeight="1">
      <c r="A56" s="675">
        <v>54</v>
      </c>
      <c r="B56" s="676" t="s">
        <v>331</v>
      </c>
      <c r="C56" s="677" t="s">
        <v>1004</v>
      </c>
      <c r="D56" s="678">
        <v>35027</v>
      </c>
      <c r="E56" s="679" t="s">
        <v>235</v>
      </c>
      <c r="F56" s="680">
        <v>330</v>
      </c>
      <c r="G56" s="680"/>
      <c r="H56" s="681" t="s">
        <v>236</v>
      </c>
      <c r="I56" s="682" t="s">
        <v>237</v>
      </c>
      <c r="J56" s="681"/>
      <c r="K56" s="681"/>
    </row>
    <row r="57" spans="1:24" s="683" customFormat="1" ht="29.1" customHeight="1">
      <c r="A57" s="675">
        <v>55</v>
      </c>
      <c r="B57" s="676" t="s">
        <v>332</v>
      </c>
      <c r="C57" s="677" t="s">
        <v>1005</v>
      </c>
      <c r="D57" s="678">
        <v>26132</v>
      </c>
      <c r="E57" s="679" t="s">
        <v>1006</v>
      </c>
      <c r="F57" s="680">
        <v>60</v>
      </c>
      <c r="G57" s="680">
        <v>2</v>
      </c>
      <c r="H57" s="681" t="s">
        <v>285</v>
      </c>
      <c r="I57" s="682" t="s">
        <v>237</v>
      </c>
      <c r="J57" s="681" t="s">
        <v>238</v>
      </c>
      <c r="K57" s="681"/>
    </row>
    <row r="58" spans="1:24" s="683" customFormat="1" ht="29.1" customHeight="1">
      <c r="A58" s="675">
        <v>56</v>
      </c>
      <c r="B58" s="676" t="s">
        <v>332</v>
      </c>
      <c r="C58" s="677" t="s">
        <v>1005</v>
      </c>
      <c r="D58" s="678">
        <v>26840</v>
      </c>
      <c r="E58" s="679" t="s">
        <v>1007</v>
      </c>
      <c r="F58" s="680">
        <v>97</v>
      </c>
      <c r="G58" s="680">
        <v>32</v>
      </c>
      <c r="H58" s="681" t="s">
        <v>285</v>
      </c>
      <c r="I58" s="682" t="s">
        <v>17</v>
      </c>
      <c r="J58" s="691" t="s">
        <v>238</v>
      </c>
      <c r="K58" s="691"/>
    </row>
    <row r="59" spans="1:24" s="683" customFormat="1" ht="29.1" customHeight="1">
      <c r="A59" s="675">
        <v>57</v>
      </c>
      <c r="B59" s="676" t="s">
        <v>332</v>
      </c>
      <c r="C59" s="677" t="s">
        <v>1005</v>
      </c>
      <c r="D59" s="678">
        <v>28992</v>
      </c>
      <c r="E59" s="679" t="s">
        <v>1008</v>
      </c>
      <c r="F59" s="680">
        <v>73</v>
      </c>
      <c r="G59" s="680">
        <v>22</v>
      </c>
      <c r="H59" s="681" t="s">
        <v>285</v>
      </c>
      <c r="I59" s="682" t="s">
        <v>17</v>
      </c>
      <c r="J59" s="681" t="s">
        <v>238</v>
      </c>
      <c r="K59" s="681"/>
    </row>
    <row r="60" spans="1:24" s="683" customFormat="1" ht="29.1" customHeight="1">
      <c r="A60" s="675">
        <v>58</v>
      </c>
      <c r="B60" s="676" t="s">
        <v>833</v>
      </c>
      <c r="C60" s="677" t="s">
        <v>1506</v>
      </c>
      <c r="D60" s="678">
        <v>28678</v>
      </c>
      <c r="E60" s="679" t="s">
        <v>1507</v>
      </c>
      <c r="F60" s="680">
        <v>250</v>
      </c>
      <c r="G60" s="680"/>
      <c r="H60" s="681" t="s">
        <v>1508</v>
      </c>
      <c r="I60" s="682" t="s">
        <v>1509</v>
      </c>
      <c r="J60" s="681"/>
      <c r="K60" s="681"/>
    </row>
    <row r="61" spans="1:24" s="683" customFormat="1" ht="29.1" customHeight="1">
      <c r="A61" s="675">
        <v>59</v>
      </c>
      <c r="B61" s="676" t="s">
        <v>833</v>
      </c>
      <c r="C61" s="677" t="s">
        <v>1510</v>
      </c>
      <c r="D61" s="678">
        <v>31999</v>
      </c>
      <c r="E61" s="679" t="s">
        <v>1511</v>
      </c>
      <c r="F61" s="680">
        <v>330</v>
      </c>
      <c r="G61" s="680"/>
      <c r="H61" s="681" t="s">
        <v>1512</v>
      </c>
      <c r="I61" s="682" t="s">
        <v>1509</v>
      </c>
      <c r="J61" s="681"/>
      <c r="K61" s="681"/>
    </row>
    <row r="62" spans="1:24" s="683" customFormat="1" ht="29.1" customHeight="1">
      <c r="A62" s="675">
        <v>60</v>
      </c>
      <c r="B62" s="676" t="s">
        <v>833</v>
      </c>
      <c r="C62" s="677" t="s">
        <v>1513</v>
      </c>
      <c r="D62" s="678">
        <v>32232</v>
      </c>
      <c r="E62" s="677" t="s">
        <v>1514</v>
      </c>
      <c r="F62" s="680">
        <v>300</v>
      </c>
      <c r="G62" s="680"/>
      <c r="H62" s="681" t="s">
        <v>1512</v>
      </c>
      <c r="I62" s="682" t="s">
        <v>1509</v>
      </c>
      <c r="J62" s="681"/>
      <c r="K62" s="681"/>
    </row>
    <row r="63" spans="1:24" s="683" customFormat="1" ht="29.1" customHeight="1">
      <c r="A63" s="675">
        <v>61</v>
      </c>
      <c r="B63" s="676" t="s">
        <v>833</v>
      </c>
      <c r="C63" s="677" t="s">
        <v>1532</v>
      </c>
      <c r="D63" s="678">
        <v>40577</v>
      </c>
      <c r="E63" s="677" t="s">
        <v>1515</v>
      </c>
      <c r="F63" s="680">
        <v>74</v>
      </c>
      <c r="G63" s="680"/>
      <c r="H63" s="681" t="s">
        <v>1516</v>
      </c>
      <c r="I63" s="682" t="s">
        <v>1517</v>
      </c>
      <c r="J63" s="681"/>
      <c r="K63" s="681"/>
    </row>
    <row r="64" spans="1:24" s="683" customFormat="1" ht="29.1" customHeight="1">
      <c r="A64" s="675">
        <v>62</v>
      </c>
      <c r="B64" s="676" t="s">
        <v>954</v>
      </c>
      <c r="C64" s="677" t="s">
        <v>1518</v>
      </c>
      <c r="D64" s="678">
        <v>28031</v>
      </c>
      <c r="E64" s="677" t="s">
        <v>1519</v>
      </c>
      <c r="F64" s="680">
        <v>65</v>
      </c>
      <c r="G64" s="680"/>
      <c r="H64" s="681" t="s">
        <v>1520</v>
      </c>
      <c r="I64" s="682" t="s">
        <v>1521</v>
      </c>
      <c r="J64" s="681"/>
      <c r="K64" s="681" t="s">
        <v>1009</v>
      </c>
      <c r="X64" s="698"/>
    </row>
    <row r="65" spans="1:11" s="683" customFormat="1" ht="29.1" customHeight="1">
      <c r="A65" s="675">
        <v>63</v>
      </c>
      <c r="B65" s="676" t="s">
        <v>954</v>
      </c>
      <c r="C65" s="677" t="s">
        <v>1522</v>
      </c>
      <c r="D65" s="678">
        <v>32594</v>
      </c>
      <c r="E65" s="677" t="s">
        <v>240</v>
      </c>
      <c r="F65" s="680">
        <v>75</v>
      </c>
      <c r="G65" s="680"/>
      <c r="H65" s="681" t="s">
        <v>1523</v>
      </c>
      <c r="I65" s="682" t="s">
        <v>1521</v>
      </c>
      <c r="J65" s="681"/>
      <c r="K65" s="681"/>
    </row>
    <row r="66" spans="1:11" s="683" customFormat="1" ht="29.1" customHeight="1">
      <c r="A66" s="675">
        <v>64</v>
      </c>
      <c r="B66" s="676" t="s">
        <v>954</v>
      </c>
      <c r="C66" s="677" t="s">
        <v>1533</v>
      </c>
      <c r="D66" s="678">
        <v>44454</v>
      </c>
      <c r="E66" s="679" t="s">
        <v>1524</v>
      </c>
      <c r="F66" s="680">
        <v>150</v>
      </c>
      <c r="G66" s="680"/>
      <c r="H66" s="681" t="s">
        <v>1525</v>
      </c>
      <c r="I66" s="682" t="s">
        <v>1526</v>
      </c>
      <c r="J66" s="691"/>
      <c r="K66" s="691"/>
    </row>
    <row r="67" spans="1:11" s="683" customFormat="1" ht="29.1" customHeight="1">
      <c r="A67" s="675">
        <v>65</v>
      </c>
      <c r="B67" s="676" t="s">
        <v>955</v>
      </c>
      <c r="C67" s="677" t="s">
        <v>1010</v>
      </c>
      <c r="D67" s="678">
        <v>33547</v>
      </c>
      <c r="E67" s="679" t="s">
        <v>1011</v>
      </c>
      <c r="F67" s="680">
        <v>200</v>
      </c>
      <c r="G67" s="680"/>
      <c r="H67" s="681" t="s">
        <v>978</v>
      </c>
      <c r="I67" s="682" t="s">
        <v>17</v>
      </c>
      <c r="J67" s="691" t="s">
        <v>817</v>
      </c>
      <c r="K67" s="691"/>
    </row>
    <row r="68" spans="1:11" s="683" customFormat="1" ht="29.1" customHeight="1">
      <c r="A68" s="675">
        <v>66</v>
      </c>
      <c r="B68" s="676" t="s">
        <v>969</v>
      </c>
      <c r="C68" s="677" t="s">
        <v>1012</v>
      </c>
      <c r="D68" s="678">
        <v>36095</v>
      </c>
      <c r="E68" s="679" t="s">
        <v>1013</v>
      </c>
      <c r="F68" s="680">
        <v>80</v>
      </c>
      <c r="G68" s="680"/>
      <c r="H68" s="681" t="s">
        <v>239</v>
      </c>
      <c r="I68" s="682" t="s">
        <v>17</v>
      </c>
      <c r="J68" s="699" t="s">
        <v>817</v>
      </c>
      <c r="K68" s="699"/>
    </row>
    <row r="69" spans="1:11" s="683" customFormat="1" ht="29.1" customHeight="1" thickBot="1">
      <c r="A69" s="675">
        <v>67</v>
      </c>
      <c r="B69" s="676" t="s">
        <v>969</v>
      </c>
      <c r="C69" s="677" t="s">
        <v>1014</v>
      </c>
      <c r="D69" s="700">
        <v>41585</v>
      </c>
      <c r="E69" s="679" t="s">
        <v>1015</v>
      </c>
      <c r="F69" s="680">
        <v>160</v>
      </c>
      <c r="G69" s="680"/>
      <c r="H69" s="681" t="s">
        <v>236</v>
      </c>
      <c r="I69" s="682" t="s">
        <v>1016</v>
      </c>
      <c r="J69" s="701" t="s">
        <v>817</v>
      </c>
      <c r="K69" s="701"/>
    </row>
    <row r="70" spans="1:11" ht="30" customHeight="1" thickTop="1">
      <c r="A70" s="702" t="s">
        <v>263</v>
      </c>
      <c r="B70" s="703"/>
      <c r="C70" s="704">
        <f>COUNTA(B3:B69)</f>
        <v>67</v>
      </c>
      <c r="D70" s="705"/>
      <c r="E70" s="706"/>
      <c r="F70" s="707">
        <f>SUM(F3:F69)</f>
        <v>14130</v>
      </c>
      <c r="G70" s="707">
        <f>SUM(G3:G69)</f>
        <v>488</v>
      </c>
      <c r="H70" s="708"/>
      <c r="I70" s="709"/>
      <c r="J70" s="708"/>
      <c r="K70" s="708"/>
    </row>
    <row r="71" spans="1:11" ht="19.5" customHeight="1">
      <c r="A71" s="710" t="s">
        <v>654</v>
      </c>
      <c r="B71" s="711" t="s">
        <v>749</v>
      </c>
      <c r="F71" s="674"/>
      <c r="G71" s="674"/>
      <c r="H71" s="712"/>
      <c r="I71" s="665"/>
      <c r="J71" s="712"/>
    </row>
  </sheetData>
  <mergeCells count="1">
    <mergeCell ref="A70:B70"/>
  </mergeCells>
  <phoneticPr fontId="8"/>
  <printOptions horizontalCentered="1"/>
  <pageMargins left="0.78740157480314965" right="0.78740157480314965" top="0.98425196850393704" bottom="0.98425196850393704" header="0.51181102362204722" footer="0.51181102362204722"/>
  <pageSetup paperSize="9" scale="63" firstPageNumber="27" fitToHeight="3" orientation="landscape" useFirstPageNumber="1"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pageSetUpPr fitToPage="1"/>
  </sheetPr>
  <dimension ref="B1:AD66"/>
  <sheetViews>
    <sheetView view="pageBreakPreview" zoomScale="90" zoomScaleNormal="100" zoomScaleSheetLayoutView="90" workbookViewId="0">
      <pane xSplit="2" ySplit="6" topLeftCell="C7" activePane="bottomRight" state="frozen"/>
      <selection activeCell="S182" sqref="S182"/>
      <selection pane="topRight" activeCell="S182" sqref="S182"/>
      <selection pane="bottomLeft" activeCell="S182" sqref="S182"/>
      <selection pane="bottomRight" activeCell="F69" sqref="A1:XFD1048576"/>
    </sheetView>
  </sheetViews>
  <sheetFormatPr defaultColWidth="9" defaultRowHeight="13.5"/>
  <cols>
    <col min="1" max="1" width="2.375" style="117" customWidth="1"/>
    <col min="2" max="2" width="4.875" style="117" customWidth="1"/>
    <col min="3" max="3" width="6.375" style="117" customWidth="1"/>
    <col min="4" max="4" width="6.375" style="119" customWidth="1"/>
    <col min="5" max="5" width="9.625" style="117" bestFit="1" customWidth="1"/>
    <col min="6" max="10" width="9.25" style="117" customWidth="1"/>
    <col min="11" max="11" width="4" style="117" bestFit="1" customWidth="1"/>
    <col min="12" max="12" width="6.75" style="117" bestFit="1" customWidth="1"/>
    <col min="13" max="13" width="8.125" style="117" bestFit="1" customWidth="1"/>
    <col min="14" max="14" width="6.75" style="117" bestFit="1" customWidth="1"/>
    <col min="15" max="15" width="5.625" style="117" bestFit="1" customWidth="1"/>
    <col min="16" max="16" width="4.375" style="117" customWidth="1"/>
    <col min="17" max="17" width="6.75" style="117" bestFit="1" customWidth="1"/>
    <col min="18" max="18" width="8.625" style="117" customWidth="1"/>
    <col min="19" max="19" width="9.25" style="117" customWidth="1"/>
    <col min="20" max="20" width="6.75" style="117" bestFit="1" customWidth="1"/>
    <col min="21" max="21" width="8.625" style="117" customWidth="1"/>
    <col min="22" max="22" width="9.25" style="117" customWidth="1"/>
    <col min="23" max="23" width="7.25" style="117" bestFit="1" customWidth="1"/>
    <col min="24" max="24" width="8.625" style="117" customWidth="1"/>
    <col min="25" max="25" width="9.25" style="117" customWidth="1"/>
    <col min="26" max="26" width="6.625" style="117" bestFit="1" customWidth="1"/>
    <col min="27" max="27" width="8.25" style="117" bestFit="1" customWidth="1"/>
    <col min="28" max="28" width="9.25" style="117" customWidth="1"/>
    <col min="29" max="29" width="8.75" style="117" customWidth="1"/>
    <col min="30" max="30" width="8" style="117" bestFit="1" customWidth="1"/>
    <col min="31" max="16384" width="9" style="117"/>
  </cols>
  <sheetData>
    <row r="1" spans="2:30" s="95" customFormat="1" ht="20.100000000000001" customHeight="1">
      <c r="B1" s="93" t="s">
        <v>258</v>
      </c>
      <c r="C1" s="93"/>
      <c r="D1" s="94"/>
    </row>
    <row r="2" spans="2:30" s="101" customFormat="1" ht="20.100000000000001" customHeight="1">
      <c r="B2" s="96" t="s">
        <v>259</v>
      </c>
      <c r="C2" s="97" t="s">
        <v>814</v>
      </c>
      <c r="D2" s="98" t="s">
        <v>260</v>
      </c>
      <c r="E2" s="99" t="s">
        <v>624</v>
      </c>
      <c r="F2" s="120"/>
      <c r="G2" s="120"/>
      <c r="H2" s="120"/>
      <c r="I2" s="120"/>
      <c r="J2" s="121"/>
      <c r="K2" s="100" t="s">
        <v>272</v>
      </c>
      <c r="L2" s="122"/>
      <c r="M2" s="122"/>
      <c r="N2" s="122"/>
      <c r="O2" s="122"/>
      <c r="P2" s="122"/>
      <c r="Q2" s="123"/>
      <c r="R2" s="99" t="s">
        <v>261</v>
      </c>
      <c r="S2" s="120"/>
      <c r="T2" s="120"/>
      <c r="U2" s="120"/>
      <c r="V2" s="120"/>
      <c r="W2" s="120"/>
      <c r="X2" s="120"/>
      <c r="Y2" s="120"/>
      <c r="Z2" s="120"/>
      <c r="AA2" s="120"/>
      <c r="AB2" s="121"/>
      <c r="AC2" s="99" t="s">
        <v>273</v>
      </c>
      <c r="AD2" s="121"/>
    </row>
    <row r="3" spans="2:30" s="109" customFormat="1" ht="15.75" customHeight="1">
      <c r="B3" s="124"/>
      <c r="C3" s="102"/>
      <c r="D3" s="124"/>
      <c r="E3" s="96" t="s">
        <v>257</v>
      </c>
      <c r="F3" s="103" t="s">
        <v>274</v>
      </c>
      <c r="G3" s="104" t="s">
        <v>262</v>
      </c>
      <c r="H3" s="103" t="s">
        <v>275</v>
      </c>
      <c r="I3" s="104" t="s">
        <v>263</v>
      </c>
      <c r="J3" s="125" t="s">
        <v>264</v>
      </c>
      <c r="K3" s="96" t="s">
        <v>257</v>
      </c>
      <c r="L3" s="103" t="s">
        <v>276</v>
      </c>
      <c r="M3" s="104" t="s">
        <v>262</v>
      </c>
      <c r="N3" s="103" t="s">
        <v>277</v>
      </c>
      <c r="O3" s="104" t="s">
        <v>263</v>
      </c>
      <c r="P3" s="126" t="s">
        <v>48</v>
      </c>
      <c r="Q3" s="125" t="s">
        <v>264</v>
      </c>
      <c r="R3" s="105" t="s">
        <v>278</v>
      </c>
      <c r="S3" s="106" t="s">
        <v>265</v>
      </c>
      <c r="T3" s="106"/>
      <c r="U3" s="105" t="s">
        <v>279</v>
      </c>
      <c r="V3" s="106" t="s">
        <v>266</v>
      </c>
      <c r="W3" s="107"/>
      <c r="X3" s="105" t="s">
        <v>279</v>
      </c>
      <c r="Y3" s="106" t="s">
        <v>267</v>
      </c>
      <c r="Z3" s="107"/>
      <c r="AA3" s="108" t="s">
        <v>280</v>
      </c>
      <c r="AB3" s="121"/>
      <c r="AC3" s="103" t="s">
        <v>281</v>
      </c>
      <c r="AD3" s="104" t="s">
        <v>268</v>
      </c>
    </row>
    <row r="4" spans="2:30" s="109" customFormat="1">
      <c r="B4" s="124"/>
      <c r="C4" s="102"/>
      <c r="D4" s="124"/>
      <c r="E4" s="124"/>
      <c r="F4" s="127"/>
      <c r="G4" s="127"/>
      <c r="H4" s="127"/>
      <c r="I4" s="127"/>
      <c r="J4" s="127"/>
      <c r="K4" s="124"/>
      <c r="L4" s="127"/>
      <c r="M4" s="127"/>
      <c r="N4" s="127"/>
      <c r="O4" s="127"/>
      <c r="P4" s="124"/>
      <c r="Q4" s="127"/>
      <c r="R4" s="104" t="s">
        <v>269</v>
      </c>
      <c r="S4" s="103" t="s">
        <v>444</v>
      </c>
      <c r="T4" s="103" t="s">
        <v>270</v>
      </c>
      <c r="U4" s="104" t="s">
        <v>269</v>
      </c>
      <c r="V4" s="103" t="s">
        <v>282</v>
      </c>
      <c r="W4" s="103" t="s">
        <v>270</v>
      </c>
      <c r="X4" s="104" t="s">
        <v>269</v>
      </c>
      <c r="Y4" s="103" t="s">
        <v>282</v>
      </c>
      <c r="Z4" s="103" t="s">
        <v>270</v>
      </c>
      <c r="AA4" s="104" t="s">
        <v>269</v>
      </c>
      <c r="AB4" s="103" t="s">
        <v>282</v>
      </c>
      <c r="AC4" s="127"/>
      <c r="AD4" s="127"/>
    </row>
    <row r="5" spans="2:30" s="109" customFormat="1">
      <c r="B5" s="124"/>
      <c r="C5" s="102"/>
      <c r="D5" s="124"/>
      <c r="E5" s="124"/>
      <c r="F5" s="127"/>
      <c r="G5" s="127"/>
      <c r="H5" s="127"/>
      <c r="I5" s="127"/>
      <c r="J5" s="127"/>
      <c r="K5" s="124"/>
      <c r="L5" s="127"/>
      <c r="M5" s="127"/>
      <c r="N5" s="127"/>
      <c r="O5" s="127"/>
      <c r="P5" s="124"/>
      <c r="Q5" s="127"/>
      <c r="R5" s="127"/>
      <c r="S5" s="127"/>
      <c r="T5" s="127"/>
      <c r="U5" s="127"/>
      <c r="V5" s="127"/>
      <c r="W5" s="127"/>
      <c r="X5" s="127"/>
      <c r="Y5" s="127"/>
      <c r="Z5" s="127"/>
      <c r="AA5" s="127"/>
      <c r="AB5" s="127"/>
      <c r="AC5" s="127"/>
      <c r="AD5" s="127"/>
    </row>
    <row r="6" spans="2:30" s="109" customFormat="1" ht="20.100000000000001" customHeight="1">
      <c r="B6" s="128"/>
      <c r="C6" s="110"/>
      <c r="D6" s="128"/>
      <c r="E6" s="128"/>
      <c r="F6" s="129"/>
      <c r="G6" s="129"/>
      <c r="H6" s="129"/>
      <c r="I6" s="129"/>
      <c r="J6" s="129"/>
      <c r="K6" s="128"/>
      <c r="L6" s="129"/>
      <c r="M6" s="129"/>
      <c r="N6" s="129"/>
      <c r="O6" s="129"/>
      <c r="P6" s="128"/>
      <c r="Q6" s="129"/>
      <c r="R6" s="111" t="s">
        <v>271</v>
      </c>
      <c r="S6" s="112" t="s">
        <v>555</v>
      </c>
      <c r="T6" s="129"/>
      <c r="U6" s="111" t="s">
        <v>271</v>
      </c>
      <c r="V6" s="112" t="s">
        <v>555</v>
      </c>
      <c r="W6" s="129"/>
      <c r="X6" s="111" t="s">
        <v>271</v>
      </c>
      <c r="Y6" s="112" t="s">
        <v>555</v>
      </c>
      <c r="Z6" s="129"/>
      <c r="AA6" s="111" t="s">
        <v>271</v>
      </c>
      <c r="AB6" s="112" t="s">
        <v>555</v>
      </c>
      <c r="AC6" s="112" t="s">
        <v>555</v>
      </c>
      <c r="AD6" s="112" t="s">
        <v>555</v>
      </c>
    </row>
    <row r="7" spans="2:30" ht="32.1" customHeight="1">
      <c r="B7" s="113" t="s">
        <v>759</v>
      </c>
      <c r="C7" s="114">
        <v>66.7</v>
      </c>
      <c r="D7" s="115">
        <v>79.73</v>
      </c>
      <c r="E7" s="116">
        <v>3000683</v>
      </c>
      <c r="F7" s="116">
        <v>283554</v>
      </c>
      <c r="G7" s="116">
        <v>3284237</v>
      </c>
      <c r="H7" s="116">
        <v>125032</v>
      </c>
      <c r="I7" s="116">
        <v>3409269</v>
      </c>
      <c r="J7" s="116">
        <v>23585</v>
      </c>
      <c r="K7" s="116">
        <v>48</v>
      </c>
      <c r="L7" s="116">
        <v>536</v>
      </c>
      <c r="M7" s="116">
        <v>584</v>
      </c>
      <c r="N7" s="116">
        <v>109</v>
      </c>
      <c r="O7" s="116">
        <v>693</v>
      </c>
      <c r="P7" s="116">
        <v>1</v>
      </c>
      <c r="Q7" s="116">
        <v>740</v>
      </c>
      <c r="R7" s="116">
        <v>326806</v>
      </c>
      <c r="S7" s="116">
        <v>1135280</v>
      </c>
      <c r="T7" s="116">
        <v>378</v>
      </c>
      <c r="U7" s="116">
        <v>13333</v>
      </c>
      <c r="V7" s="116">
        <v>52184</v>
      </c>
      <c r="W7" s="116">
        <v>184</v>
      </c>
      <c r="X7" s="116">
        <v>340139</v>
      </c>
      <c r="Y7" s="116">
        <v>1187464</v>
      </c>
      <c r="Z7" s="116">
        <v>361</v>
      </c>
      <c r="AA7" s="116">
        <v>149901</v>
      </c>
      <c r="AB7" s="116">
        <v>529675</v>
      </c>
      <c r="AC7" s="116">
        <v>109265</v>
      </c>
      <c r="AD7" s="116"/>
    </row>
    <row r="8" spans="2:30" ht="32.1" customHeight="1">
      <c r="B8" s="113" t="s">
        <v>760</v>
      </c>
      <c r="C8" s="114">
        <v>69.400000000000006</v>
      </c>
      <c r="D8" s="115">
        <v>82.08</v>
      </c>
      <c r="E8" s="116">
        <v>3173767</v>
      </c>
      <c r="F8" s="116">
        <v>294620</v>
      </c>
      <c r="G8" s="116">
        <v>3468387</v>
      </c>
      <c r="H8" s="116">
        <v>96526</v>
      </c>
      <c r="I8" s="116">
        <v>3564913</v>
      </c>
      <c r="J8" s="116">
        <v>21499</v>
      </c>
      <c r="K8" s="116">
        <v>53</v>
      </c>
      <c r="L8" s="116">
        <v>551</v>
      </c>
      <c r="M8" s="116">
        <v>604</v>
      </c>
      <c r="N8" s="116">
        <v>107</v>
      </c>
      <c r="O8" s="116">
        <v>711</v>
      </c>
      <c r="P8" s="116">
        <v>1</v>
      </c>
      <c r="Q8" s="116">
        <v>709</v>
      </c>
      <c r="R8" s="116">
        <v>335299</v>
      </c>
      <c r="S8" s="116">
        <v>1176575</v>
      </c>
      <c r="T8" s="116">
        <v>370</v>
      </c>
      <c r="U8" s="116">
        <v>11899</v>
      </c>
      <c r="V8" s="116">
        <v>46571</v>
      </c>
      <c r="W8" s="116">
        <v>158</v>
      </c>
      <c r="X8" s="116">
        <v>347198</v>
      </c>
      <c r="Y8" s="116">
        <v>1223146</v>
      </c>
      <c r="Z8" s="116">
        <v>352</v>
      </c>
      <c r="AA8" s="116">
        <v>158913</v>
      </c>
      <c r="AB8" s="116">
        <v>558350</v>
      </c>
      <c r="AC8" s="116">
        <v>104946</v>
      </c>
      <c r="AD8" s="116"/>
    </row>
    <row r="9" spans="2:30" ht="32.1" customHeight="1">
      <c r="B9" s="113" t="s">
        <v>761</v>
      </c>
      <c r="C9" s="114">
        <v>72.2</v>
      </c>
      <c r="D9" s="115">
        <v>84.29</v>
      </c>
      <c r="E9" s="116">
        <v>3335342</v>
      </c>
      <c r="F9" s="116">
        <v>291533</v>
      </c>
      <c r="G9" s="116">
        <v>3626875</v>
      </c>
      <c r="H9" s="116">
        <v>84444</v>
      </c>
      <c r="I9" s="116">
        <v>3711319</v>
      </c>
      <c r="J9" s="116">
        <v>20079</v>
      </c>
      <c r="K9" s="116">
        <v>58</v>
      </c>
      <c r="L9" s="116">
        <v>551</v>
      </c>
      <c r="M9" s="116">
        <v>609</v>
      </c>
      <c r="N9" s="116">
        <v>108</v>
      </c>
      <c r="O9" s="116">
        <v>717</v>
      </c>
      <c r="P9" s="116">
        <v>1</v>
      </c>
      <c r="Q9" s="116">
        <v>658</v>
      </c>
      <c r="R9" s="116">
        <v>367374</v>
      </c>
      <c r="S9" s="116">
        <v>1314306</v>
      </c>
      <c r="T9" s="116">
        <v>394</v>
      </c>
      <c r="U9" s="116">
        <v>17353</v>
      </c>
      <c r="V9" s="116">
        <v>67921</v>
      </c>
      <c r="W9" s="116">
        <v>232</v>
      </c>
      <c r="X9" s="116">
        <v>384727</v>
      </c>
      <c r="Y9" s="116">
        <v>1382227</v>
      </c>
      <c r="Z9" s="116">
        <v>381</v>
      </c>
      <c r="AA9" s="116">
        <v>163993</v>
      </c>
      <c r="AB9" s="116">
        <v>623830</v>
      </c>
      <c r="AC9" s="116">
        <v>109775</v>
      </c>
      <c r="AD9" s="116"/>
    </row>
    <row r="10" spans="2:30" ht="32.1" customHeight="1">
      <c r="B10" s="113" t="s">
        <v>762</v>
      </c>
      <c r="C10" s="114">
        <v>74.7</v>
      </c>
      <c r="D10" s="115">
        <v>86.7</v>
      </c>
      <c r="E10" s="116">
        <v>3490946</v>
      </c>
      <c r="F10" s="116">
        <v>294804</v>
      </c>
      <c r="G10" s="116">
        <v>3785750</v>
      </c>
      <c r="H10" s="116">
        <v>82923</v>
      </c>
      <c r="I10" s="116">
        <v>3868673</v>
      </c>
      <c r="J10" s="116">
        <v>17654</v>
      </c>
      <c r="K10" s="116">
        <v>61</v>
      </c>
      <c r="L10" s="116">
        <v>551</v>
      </c>
      <c r="M10" s="116">
        <v>612</v>
      </c>
      <c r="N10" s="116">
        <v>108</v>
      </c>
      <c r="O10" s="116">
        <v>720</v>
      </c>
      <c r="P10" s="116">
        <v>1</v>
      </c>
      <c r="Q10" s="116">
        <v>609</v>
      </c>
      <c r="R10" s="116">
        <v>393634</v>
      </c>
      <c r="S10" s="116">
        <v>1383237</v>
      </c>
      <c r="T10" s="116">
        <v>396</v>
      </c>
      <c r="U10" s="116">
        <v>18687</v>
      </c>
      <c r="V10" s="116">
        <v>73142</v>
      </c>
      <c r="W10" s="116">
        <v>248</v>
      </c>
      <c r="X10" s="116">
        <v>412321</v>
      </c>
      <c r="Y10" s="116">
        <v>1456379</v>
      </c>
      <c r="Z10" s="116">
        <v>384</v>
      </c>
      <c r="AA10" s="116">
        <v>161694</v>
      </c>
      <c r="AB10" s="116">
        <v>621550</v>
      </c>
      <c r="AC10" s="116">
        <v>111496</v>
      </c>
      <c r="AD10" s="116"/>
    </row>
    <row r="11" spans="2:30" ht="32.1" customHeight="1">
      <c r="B11" s="113" t="s">
        <v>763</v>
      </c>
      <c r="C11" s="114">
        <v>76.900000000000006</v>
      </c>
      <c r="D11" s="115">
        <v>88.48</v>
      </c>
      <c r="E11" s="116">
        <v>3621458</v>
      </c>
      <c r="F11" s="116">
        <v>310321</v>
      </c>
      <c r="G11" s="116">
        <v>3931779</v>
      </c>
      <c r="H11" s="116">
        <v>73775</v>
      </c>
      <c r="I11" s="116">
        <v>4005554</v>
      </c>
      <c r="J11" s="116">
        <v>17087</v>
      </c>
      <c r="K11" s="116">
        <v>63</v>
      </c>
      <c r="L11" s="116">
        <v>536</v>
      </c>
      <c r="M11" s="116">
        <v>599</v>
      </c>
      <c r="N11" s="116">
        <v>109</v>
      </c>
      <c r="O11" s="116">
        <v>708</v>
      </c>
      <c r="P11" s="116">
        <v>2</v>
      </c>
      <c r="Q11" s="116">
        <v>554</v>
      </c>
      <c r="R11" s="116">
        <v>407977</v>
      </c>
      <c r="S11" s="116">
        <v>1443233</v>
      </c>
      <c r="T11" s="116">
        <v>398</v>
      </c>
      <c r="U11" s="116">
        <v>15560</v>
      </c>
      <c r="V11" s="116">
        <v>71084</v>
      </c>
      <c r="W11" s="116">
        <v>229</v>
      </c>
      <c r="X11" s="116">
        <v>423537</v>
      </c>
      <c r="Y11" s="116">
        <v>1514317</v>
      </c>
      <c r="Z11" s="116">
        <v>385</v>
      </c>
      <c r="AA11" s="116">
        <v>166043</v>
      </c>
      <c r="AB11" s="116">
        <v>562660</v>
      </c>
      <c r="AC11" s="116">
        <v>154149</v>
      </c>
      <c r="AD11" s="116"/>
    </row>
    <row r="12" spans="2:30" ht="32.1" customHeight="1">
      <c r="B12" s="113" t="s">
        <v>764</v>
      </c>
      <c r="C12" s="114">
        <v>79</v>
      </c>
      <c r="D12" s="115">
        <v>90.62</v>
      </c>
      <c r="E12" s="116">
        <v>3803078</v>
      </c>
      <c r="F12" s="116">
        <v>302135</v>
      </c>
      <c r="G12" s="116">
        <v>4105213</v>
      </c>
      <c r="H12" s="116">
        <v>69319</v>
      </c>
      <c r="I12" s="116">
        <v>4174532</v>
      </c>
      <c r="J12" s="116">
        <v>15429</v>
      </c>
      <c r="K12" s="116">
        <v>69</v>
      </c>
      <c r="L12" s="116">
        <v>533</v>
      </c>
      <c r="M12" s="116">
        <v>602</v>
      </c>
      <c r="N12" s="116">
        <v>109</v>
      </c>
      <c r="O12" s="116">
        <v>711</v>
      </c>
      <c r="P12" s="116">
        <v>2</v>
      </c>
      <c r="Q12" s="116">
        <v>507</v>
      </c>
      <c r="R12" s="116">
        <v>453655</v>
      </c>
      <c r="S12" s="116">
        <v>1570690</v>
      </c>
      <c r="T12" s="116">
        <v>413</v>
      </c>
      <c r="U12" s="116">
        <v>16684</v>
      </c>
      <c r="V12" s="116">
        <v>63317</v>
      </c>
      <c r="W12" s="116">
        <v>209</v>
      </c>
      <c r="X12" s="116">
        <v>470339</v>
      </c>
      <c r="Y12" s="116">
        <v>1634007</v>
      </c>
      <c r="Z12" s="116">
        <v>398</v>
      </c>
      <c r="AA12" s="116">
        <v>173147</v>
      </c>
      <c r="AB12" s="116">
        <v>634210</v>
      </c>
      <c r="AC12" s="116">
        <v>151148</v>
      </c>
      <c r="AD12" s="116"/>
    </row>
    <row r="13" spans="2:30" ht="32.1" customHeight="1">
      <c r="B13" s="113" t="s">
        <v>765</v>
      </c>
      <c r="C13" s="114">
        <v>80.8</v>
      </c>
      <c r="D13" s="115">
        <v>91.41</v>
      </c>
      <c r="E13" s="116">
        <v>3923078</v>
      </c>
      <c r="F13" s="116">
        <v>280388</v>
      </c>
      <c r="G13" s="116">
        <v>4203466</v>
      </c>
      <c r="H13" s="116">
        <v>82614</v>
      </c>
      <c r="I13" s="116">
        <v>4286080</v>
      </c>
      <c r="J13" s="116">
        <v>14504</v>
      </c>
      <c r="K13" s="116">
        <v>70</v>
      </c>
      <c r="L13" s="116">
        <v>493</v>
      </c>
      <c r="M13" s="116">
        <v>563</v>
      </c>
      <c r="N13" s="116">
        <v>114</v>
      </c>
      <c r="O13" s="116">
        <v>677</v>
      </c>
      <c r="P13" s="116">
        <v>3</v>
      </c>
      <c r="Q13" s="116">
        <v>476</v>
      </c>
      <c r="R13" s="116">
        <v>489689</v>
      </c>
      <c r="S13" s="116">
        <v>1758778</v>
      </c>
      <c r="T13" s="116">
        <v>448</v>
      </c>
      <c r="U13" s="116">
        <v>17072</v>
      </c>
      <c r="V13" s="116">
        <v>59374</v>
      </c>
      <c r="W13" s="116">
        <v>211</v>
      </c>
      <c r="X13" s="116">
        <v>506761</v>
      </c>
      <c r="Y13" s="116">
        <v>1818152</v>
      </c>
      <c r="Z13" s="116">
        <v>432</v>
      </c>
      <c r="AA13" s="116">
        <v>183589</v>
      </c>
      <c r="AB13" s="116">
        <v>698320</v>
      </c>
      <c r="AC13" s="116">
        <v>158147</v>
      </c>
      <c r="AD13" s="116"/>
    </row>
    <row r="14" spans="2:30" ht="32.1" customHeight="1">
      <c r="B14" s="113" t="s">
        <v>766</v>
      </c>
      <c r="C14" s="114">
        <v>82.7</v>
      </c>
      <c r="D14" s="115">
        <v>93.48</v>
      </c>
      <c r="E14" s="116">
        <v>4096357</v>
      </c>
      <c r="F14" s="116">
        <v>280550</v>
      </c>
      <c r="G14" s="116">
        <v>4376907</v>
      </c>
      <c r="H14" s="116">
        <v>75200</v>
      </c>
      <c r="I14" s="116">
        <v>4452107</v>
      </c>
      <c r="J14" s="116">
        <v>12571</v>
      </c>
      <c r="K14" s="116">
        <v>73</v>
      </c>
      <c r="L14" s="116">
        <v>475</v>
      </c>
      <c r="M14" s="116">
        <v>548</v>
      </c>
      <c r="N14" s="116">
        <v>114</v>
      </c>
      <c r="O14" s="116">
        <v>662</v>
      </c>
      <c r="P14" s="116">
        <v>4</v>
      </c>
      <c r="Q14" s="116">
        <v>459</v>
      </c>
      <c r="R14" s="116">
        <v>516983</v>
      </c>
      <c r="S14" s="116">
        <v>1817173</v>
      </c>
      <c r="T14" s="116">
        <v>443</v>
      </c>
      <c r="U14" s="116">
        <v>17340</v>
      </c>
      <c r="V14" s="116">
        <v>64112</v>
      </c>
      <c r="W14" s="116">
        <v>228</v>
      </c>
      <c r="X14" s="116">
        <v>534323</v>
      </c>
      <c r="Y14" s="116">
        <v>1881285</v>
      </c>
      <c r="Z14" s="116">
        <v>429</v>
      </c>
      <c r="AA14" s="116">
        <v>202916</v>
      </c>
      <c r="AB14" s="116">
        <v>699020</v>
      </c>
      <c r="AC14" s="116">
        <v>160753</v>
      </c>
      <c r="AD14" s="116"/>
    </row>
    <row r="15" spans="2:30" ht="32.1" customHeight="1">
      <c r="B15" s="113" t="s">
        <v>767</v>
      </c>
      <c r="C15" s="114">
        <v>84.3</v>
      </c>
      <c r="D15" s="115">
        <v>94.12</v>
      </c>
      <c r="E15" s="116">
        <v>4175733</v>
      </c>
      <c r="F15" s="116">
        <v>298008</v>
      </c>
      <c r="G15" s="116">
        <v>4473741</v>
      </c>
      <c r="H15" s="116">
        <v>79584</v>
      </c>
      <c r="I15" s="116">
        <v>4553325</v>
      </c>
      <c r="J15" s="116">
        <v>12897</v>
      </c>
      <c r="K15" s="116">
        <v>71</v>
      </c>
      <c r="L15" s="116">
        <v>486</v>
      </c>
      <c r="M15" s="116">
        <v>557</v>
      </c>
      <c r="N15" s="116">
        <v>113</v>
      </c>
      <c r="O15" s="116">
        <v>670</v>
      </c>
      <c r="P15" s="116">
        <v>5</v>
      </c>
      <c r="Q15" s="116">
        <v>446</v>
      </c>
      <c r="R15" s="116">
        <v>552264</v>
      </c>
      <c r="S15" s="116">
        <v>1957262</v>
      </c>
      <c r="T15" s="116">
        <v>468</v>
      </c>
      <c r="U15" s="116">
        <v>18698</v>
      </c>
      <c r="V15" s="116">
        <v>74820</v>
      </c>
      <c r="W15" s="116">
        <v>251</v>
      </c>
      <c r="X15" s="116">
        <v>570962</v>
      </c>
      <c r="Y15" s="116">
        <v>2032082</v>
      </c>
      <c r="Z15" s="116">
        <v>454</v>
      </c>
      <c r="AA15" s="116">
        <v>207033</v>
      </c>
      <c r="AB15" s="116">
        <v>795256</v>
      </c>
      <c r="AC15" s="116">
        <v>85372</v>
      </c>
      <c r="AD15" s="116"/>
    </row>
    <row r="16" spans="2:30" ht="32.1" customHeight="1">
      <c r="B16" s="113" t="s">
        <v>768</v>
      </c>
      <c r="C16" s="114">
        <v>85.4</v>
      </c>
      <c r="D16" s="115">
        <v>94.54</v>
      </c>
      <c r="E16" s="116">
        <v>4262053</v>
      </c>
      <c r="F16" s="116">
        <v>313416</v>
      </c>
      <c r="G16" s="116">
        <v>4575469</v>
      </c>
      <c r="H16" s="116">
        <v>63271</v>
      </c>
      <c r="I16" s="116">
        <v>4638740</v>
      </c>
      <c r="J16" s="116">
        <v>15163</v>
      </c>
      <c r="K16" s="116">
        <v>72</v>
      </c>
      <c r="L16" s="116">
        <v>504</v>
      </c>
      <c r="M16" s="116">
        <v>576</v>
      </c>
      <c r="N16" s="116">
        <v>119</v>
      </c>
      <c r="O16" s="116">
        <v>695</v>
      </c>
      <c r="P16" s="116">
        <v>5</v>
      </c>
      <c r="Q16" s="116">
        <v>438</v>
      </c>
      <c r="R16" s="116">
        <v>571268</v>
      </c>
      <c r="S16" s="116">
        <v>2019497</v>
      </c>
      <c r="T16" s="116">
        <v>473</v>
      </c>
      <c r="U16" s="116">
        <v>22749</v>
      </c>
      <c r="V16" s="116">
        <v>85211</v>
      </c>
      <c r="W16" s="116">
        <v>271</v>
      </c>
      <c r="X16" s="116">
        <v>594017</v>
      </c>
      <c r="Y16" s="116">
        <v>2104708</v>
      </c>
      <c r="Z16" s="116">
        <v>459</v>
      </c>
      <c r="AA16" s="116">
        <v>214000</v>
      </c>
      <c r="AB16" s="116">
        <v>803580</v>
      </c>
      <c r="AC16" s="116">
        <v>162112</v>
      </c>
      <c r="AD16" s="116"/>
    </row>
    <row r="17" spans="2:30" ht="32.1" customHeight="1">
      <c r="B17" s="113" t="s">
        <v>769</v>
      </c>
      <c r="C17" s="114">
        <v>86.7</v>
      </c>
      <c r="D17" s="115">
        <v>95.34</v>
      </c>
      <c r="E17" s="116">
        <v>4372928</v>
      </c>
      <c r="F17" s="116">
        <v>307850</v>
      </c>
      <c r="G17" s="116">
        <v>4680778</v>
      </c>
      <c r="H17" s="116">
        <v>53130</v>
      </c>
      <c r="I17" s="116">
        <v>4733908</v>
      </c>
      <c r="J17" s="116">
        <v>14146</v>
      </c>
      <c r="K17" s="116">
        <v>76</v>
      </c>
      <c r="L17" s="116">
        <v>491</v>
      </c>
      <c r="M17" s="116">
        <v>567</v>
      </c>
      <c r="N17" s="116">
        <v>116</v>
      </c>
      <c r="O17" s="116">
        <v>683</v>
      </c>
      <c r="P17" s="116">
        <v>5</v>
      </c>
      <c r="Q17" s="116">
        <v>409</v>
      </c>
      <c r="R17" s="116">
        <v>574576</v>
      </c>
      <c r="S17" s="116">
        <v>2055950</v>
      </c>
      <c r="T17" s="116">
        <v>470</v>
      </c>
      <c r="U17" s="116">
        <v>22057</v>
      </c>
      <c r="V17" s="116">
        <v>81272</v>
      </c>
      <c r="W17" s="116">
        <v>263</v>
      </c>
      <c r="X17" s="116">
        <v>596633</v>
      </c>
      <c r="Y17" s="116">
        <v>2137222</v>
      </c>
      <c r="Z17" s="116">
        <v>456</v>
      </c>
      <c r="AA17" s="116">
        <v>225548</v>
      </c>
      <c r="AB17" s="116">
        <v>827470</v>
      </c>
      <c r="AC17" s="116">
        <v>159297</v>
      </c>
      <c r="AD17" s="116"/>
    </row>
    <row r="18" spans="2:30" ht="32.1" customHeight="1">
      <c r="B18" s="113" t="s">
        <v>770</v>
      </c>
      <c r="C18" s="114">
        <v>87.6</v>
      </c>
      <c r="D18" s="115">
        <v>96.15</v>
      </c>
      <c r="E18" s="116">
        <v>4435376</v>
      </c>
      <c r="F18" s="116">
        <v>327632</v>
      </c>
      <c r="G18" s="116">
        <v>4763008</v>
      </c>
      <c r="H18" s="116">
        <v>45390</v>
      </c>
      <c r="I18" s="116">
        <v>4808398</v>
      </c>
      <c r="J18" s="116">
        <v>13003</v>
      </c>
      <c r="K18" s="116">
        <v>78</v>
      </c>
      <c r="L18" s="116">
        <v>485</v>
      </c>
      <c r="M18" s="116">
        <v>563</v>
      </c>
      <c r="N18" s="116">
        <v>124</v>
      </c>
      <c r="O18" s="116">
        <v>687</v>
      </c>
      <c r="P18" s="116">
        <v>5</v>
      </c>
      <c r="Q18" s="116">
        <v>397</v>
      </c>
      <c r="R18" s="116">
        <v>606908</v>
      </c>
      <c r="S18" s="116">
        <v>2149801</v>
      </c>
      <c r="T18" s="116">
        <v>484</v>
      </c>
      <c r="U18" s="116">
        <v>24501</v>
      </c>
      <c r="V18" s="116">
        <v>95331</v>
      </c>
      <c r="W18" s="116">
        <v>290</v>
      </c>
      <c r="X18" s="116">
        <v>631409</v>
      </c>
      <c r="Y18" s="116">
        <v>2245132</v>
      </c>
      <c r="Z18" s="116">
        <v>471</v>
      </c>
      <c r="AA18" s="116">
        <v>241491</v>
      </c>
      <c r="AB18" s="116">
        <v>877970</v>
      </c>
      <c r="AC18" s="116">
        <v>89504</v>
      </c>
      <c r="AD18" s="116"/>
    </row>
    <row r="19" spans="2:30" ht="32.1" customHeight="1">
      <c r="B19" s="113" t="s">
        <v>771</v>
      </c>
      <c r="C19" s="114">
        <v>88.6</v>
      </c>
      <c r="D19" s="115">
        <v>96.61</v>
      </c>
      <c r="E19" s="116">
        <v>4502900</v>
      </c>
      <c r="F19" s="116">
        <v>337551</v>
      </c>
      <c r="G19" s="116">
        <v>4840451</v>
      </c>
      <c r="H19" s="116">
        <v>31120</v>
      </c>
      <c r="I19" s="116">
        <v>4871571</v>
      </c>
      <c r="J19" s="116">
        <v>13677</v>
      </c>
      <c r="K19" s="116">
        <v>79</v>
      </c>
      <c r="L19" s="116">
        <v>486</v>
      </c>
      <c r="M19" s="116">
        <v>565</v>
      </c>
      <c r="N19" s="116">
        <v>132</v>
      </c>
      <c r="O19" s="116">
        <v>697</v>
      </c>
      <c r="P19" s="116">
        <v>5</v>
      </c>
      <c r="Q19" s="116">
        <v>380</v>
      </c>
      <c r="R19" s="116">
        <v>613937</v>
      </c>
      <c r="S19" s="116">
        <v>2114397</v>
      </c>
      <c r="T19" s="116">
        <v>469</v>
      </c>
      <c r="U19" s="116">
        <v>25507</v>
      </c>
      <c r="V19" s="116">
        <v>95423</v>
      </c>
      <c r="W19" s="116">
        <v>282</v>
      </c>
      <c r="X19" s="116">
        <v>639444</v>
      </c>
      <c r="Y19" s="116">
        <v>2209820</v>
      </c>
      <c r="Z19" s="116">
        <v>456</v>
      </c>
      <c r="AA19" s="116">
        <v>248152</v>
      </c>
      <c r="AB19" s="116">
        <v>896120</v>
      </c>
      <c r="AC19" s="116">
        <v>98898</v>
      </c>
      <c r="AD19" s="116"/>
    </row>
    <row r="20" spans="2:30" ht="32.1" customHeight="1">
      <c r="B20" s="113" t="s">
        <v>772</v>
      </c>
      <c r="C20" s="114">
        <v>89.4</v>
      </c>
      <c r="D20" s="115">
        <v>97.03</v>
      </c>
      <c r="E20" s="116">
        <v>4584648</v>
      </c>
      <c r="F20" s="116">
        <v>315185</v>
      </c>
      <c r="G20" s="116">
        <v>4899833</v>
      </c>
      <c r="H20" s="116">
        <v>25968</v>
      </c>
      <c r="I20" s="116">
        <v>4925801</v>
      </c>
      <c r="J20" s="116">
        <v>12136</v>
      </c>
      <c r="K20" s="116">
        <v>80</v>
      </c>
      <c r="L20" s="116">
        <v>472</v>
      </c>
      <c r="M20" s="116">
        <v>552</v>
      </c>
      <c r="N20" s="116">
        <v>133</v>
      </c>
      <c r="O20" s="116">
        <v>685</v>
      </c>
      <c r="P20" s="116">
        <v>5</v>
      </c>
      <c r="Q20" s="116">
        <v>365</v>
      </c>
      <c r="R20" s="116">
        <v>628436</v>
      </c>
      <c r="S20" s="116">
        <v>2260913</v>
      </c>
      <c r="T20" s="116">
        <v>493</v>
      </c>
      <c r="U20" s="116">
        <v>24182</v>
      </c>
      <c r="V20" s="116">
        <v>87025</v>
      </c>
      <c r="W20" s="116">
        <v>276</v>
      </c>
      <c r="X20" s="116">
        <v>652618</v>
      </c>
      <c r="Y20" s="116">
        <v>2347938</v>
      </c>
      <c r="Z20" s="116">
        <v>479</v>
      </c>
      <c r="AA20" s="116">
        <v>251190</v>
      </c>
      <c r="AB20" s="116">
        <v>916020</v>
      </c>
      <c r="AC20" s="116">
        <v>98644</v>
      </c>
      <c r="AD20" s="116"/>
    </row>
    <row r="21" spans="2:30" ht="32.1" customHeight="1">
      <c r="B21" s="113" t="s">
        <v>773</v>
      </c>
      <c r="C21" s="114">
        <v>90.3</v>
      </c>
      <c r="D21" s="115">
        <v>97.48</v>
      </c>
      <c r="E21" s="116">
        <v>4652225</v>
      </c>
      <c r="F21" s="116">
        <v>300279</v>
      </c>
      <c r="G21" s="116">
        <v>4952504</v>
      </c>
      <c r="H21" s="116">
        <v>23526</v>
      </c>
      <c r="I21" s="116">
        <v>4976030</v>
      </c>
      <c r="J21" s="116">
        <v>10958</v>
      </c>
      <c r="K21" s="116">
        <v>79</v>
      </c>
      <c r="L21" s="116">
        <v>442</v>
      </c>
      <c r="M21" s="116">
        <v>521</v>
      </c>
      <c r="N21" s="116">
        <v>131</v>
      </c>
      <c r="O21" s="116">
        <v>652</v>
      </c>
      <c r="P21" s="116">
        <v>5</v>
      </c>
      <c r="Q21" s="116">
        <v>342</v>
      </c>
      <c r="R21" s="116">
        <v>649479</v>
      </c>
      <c r="S21" s="116">
        <v>2226041</v>
      </c>
      <c r="T21" s="116">
        <v>478</v>
      </c>
      <c r="U21" s="116">
        <v>22469</v>
      </c>
      <c r="V21" s="116">
        <v>80309</v>
      </c>
      <c r="W21" s="116">
        <v>267</v>
      </c>
      <c r="X21" s="116">
        <v>671948</v>
      </c>
      <c r="Y21" s="116">
        <v>2306350</v>
      </c>
      <c r="Z21" s="116">
        <v>465</v>
      </c>
      <c r="AA21" s="116">
        <v>256635</v>
      </c>
      <c r="AB21" s="116">
        <v>917820</v>
      </c>
      <c r="AC21" s="116">
        <v>53169</v>
      </c>
      <c r="AD21" s="116">
        <v>51565</v>
      </c>
    </row>
    <row r="22" spans="2:30" ht="32.1" customHeight="1">
      <c r="B22" s="113" t="s">
        <v>774</v>
      </c>
      <c r="C22" s="114">
        <v>91</v>
      </c>
      <c r="D22" s="115">
        <v>97.74</v>
      </c>
      <c r="E22" s="116">
        <v>4696503</v>
      </c>
      <c r="F22" s="116">
        <v>299203</v>
      </c>
      <c r="G22" s="116">
        <v>4995706</v>
      </c>
      <c r="H22" s="116">
        <v>21219</v>
      </c>
      <c r="I22" s="116">
        <v>5016925</v>
      </c>
      <c r="J22" s="116">
        <v>9499</v>
      </c>
      <c r="K22" s="116">
        <v>79</v>
      </c>
      <c r="L22" s="116">
        <v>426</v>
      </c>
      <c r="M22" s="116">
        <v>505</v>
      </c>
      <c r="N22" s="116">
        <v>134</v>
      </c>
      <c r="O22" s="116">
        <v>639</v>
      </c>
      <c r="P22" s="116">
        <v>3</v>
      </c>
      <c r="Q22" s="116">
        <v>335</v>
      </c>
      <c r="R22" s="116">
        <v>652165</v>
      </c>
      <c r="S22" s="116">
        <v>2245384</v>
      </c>
      <c r="T22" s="116">
        <v>478</v>
      </c>
      <c r="U22" s="116">
        <v>23687</v>
      </c>
      <c r="V22" s="116">
        <v>84117</v>
      </c>
      <c r="W22" s="116">
        <v>281</v>
      </c>
      <c r="X22" s="116">
        <v>675852</v>
      </c>
      <c r="Y22" s="116">
        <v>2329501</v>
      </c>
      <c r="Z22" s="116">
        <v>466</v>
      </c>
      <c r="AA22" s="116">
        <v>256134</v>
      </c>
      <c r="AB22" s="116">
        <v>945280</v>
      </c>
      <c r="AC22" s="116">
        <v>54797</v>
      </c>
      <c r="AD22" s="116">
        <v>50230</v>
      </c>
    </row>
    <row r="23" spans="2:30" ht="32.1" customHeight="1">
      <c r="B23" s="113" t="s">
        <v>775</v>
      </c>
      <c r="C23" s="114">
        <v>91.5</v>
      </c>
      <c r="D23" s="115">
        <v>98.15</v>
      </c>
      <c r="E23" s="116">
        <v>4732041</v>
      </c>
      <c r="F23" s="116">
        <v>298876</v>
      </c>
      <c r="G23" s="116">
        <v>5030917</v>
      </c>
      <c r="H23" s="116">
        <v>17080</v>
      </c>
      <c r="I23" s="116">
        <v>5047997</v>
      </c>
      <c r="J23" s="116">
        <v>9608</v>
      </c>
      <c r="K23" s="116">
        <v>80</v>
      </c>
      <c r="L23" s="116">
        <v>418</v>
      </c>
      <c r="M23" s="116">
        <v>498</v>
      </c>
      <c r="N23" s="116">
        <v>133</v>
      </c>
      <c r="O23" s="116">
        <v>631</v>
      </c>
      <c r="P23" s="116">
        <v>3</v>
      </c>
      <c r="Q23" s="116">
        <v>325</v>
      </c>
      <c r="R23" s="116">
        <v>640724</v>
      </c>
      <c r="S23" s="116">
        <v>2212645</v>
      </c>
      <c r="T23" s="116">
        <v>467</v>
      </c>
      <c r="U23" s="116">
        <v>23025</v>
      </c>
      <c r="V23" s="116">
        <v>82268</v>
      </c>
      <c r="W23" s="116">
        <v>275</v>
      </c>
      <c r="X23" s="116">
        <v>663749</v>
      </c>
      <c r="Y23" s="116">
        <v>2294913</v>
      </c>
      <c r="Z23" s="116">
        <v>455</v>
      </c>
      <c r="AA23" s="116">
        <v>255560</v>
      </c>
      <c r="AB23" s="116">
        <v>921201</v>
      </c>
      <c r="AC23" s="116">
        <v>49804</v>
      </c>
      <c r="AD23" s="116">
        <v>55828</v>
      </c>
    </row>
    <row r="24" spans="2:30" ht="32.1" customHeight="1">
      <c r="B24" s="113" t="s">
        <v>776</v>
      </c>
      <c r="C24" s="114">
        <v>91.9</v>
      </c>
      <c r="D24" s="115">
        <v>98.33</v>
      </c>
      <c r="E24" s="116">
        <v>4781453</v>
      </c>
      <c r="F24" s="116">
        <v>284616</v>
      </c>
      <c r="G24" s="116">
        <v>5066069</v>
      </c>
      <c r="H24" s="116">
        <v>17638</v>
      </c>
      <c r="I24" s="116">
        <v>5083707</v>
      </c>
      <c r="J24" s="116">
        <v>8489</v>
      </c>
      <c r="K24" s="116">
        <v>78</v>
      </c>
      <c r="L24" s="116">
        <v>380</v>
      </c>
      <c r="M24" s="116">
        <v>458</v>
      </c>
      <c r="N24" s="116">
        <v>132</v>
      </c>
      <c r="O24" s="116">
        <v>590</v>
      </c>
      <c r="P24" s="116">
        <v>3</v>
      </c>
      <c r="Q24" s="116">
        <v>304</v>
      </c>
      <c r="R24" s="116">
        <v>661425</v>
      </c>
      <c r="S24" s="116">
        <v>2341083</v>
      </c>
      <c r="T24" s="116">
        <v>490</v>
      </c>
      <c r="U24" s="116">
        <v>22539</v>
      </c>
      <c r="V24" s="116">
        <v>85624</v>
      </c>
      <c r="W24" s="116">
        <v>301</v>
      </c>
      <c r="X24" s="116">
        <v>683964</v>
      </c>
      <c r="Y24" s="116">
        <v>2426707</v>
      </c>
      <c r="Z24" s="116">
        <v>479</v>
      </c>
      <c r="AA24" s="116">
        <v>256225</v>
      </c>
      <c r="AB24" s="116">
        <v>965234</v>
      </c>
      <c r="AC24" s="116">
        <v>50418</v>
      </c>
      <c r="AD24" s="116">
        <v>59190</v>
      </c>
    </row>
    <row r="25" spans="2:30" ht="32.1" customHeight="1">
      <c r="B25" s="113" t="s">
        <v>777</v>
      </c>
      <c r="C25" s="114">
        <v>92.2</v>
      </c>
      <c r="D25" s="115">
        <v>98.55</v>
      </c>
      <c r="E25" s="116">
        <v>4825342</v>
      </c>
      <c r="F25" s="116">
        <v>284364</v>
      </c>
      <c r="G25" s="116">
        <v>5109706</v>
      </c>
      <c r="H25" s="116">
        <v>16075</v>
      </c>
      <c r="I25" s="116">
        <v>5125781</v>
      </c>
      <c r="J25" s="116">
        <v>7770</v>
      </c>
      <c r="K25" s="116">
        <v>76</v>
      </c>
      <c r="L25" s="116">
        <v>361</v>
      </c>
      <c r="M25" s="116">
        <v>437</v>
      </c>
      <c r="N25" s="116">
        <v>127</v>
      </c>
      <c r="O25" s="116">
        <v>564</v>
      </c>
      <c r="P25" s="116">
        <v>4</v>
      </c>
      <c r="Q25" s="116">
        <v>292</v>
      </c>
      <c r="R25" s="116">
        <v>657540</v>
      </c>
      <c r="S25" s="116">
        <v>2241393</v>
      </c>
      <c r="T25" s="116">
        <v>465</v>
      </c>
      <c r="U25" s="116">
        <v>22656</v>
      </c>
      <c r="V25" s="116">
        <v>81910</v>
      </c>
      <c r="W25" s="116">
        <v>289</v>
      </c>
      <c r="X25" s="116">
        <v>680196</v>
      </c>
      <c r="Y25" s="116">
        <v>2323303</v>
      </c>
      <c r="Z25" s="116">
        <v>454</v>
      </c>
      <c r="AA25" s="116">
        <v>259140</v>
      </c>
      <c r="AB25" s="116">
        <v>933794</v>
      </c>
      <c r="AC25" s="116">
        <v>47032</v>
      </c>
      <c r="AD25" s="116">
        <v>54101</v>
      </c>
    </row>
    <row r="26" spans="2:30" ht="32.1" customHeight="1">
      <c r="B26" s="113" t="s">
        <v>778</v>
      </c>
      <c r="C26" s="114">
        <v>92.6</v>
      </c>
      <c r="D26" s="115">
        <v>98.69</v>
      </c>
      <c r="E26" s="116">
        <v>4867350</v>
      </c>
      <c r="F26" s="116">
        <v>278134</v>
      </c>
      <c r="G26" s="116">
        <v>5145484</v>
      </c>
      <c r="H26" s="116">
        <v>12266</v>
      </c>
      <c r="I26" s="116">
        <v>5157750</v>
      </c>
      <c r="J26" s="116">
        <v>7647</v>
      </c>
      <c r="K26" s="116">
        <v>75</v>
      </c>
      <c r="L26" s="116">
        <v>344</v>
      </c>
      <c r="M26" s="116">
        <v>419</v>
      </c>
      <c r="N26" s="116">
        <v>127</v>
      </c>
      <c r="O26" s="116">
        <v>546</v>
      </c>
      <c r="P26" s="116">
        <v>5</v>
      </c>
      <c r="Q26" s="116">
        <v>284</v>
      </c>
      <c r="R26" s="116">
        <v>684687</v>
      </c>
      <c r="S26" s="116">
        <v>2391909</v>
      </c>
      <c r="T26" s="116">
        <v>492</v>
      </c>
      <c r="U26" s="116">
        <v>23662</v>
      </c>
      <c r="V26" s="116">
        <v>86584</v>
      </c>
      <c r="W26" s="116">
        <v>309</v>
      </c>
      <c r="X26" s="116">
        <v>708349</v>
      </c>
      <c r="Y26" s="116">
        <v>2478493</v>
      </c>
      <c r="Z26" s="116">
        <v>481</v>
      </c>
      <c r="AA26" s="116">
        <v>264521</v>
      </c>
      <c r="AB26" s="116">
        <v>985238</v>
      </c>
      <c r="AC26" s="116">
        <v>47327</v>
      </c>
      <c r="AD26" s="116">
        <v>53720</v>
      </c>
    </row>
    <row r="27" spans="2:30" ht="32.1" customHeight="1">
      <c r="B27" s="113" t="s">
        <v>779</v>
      </c>
      <c r="C27" s="114">
        <v>93.1</v>
      </c>
      <c r="D27" s="115">
        <v>98.81</v>
      </c>
      <c r="E27" s="116">
        <v>4899420</v>
      </c>
      <c r="F27" s="116">
        <v>278023</v>
      </c>
      <c r="G27" s="116">
        <v>5177443</v>
      </c>
      <c r="H27" s="116">
        <v>12297</v>
      </c>
      <c r="I27" s="116">
        <v>5189740</v>
      </c>
      <c r="J27" s="116">
        <v>8312</v>
      </c>
      <c r="K27" s="116">
        <v>74</v>
      </c>
      <c r="L27" s="116">
        <v>327</v>
      </c>
      <c r="M27" s="116">
        <v>401</v>
      </c>
      <c r="N27" s="116">
        <v>127</v>
      </c>
      <c r="O27" s="116">
        <v>528</v>
      </c>
      <c r="P27" s="116">
        <v>5</v>
      </c>
      <c r="Q27" s="116">
        <v>282</v>
      </c>
      <c r="R27" s="116">
        <v>688187</v>
      </c>
      <c r="S27" s="116">
        <v>2368682</v>
      </c>
      <c r="T27" s="116">
        <v>483</v>
      </c>
      <c r="U27" s="116">
        <v>24315</v>
      </c>
      <c r="V27" s="116">
        <v>91844</v>
      </c>
      <c r="W27" s="116">
        <v>330</v>
      </c>
      <c r="X27" s="116">
        <v>712502</v>
      </c>
      <c r="Y27" s="116">
        <v>2460526</v>
      </c>
      <c r="Z27" s="116">
        <v>475</v>
      </c>
      <c r="AA27" s="116">
        <v>260832</v>
      </c>
      <c r="AB27" s="116">
        <v>978437</v>
      </c>
      <c r="AC27" s="116">
        <v>47068</v>
      </c>
      <c r="AD27" s="116">
        <v>53970</v>
      </c>
    </row>
    <row r="28" spans="2:30" ht="32.1" customHeight="1">
      <c r="B28" s="113" t="s">
        <v>780</v>
      </c>
      <c r="C28" s="114">
        <v>93.3</v>
      </c>
      <c r="D28" s="115">
        <v>98.82</v>
      </c>
      <c r="E28" s="116">
        <v>4935352</v>
      </c>
      <c r="F28" s="116">
        <v>267486</v>
      </c>
      <c r="G28" s="116">
        <v>5202838</v>
      </c>
      <c r="H28" s="116">
        <v>11105</v>
      </c>
      <c r="I28" s="116">
        <v>5213943</v>
      </c>
      <c r="J28" s="116">
        <v>7581</v>
      </c>
      <c r="K28" s="116">
        <v>74</v>
      </c>
      <c r="L28" s="116">
        <v>317</v>
      </c>
      <c r="M28" s="116">
        <v>391</v>
      </c>
      <c r="N28" s="116">
        <v>125</v>
      </c>
      <c r="O28" s="116">
        <v>516</v>
      </c>
      <c r="P28" s="116">
        <v>5</v>
      </c>
      <c r="Q28" s="116">
        <v>278</v>
      </c>
      <c r="R28" s="116">
        <v>684501</v>
      </c>
      <c r="S28" s="116">
        <v>2375479</v>
      </c>
      <c r="T28" s="116">
        <v>481</v>
      </c>
      <c r="U28" s="116">
        <v>22318</v>
      </c>
      <c r="V28" s="116">
        <v>86260</v>
      </c>
      <c r="W28" s="116">
        <v>322</v>
      </c>
      <c r="X28" s="116">
        <v>706819</v>
      </c>
      <c r="Y28" s="116">
        <v>2461739</v>
      </c>
      <c r="Z28" s="116">
        <v>473</v>
      </c>
      <c r="AA28" s="116">
        <v>269182</v>
      </c>
      <c r="AB28" s="116">
        <v>999673</v>
      </c>
      <c r="AC28" s="116">
        <v>56347</v>
      </c>
      <c r="AD28" s="116">
        <v>53552</v>
      </c>
    </row>
    <row r="29" spans="2:30" ht="32.1" customHeight="1">
      <c r="B29" s="113" t="s">
        <v>781</v>
      </c>
      <c r="C29" s="114">
        <v>93.6</v>
      </c>
      <c r="D29" s="115">
        <v>98.83</v>
      </c>
      <c r="E29" s="116">
        <v>4959977</v>
      </c>
      <c r="F29" s="116">
        <v>263095</v>
      </c>
      <c r="G29" s="116">
        <v>5223072</v>
      </c>
      <c r="H29" s="116">
        <v>11299</v>
      </c>
      <c r="I29" s="116">
        <v>5234371</v>
      </c>
      <c r="J29" s="116">
        <v>6191</v>
      </c>
      <c r="K29" s="116">
        <v>75</v>
      </c>
      <c r="L29" s="116">
        <v>310</v>
      </c>
      <c r="M29" s="116">
        <v>385</v>
      </c>
      <c r="N29" s="116">
        <v>124</v>
      </c>
      <c r="O29" s="116">
        <v>509</v>
      </c>
      <c r="P29" s="116">
        <v>5</v>
      </c>
      <c r="Q29" s="116">
        <v>263</v>
      </c>
      <c r="R29" s="116">
        <v>681973</v>
      </c>
      <c r="S29" s="116">
        <v>2353351</v>
      </c>
      <c r="T29" s="116">
        <v>474</v>
      </c>
      <c r="U29" s="116">
        <v>22883</v>
      </c>
      <c r="V29" s="116">
        <v>90762</v>
      </c>
      <c r="W29" s="116">
        <v>345</v>
      </c>
      <c r="X29" s="116">
        <v>704856</v>
      </c>
      <c r="Y29" s="116">
        <v>2444113</v>
      </c>
      <c r="Z29" s="116">
        <v>468</v>
      </c>
      <c r="AA29" s="116">
        <v>269357</v>
      </c>
      <c r="AB29" s="116">
        <v>1002932</v>
      </c>
      <c r="AC29" s="116">
        <v>55787</v>
      </c>
      <c r="AD29" s="116">
        <v>47202</v>
      </c>
    </row>
    <row r="30" spans="2:30" ht="32.1" customHeight="1">
      <c r="B30" s="113" t="s">
        <v>782</v>
      </c>
      <c r="C30" s="114">
        <v>93.9</v>
      </c>
      <c r="D30" s="115">
        <v>98.91</v>
      </c>
      <c r="E30" s="116">
        <v>4994962</v>
      </c>
      <c r="F30" s="116">
        <v>259119</v>
      </c>
      <c r="G30" s="116">
        <v>5254081</v>
      </c>
      <c r="H30" s="116">
        <v>8590</v>
      </c>
      <c r="I30" s="116">
        <v>5262671</v>
      </c>
      <c r="J30" s="116">
        <v>5873</v>
      </c>
      <c r="K30" s="116">
        <v>75</v>
      </c>
      <c r="L30" s="116">
        <v>302</v>
      </c>
      <c r="M30" s="116">
        <v>377</v>
      </c>
      <c r="N30" s="116">
        <v>120</v>
      </c>
      <c r="O30" s="116">
        <v>497</v>
      </c>
      <c r="P30" s="116">
        <v>5</v>
      </c>
      <c r="Q30" s="116">
        <v>257</v>
      </c>
      <c r="R30" s="116">
        <v>690412</v>
      </c>
      <c r="S30" s="116">
        <v>2306278</v>
      </c>
      <c r="T30" s="116">
        <v>462</v>
      </c>
      <c r="U30" s="116">
        <v>23819</v>
      </c>
      <c r="V30" s="116">
        <v>88348</v>
      </c>
      <c r="W30" s="116">
        <v>341</v>
      </c>
      <c r="X30" s="116">
        <v>714231</v>
      </c>
      <c r="Y30" s="116">
        <v>2394626</v>
      </c>
      <c r="Z30" s="116">
        <v>456</v>
      </c>
      <c r="AA30" s="116">
        <v>278976</v>
      </c>
      <c r="AB30" s="116">
        <v>1009054</v>
      </c>
      <c r="AC30" s="116">
        <v>50320</v>
      </c>
      <c r="AD30" s="116">
        <v>46866</v>
      </c>
    </row>
    <row r="31" spans="2:30" ht="32.1" customHeight="1">
      <c r="B31" s="113" t="s">
        <v>783</v>
      </c>
      <c r="C31" s="114">
        <v>94.2</v>
      </c>
      <c r="D31" s="115">
        <v>99.03</v>
      </c>
      <c r="E31" s="116">
        <v>5026027</v>
      </c>
      <c r="F31" s="116">
        <v>262186</v>
      </c>
      <c r="G31" s="116">
        <v>5288213</v>
      </c>
      <c r="H31" s="116">
        <v>7396</v>
      </c>
      <c r="I31" s="116">
        <v>5295609</v>
      </c>
      <c r="J31" s="116">
        <v>5373</v>
      </c>
      <c r="K31" s="116">
        <v>75</v>
      </c>
      <c r="L31" s="116">
        <v>295</v>
      </c>
      <c r="M31" s="116">
        <v>370</v>
      </c>
      <c r="N31" s="116">
        <v>117</v>
      </c>
      <c r="O31" s="116">
        <v>487</v>
      </c>
      <c r="P31" s="116">
        <v>5</v>
      </c>
      <c r="Q31" s="116">
        <v>247</v>
      </c>
      <c r="R31" s="116">
        <v>699123</v>
      </c>
      <c r="S31" s="116">
        <v>2316924</v>
      </c>
      <c r="T31" s="116">
        <v>461</v>
      </c>
      <c r="U31" s="116">
        <v>23984</v>
      </c>
      <c r="V31" s="116">
        <v>92495</v>
      </c>
      <c r="W31" s="116">
        <v>353</v>
      </c>
      <c r="X31" s="116">
        <v>723107</v>
      </c>
      <c r="Y31" s="116">
        <v>2409419</v>
      </c>
      <c r="Z31" s="116">
        <v>456</v>
      </c>
      <c r="AA31" s="116">
        <v>285500</v>
      </c>
      <c r="AB31" s="116">
        <v>1019877</v>
      </c>
      <c r="AC31" s="116">
        <v>46120</v>
      </c>
      <c r="AD31" s="116">
        <v>49930</v>
      </c>
    </row>
    <row r="32" spans="2:30" ht="32.1" customHeight="1">
      <c r="B32" s="113" t="s">
        <v>784</v>
      </c>
      <c r="C32" s="114">
        <v>94.4</v>
      </c>
      <c r="D32" s="115">
        <v>99.05</v>
      </c>
      <c r="E32" s="116">
        <v>5063904</v>
      </c>
      <c r="F32" s="116">
        <v>259628</v>
      </c>
      <c r="G32" s="116">
        <v>5323532</v>
      </c>
      <c r="H32" s="116">
        <v>7512</v>
      </c>
      <c r="I32" s="116">
        <v>5331044</v>
      </c>
      <c r="J32" s="116">
        <v>4922</v>
      </c>
      <c r="K32" s="116">
        <v>75</v>
      </c>
      <c r="L32" s="116">
        <v>293</v>
      </c>
      <c r="M32" s="116">
        <v>368</v>
      </c>
      <c r="N32" s="116">
        <v>118</v>
      </c>
      <c r="O32" s="116">
        <v>486</v>
      </c>
      <c r="P32" s="116">
        <v>5</v>
      </c>
      <c r="Q32" s="116">
        <v>239</v>
      </c>
      <c r="R32" s="116">
        <v>718791</v>
      </c>
      <c r="S32" s="116">
        <v>2388771</v>
      </c>
      <c r="T32" s="116">
        <v>472</v>
      </c>
      <c r="U32" s="116">
        <v>25659</v>
      </c>
      <c r="V32" s="116">
        <v>101446</v>
      </c>
      <c r="W32" s="116">
        <v>391</v>
      </c>
      <c r="X32" s="116">
        <v>744450</v>
      </c>
      <c r="Y32" s="116">
        <v>2490217</v>
      </c>
      <c r="Z32" s="116">
        <v>468</v>
      </c>
      <c r="AA32" s="116">
        <v>298267</v>
      </c>
      <c r="AB32" s="116">
        <v>1074390</v>
      </c>
      <c r="AC32" s="116">
        <v>42274</v>
      </c>
      <c r="AD32" s="116">
        <v>57484</v>
      </c>
    </row>
    <row r="33" spans="2:30" ht="32.1" customHeight="1">
      <c r="B33" s="113" t="s">
        <v>785</v>
      </c>
      <c r="C33" s="114">
        <v>94.7</v>
      </c>
      <c r="D33" s="115">
        <v>99.19</v>
      </c>
      <c r="E33" s="116">
        <v>5096221</v>
      </c>
      <c r="F33" s="116">
        <v>257271</v>
      </c>
      <c r="G33" s="116">
        <v>5353492</v>
      </c>
      <c r="H33" s="116">
        <v>5567</v>
      </c>
      <c r="I33" s="116">
        <v>5359059</v>
      </c>
      <c r="J33" s="116">
        <v>4678</v>
      </c>
      <c r="K33" s="116">
        <v>75</v>
      </c>
      <c r="L33" s="116">
        <v>276</v>
      </c>
      <c r="M33" s="116">
        <v>351</v>
      </c>
      <c r="N33" s="116">
        <v>114</v>
      </c>
      <c r="O33" s="116">
        <v>465</v>
      </c>
      <c r="P33" s="116">
        <v>5</v>
      </c>
      <c r="Q33" s="116">
        <v>231</v>
      </c>
      <c r="R33" s="116">
        <v>738123</v>
      </c>
      <c r="S33" s="116">
        <v>2481058</v>
      </c>
      <c r="T33" s="116">
        <v>487</v>
      </c>
      <c r="U33" s="116">
        <v>25851</v>
      </c>
      <c r="V33" s="116">
        <v>102857</v>
      </c>
      <c r="W33" s="116">
        <v>400</v>
      </c>
      <c r="X33" s="116">
        <v>763974</v>
      </c>
      <c r="Y33" s="116">
        <v>2583915</v>
      </c>
      <c r="Z33" s="116">
        <v>483</v>
      </c>
      <c r="AA33" s="116">
        <v>306732</v>
      </c>
      <c r="AB33" s="116">
        <v>1122105</v>
      </c>
      <c r="AC33" s="116">
        <v>41675</v>
      </c>
      <c r="AD33" s="116">
        <v>58013</v>
      </c>
    </row>
    <row r="34" spans="2:30" ht="32.1" customHeight="1">
      <c r="B34" s="113" t="s">
        <v>786</v>
      </c>
      <c r="C34" s="114">
        <v>94.9</v>
      </c>
      <c r="D34" s="115">
        <v>99.26</v>
      </c>
      <c r="E34" s="116">
        <v>5134495</v>
      </c>
      <c r="F34" s="116">
        <v>256702</v>
      </c>
      <c r="G34" s="116">
        <v>5391197</v>
      </c>
      <c r="H34" s="116">
        <v>5136</v>
      </c>
      <c r="I34" s="116">
        <v>5396333</v>
      </c>
      <c r="J34" s="116">
        <v>4264</v>
      </c>
      <c r="K34" s="116">
        <v>75</v>
      </c>
      <c r="L34" s="116">
        <v>263</v>
      </c>
      <c r="M34" s="116">
        <v>338</v>
      </c>
      <c r="N34" s="116">
        <v>109</v>
      </c>
      <c r="O34" s="116">
        <v>447</v>
      </c>
      <c r="P34" s="116">
        <v>5</v>
      </c>
      <c r="Q34" s="116">
        <v>230</v>
      </c>
      <c r="R34" s="116">
        <v>740343</v>
      </c>
      <c r="S34" s="116">
        <v>2480327</v>
      </c>
      <c r="T34" s="116">
        <v>479</v>
      </c>
      <c r="U34" s="116">
        <v>26393</v>
      </c>
      <c r="V34" s="116">
        <v>103146</v>
      </c>
      <c r="W34" s="116">
        <v>402</v>
      </c>
      <c r="X34" s="116">
        <v>766736</v>
      </c>
      <c r="Y34" s="116">
        <v>2583473</v>
      </c>
      <c r="Z34" s="116">
        <v>478</v>
      </c>
      <c r="AA34" s="116">
        <v>312969</v>
      </c>
      <c r="AB34" s="116">
        <v>1103701</v>
      </c>
      <c r="AC34" s="116">
        <v>40280</v>
      </c>
      <c r="AD34" s="116">
        <v>58323</v>
      </c>
    </row>
    <row r="35" spans="2:30" ht="32.1" customHeight="1">
      <c r="B35" s="113" t="s">
        <v>787</v>
      </c>
      <c r="C35" s="114">
        <v>95.1</v>
      </c>
      <c r="D35" s="115">
        <v>99.31</v>
      </c>
      <c r="E35" s="116">
        <v>5167946</v>
      </c>
      <c r="F35" s="116">
        <v>253887</v>
      </c>
      <c r="G35" s="116">
        <v>5421833</v>
      </c>
      <c r="H35" s="116">
        <v>4453</v>
      </c>
      <c r="I35" s="116">
        <v>5426286</v>
      </c>
      <c r="J35" s="116">
        <v>4175</v>
      </c>
      <c r="K35" s="116">
        <v>75</v>
      </c>
      <c r="L35" s="116">
        <v>255</v>
      </c>
      <c r="M35" s="116">
        <v>330</v>
      </c>
      <c r="N35" s="116">
        <v>104</v>
      </c>
      <c r="O35" s="116">
        <v>434</v>
      </c>
      <c r="P35" s="116">
        <v>5</v>
      </c>
      <c r="Q35" s="116">
        <v>215</v>
      </c>
      <c r="R35" s="116">
        <v>746291</v>
      </c>
      <c r="S35" s="116">
        <v>2512300</v>
      </c>
      <c r="T35" s="116">
        <v>482</v>
      </c>
      <c r="U35" s="116">
        <v>26500</v>
      </c>
      <c r="V35" s="116">
        <v>103731</v>
      </c>
      <c r="W35" s="116">
        <v>409</v>
      </c>
      <c r="X35" s="116">
        <v>772791</v>
      </c>
      <c r="Y35" s="116">
        <v>2616031</v>
      </c>
      <c r="Z35" s="116">
        <v>482.49936875591703</v>
      </c>
      <c r="AA35" s="116">
        <v>316724</v>
      </c>
      <c r="AB35" s="116">
        <v>1154657</v>
      </c>
      <c r="AC35" s="116">
        <v>39723</v>
      </c>
      <c r="AD35" s="116">
        <v>57716</v>
      </c>
    </row>
    <row r="36" spans="2:30" ht="32.1" customHeight="1">
      <c r="B36" s="113" t="s">
        <v>788</v>
      </c>
      <c r="C36" s="114">
        <v>95.3</v>
      </c>
      <c r="D36" s="115">
        <v>99.31</v>
      </c>
      <c r="E36" s="116">
        <v>5203548</v>
      </c>
      <c r="F36" s="116">
        <v>249359</v>
      </c>
      <c r="G36" s="116">
        <v>5452907</v>
      </c>
      <c r="H36" s="116">
        <v>3234</v>
      </c>
      <c r="I36" s="116">
        <v>5456141</v>
      </c>
      <c r="J36" s="116">
        <v>4382</v>
      </c>
      <c r="K36" s="116">
        <v>75</v>
      </c>
      <c r="L36" s="116">
        <v>254</v>
      </c>
      <c r="M36" s="116">
        <v>329</v>
      </c>
      <c r="N36" s="116">
        <v>98</v>
      </c>
      <c r="O36" s="116">
        <v>427</v>
      </c>
      <c r="P36" s="116">
        <v>5</v>
      </c>
      <c r="Q36" s="116">
        <v>206</v>
      </c>
      <c r="R36" s="116">
        <v>743987</v>
      </c>
      <c r="S36" s="116">
        <v>2416696</v>
      </c>
      <c r="T36" s="116">
        <v>464</v>
      </c>
      <c r="U36" s="116">
        <v>26617</v>
      </c>
      <c r="V36" s="116">
        <v>107110</v>
      </c>
      <c r="W36" s="116">
        <v>430</v>
      </c>
      <c r="X36" s="116">
        <v>770604</v>
      </c>
      <c r="Y36" s="116">
        <v>2523806</v>
      </c>
      <c r="Z36" s="116">
        <v>462.83679512597593</v>
      </c>
      <c r="AA36" s="116">
        <v>324141</v>
      </c>
      <c r="AB36" s="116">
        <v>1092999</v>
      </c>
      <c r="AC36" s="116">
        <v>18067</v>
      </c>
      <c r="AD36" s="116">
        <v>46751</v>
      </c>
    </row>
    <row r="37" spans="2:30" ht="32.1" customHeight="1">
      <c r="B37" s="113" t="s">
        <v>789</v>
      </c>
      <c r="C37" s="114">
        <v>95.5</v>
      </c>
      <c r="D37" s="115">
        <v>99.38</v>
      </c>
      <c r="E37" s="116">
        <v>5179487</v>
      </c>
      <c r="F37" s="116">
        <v>249819</v>
      </c>
      <c r="G37" s="116">
        <v>5429306</v>
      </c>
      <c r="H37" s="116">
        <v>3289</v>
      </c>
      <c r="I37" s="116">
        <v>5432595</v>
      </c>
      <c r="J37" s="116">
        <v>4242</v>
      </c>
      <c r="K37" s="116">
        <v>75</v>
      </c>
      <c r="L37" s="116">
        <v>249</v>
      </c>
      <c r="M37" s="116">
        <v>324</v>
      </c>
      <c r="N37" s="116">
        <v>89</v>
      </c>
      <c r="O37" s="116">
        <v>413</v>
      </c>
      <c r="P37" s="116">
        <v>5</v>
      </c>
      <c r="Q37" s="116">
        <v>203</v>
      </c>
      <c r="R37" s="116">
        <v>754009</v>
      </c>
      <c r="S37" s="116">
        <v>2589947</v>
      </c>
      <c r="T37" s="116">
        <v>495</v>
      </c>
      <c r="U37" s="116">
        <v>27584.696</v>
      </c>
      <c r="V37" s="116">
        <v>108454</v>
      </c>
      <c r="W37" s="116">
        <v>434</v>
      </c>
      <c r="X37" s="116">
        <v>781593.696</v>
      </c>
      <c r="Y37" s="116">
        <v>2698401</v>
      </c>
      <c r="Z37" s="116">
        <v>497.00661557849196</v>
      </c>
      <c r="AA37" s="116">
        <v>341246</v>
      </c>
      <c r="AB37" s="116">
        <v>1190582</v>
      </c>
      <c r="AC37" s="116">
        <v>13887</v>
      </c>
      <c r="AD37" s="116">
        <v>45456</v>
      </c>
    </row>
    <row r="38" spans="2:30" ht="32.1" customHeight="1">
      <c r="B38" s="113" t="s">
        <v>790</v>
      </c>
      <c r="C38" s="114">
        <v>95.8</v>
      </c>
      <c r="D38" s="115">
        <v>99.36</v>
      </c>
      <c r="E38" s="116">
        <v>5104016</v>
      </c>
      <c r="F38" s="116">
        <v>249702</v>
      </c>
      <c r="G38" s="116">
        <v>5353718</v>
      </c>
      <c r="H38" s="116">
        <v>3372</v>
      </c>
      <c r="I38" s="116">
        <v>5357090</v>
      </c>
      <c r="J38" s="116">
        <v>4125</v>
      </c>
      <c r="K38" s="116">
        <v>74</v>
      </c>
      <c r="L38" s="116">
        <v>243</v>
      </c>
      <c r="M38" s="116">
        <v>317</v>
      </c>
      <c r="N38" s="116">
        <v>87</v>
      </c>
      <c r="O38" s="116">
        <v>404</v>
      </c>
      <c r="P38" s="116">
        <v>5</v>
      </c>
      <c r="Q38" s="116">
        <v>193</v>
      </c>
      <c r="R38" s="116">
        <v>737127</v>
      </c>
      <c r="S38" s="116">
        <v>2457173</v>
      </c>
      <c r="T38" s="116">
        <v>478</v>
      </c>
      <c r="U38" s="116">
        <v>28395.952000000001</v>
      </c>
      <c r="V38" s="116">
        <v>114674</v>
      </c>
      <c r="W38" s="116">
        <v>459</v>
      </c>
      <c r="X38" s="116">
        <v>765522.95200000005</v>
      </c>
      <c r="Y38" s="116">
        <v>2571847</v>
      </c>
      <c r="Z38" s="116">
        <v>480.36666107553674</v>
      </c>
      <c r="AA38" s="116">
        <v>343275</v>
      </c>
      <c r="AB38" s="116">
        <v>1098771</v>
      </c>
      <c r="AC38" s="116">
        <v>13887</v>
      </c>
      <c r="AD38" s="116">
        <v>44827</v>
      </c>
    </row>
    <row r="39" spans="2:30" ht="32.1" customHeight="1">
      <c r="B39" s="113" t="s">
        <v>791</v>
      </c>
      <c r="C39" s="114">
        <v>96</v>
      </c>
      <c r="D39" s="115">
        <v>99.42</v>
      </c>
      <c r="E39" s="116">
        <v>5139349</v>
      </c>
      <c r="F39" s="116">
        <v>242330</v>
      </c>
      <c r="G39" s="116">
        <v>5381679</v>
      </c>
      <c r="H39" s="116">
        <v>2901</v>
      </c>
      <c r="I39" s="116">
        <v>5384580</v>
      </c>
      <c r="J39" s="116">
        <v>3746</v>
      </c>
      <c r="K39" s="116">
        <v>74</v>
      </c>
      <c r="L39" s="116">
        <v>232</v>
      </c>
      <c r="M39" s="116">
        <v>306</v>
      </c>
      <c r="N39" s="116">
        <v>85</v>
      </c>
      <c r="O39" s="116">
        <v>391</v>
      </c>
      <c r="P39" s="116">
        <v>5</v>
      </c>
      <c r="Q39" s="116">
        <v>191</v>
      </c>
      <c r="R39" s="116">
        <v>745001</v>
      </c>
      <c r="S39" s="116">
        <v>2466237</v>
      </c>
      <c r="T39" s="116">
        <v>476.18501876404969</v>
      </c>
      <c r="U39" s="116">
        <v>27973.964</v>
      </c>
      <c r="V39" s="116">
        <v>110390</v>
      </c>
      <c r="W39" s="116">
        <v>455.53583955762798</v>
      </c>
      <c r="X39" s="116">
        <v>772974.96400000004</v>
      </c>
      <c r="Y39" s="116">
        <v>2576627</v>
      </c>
      <c r="Z39" s="116">
        <v>478.7590601371802</v>
      </c>
      <c r="AA39" s="116">
        <v>339482</v>
      </c>
      <c r="AB39" s="116">
        <v>1159287</v>
      </c>
      <c r="AC39" s="116">
        <v>14013</v>
      </c>
      <c r="AD39" s="116">
        <v>45292</v>
      </c>
    </row>
    <row r="40" spans="2:30" ht="32.1" customHeight="1">
      <c r="B40" s="113" t="s">
        <v>792</v>
      </c>
      <c r="C40" s="114">
        <v>96.1</v>
      </c>
      <c r="D40" s="115">
        <v>99.47</v>
      </c>
      <c r="E40" s="116">
        <v>5182307</v>
      </c>
      <c r="F40" s="116">
        <v>230577</v>
      </c>
      <c r="G40" s="116">
        <v>5412884</v>
      </c>
      <c r="H40" s="116">
        <v>2968</v>
      </c>
      <c r="I40" s="116">
        <v>5415852</v>
      </c>
      <c r="J40" s="116">
        <v>3979</v>
      </c>
      <c r="K40" s="116">
        <v>74</v>
      </c>
      <c r="L40" s="116">
        <v>221</v>
      </c>
      <c r="M40" s="116">
        <v>295</v>
      </c>
      <c r="N40" s="116">
        <v>86</v>
      </c>
      <c r="O40" s="116">
        <v>381</v>
      </c>
      <c r="P40" s="116">
        <v>5</v>
      </c>
      <c r="Q40" s="116">
        <v>193</v>
      </c>
      <c r="R40" s="116">
        <v>747056</v>
      </c>
      <c r="S40" s="116">
        <v>2438296</v>
      </c>
      <c r="T40" s="116">
        <v>467</v>
      </c>
      <c r="U40" s="116">
        <v>27122</v>
      </c>
      <c r="V40" s="116">
        <v>102846</v>
      </c>
      <c r="W40" s="116">
        <v>446</v>
      </c>
      <c r="X40" s="116">
        <v>774178</v>
      </c>
      <c r="Y40" s="116">
        <v>2541142</v>
      </c>
      <c r="Z40" s="116">
        <v>469.44337436383262</v>
      </c>
      <c r="AA40" s="116">
        <v>353319</v>
      </c>
      <c r="AB40" s="116">
        <v>1170052</v>
      </c>
      <c r="AC40" s="116">
        <v>13821</v>
      </c>
      <c r="AD40" s="116">
        <v>46254</v>
      </c>
    </row>
    <row r="41" spans="2:30" ht="32.1" customHeight="1">
      <c r="B41" s="113" t="s">
        <v>793</v>
      </c>
      <c r="C41" s="114">
        <v>96.3</v>
      </c>
      <c r="D41" s="115">
        <v>99.52</v>
      </c>
      <c r="E41" s="116">
        <v>5213808</v>
      </c>
      <c r="F41" s="116">
        <v>228134</v>
      </c>
      <c r="G41" s="116">
        <v>5441942</v>
      </c>
      <c r="H41" s="116">
        <v>3092</v>
      </c>
      <c r="I41" s="116">
        <v>5445034</v>
      </c>
      <c r="J41" s="116">
        <v>3625</v>
      </c>
      <c r="K41" s="116">
        <v>74</v>
      </c>
      <c r="L41" s="116">
        <v>211</v>
      </c>
      <c r="M41" s="116">
        <v>285</v>
      </c>
      <c r="N41" s="116">
        <v>84</v>
      </c>
      <c r="O41" s="116">
        <v>369</v>
      </c>
      <c r="P41" s="116">
        <v>5</v>
      </c>
      <c r="Q41" s="116">
        <v>188</v>
      </c>
      <c r="R41" s="116">
        <v>747747</v>
      </c>
      <c r="S41" s="116">
        <v>2459317</v>
      </c>
      <c r="T41" s="116">
        <v>468</v>
      </c>
      <c r="U41" s="116">
        <v>27667</v>
      </c>
      <c r="V41" s="116">
        <v>106380</v>
      </c>
      <c r="W41" s="116">
        <v>466</v>
      </c>
      <c r="X41" s="116">
        <v>775414</v>
      </c>
      <c r="Y41" s="116">
        <v>2565697</v>
      </c>
      <c r="Z41" s="116">
        <f t="shared" ref="Z41:Z48" si="0" xml:space="preserve"> Y41*1000/G41</f>
        <v>471.46717109443648</v>
      </c>
      <c r="AA41" s="116">
        <v>361494</v>
      </c>
      <c r="AB41" s="116">
        <v>1181289</v>
      </c>
      <c r="AC41" s="116">
        <v>13227</v>
      </c>
      <c r="AD41" s="116">
        <v>46189</v>
      </c>
    </row>
    <row r="42" spans="2:30" ht="32.1" customHeight="1">
      <c r="B42" s="113" t="s">
        <v>794</v>
      </c>
      <c r="C42" s="114">
        <v>96.4</v>
      </c>
      <c r="D42" s="115">
        <v>99.59</v>
      </c>
      <c r="E42" s="116">
        <v>5247674</v>
      </c>
      <c r="F42" s="116">
        <v>219257</v>
      </c>
      <c r="G42" s="116">
        <v>5466931</v>
      </c>
      <c r="H42" s="116">
        <v>2628</v>
      </c>
      <c r="I42" s="116">
        <v>5469559</v>
      </c>
      <c r="J42" s="116">
        <v>2945</v>
      </c>
      <c r="K42" s="116">
        <v>74</v>
      </c>
      <c r="L42" s="116">
        <v>203</v>
      </c>
      <c r="M42" s="116">
        <v>277</v>
      </c>
      <c r="N42" s="116">
        <v>80</v>
      </c>
      <c r="O42" s="116">
        <v>357</v>
      </c>
      <c r="P42" s="116">
        <v>5</v>
      </c>
      <c r="Q42" s="116">
        <v>178</v>
      </c>
      <c r="R42" s="116">
        <v>741330</v>
      </c>
      <c r="S42" s="116">
        <v>2455467</v>
      </c>
      <c r="T42" s="116">
        <v>463</v>
      </c>
      <c r="U42" s="116">
        <v>26730</v>
      </c>
      <c r="V42" s="116">
        <v>103047</v>
      </c>
      <c r="W42" s="116">
        <v>470</v>
      </c>
      <c r="X42" s="116">
        <v>768060</v>
      </c>
      <c r="Y42" s="116">
        <v>2558514</v>
      </c>
      <c r="Z42" s="116">
        <f t="shared" si="0"/>
        <v>467.99822423220633</v>
      </c>
      <c r="AA42" s="116">
        <v>366247</v>
      </c>
      <c r="AB42" s="116">
        <v>1228450</v>
      </c>
      <c r="AC42" s="116">
        <v>8008</v>
      </c>
      <c r="AD42" s="116">
        <v>45181</v>
      </c>
    </row>
    <row r="43" spans="2:30" ht="32.1" customHeight="1">
      <c r="B43" s="113" t="s">
        <v>795</v>
      </c>
      <c r="C43" s="114">
        <v>96.6</v>
      </c>
      <c r="D43" s="115">
        <v>99.64</v>
      </c>
      <c r="E43" s="116">
        <v>5317942</v>
      </c>
      <c r="F43" s="116">
        <v>208331</v>
      </c>
      <c r="G43" s="116">
        <f>SUM(E43:F43)</f>
        <v>5526273</v>
      </c>
      <c r="H43" s="116">
        <v>2462</v>
      </c>
      <c r="I43" s="116">
        <f>G43+H43</f>
        <v>5528735</v>
      </c>
      <c r="J43" s="116">
        <v>2473</v>
      </c>
      <c r="K43" s="116">
        <v>74</v>
      </c>
      <c r="L43" s="116">
        <v>197</v>
      </c>
      <c r="M43" s="116">
        <f t="shared" ref="M43:M48" si="1">SUM(K43:L43)</f>
        <v>271</v>
      </c>
      <c r="N43" s="116">
        <v>81</v>
      </c>
      <c r="O43" s="116">
        <f t="shared" ref="O43:O48" si="2">M43+N43</f>
        <v>352</v>
      </c>
      <c r="P43" s="116">
        <v>5</v>
      </c>
      <c r="Q43" s="116">
        <v>167</v>
      </c>
      <c r="R43" s="116">
        <v>738179</v>
      </c>
      <c r="S43" s="116">
        <v>2394070</v>
      </c>
      <c r="T43" s="116">
        <v>450</v>
      </c>
      <c r="U43" s="116">
        <v>25928</v>
      </c>
      <c r="V43" s="116">
        <v>105264</v>
      </c>
      <c r="W43" s="116">
        <v>505</v>
      </c>
      <c r="X43" s="116">
        <f t="shared" ref="X43:Y48" si="3">R43+U43</f>
        <v>764107</v>
      </c>
      <c r="Y43" s="116">
        <f t="shared" si="3"/>
        <v>2499334</v>
      </c>
      <c r="Z43" s="116">
        <f t="shared" si="0"/>
        <v>452.26393991031568</v>
      </c>
      <c r="AA43" s="116">
        <v>374039</v>
      </c>
      <c r="AB43" s="116">
        <v>1247588</v>
      </c>
      <c r="AC43" s="116">
        <v>5969</v>
      </c>
      <c r="AD43" s="116">
        <v>46845</v>
      </c>
    </row>
    <row r="44" spans="2:30" ht="32.1" customHeight="1">
      <c r="B44" s="113" t="s">
        <v>796</v>
      </c>
      <c r="C44" s="114">
        <v>96.7</v>
      </c>
      <c r="D44" s="115">
        <v>99.69</v>
      </c>
      <c r="E44" s="116">
        <v>5335551</v>
      </c>
      <c r="F44" s="116">
        <v>208063</v>
      </c>
      <c r="G44" s="116">
        <f t="shared" ref="G44:G48" si="4">SUM(E44:F44)</f>
        <v>5543614</v>
      </c>
      <c r="H44" s="116">
        <v>2370</v>
      </c>
      <c r="I44" s="116">
        <f t="shared" ref="I44:I48" si="5">G44+H44</f>
        <v>5545984</v>
      </c>
      <c r="J44" s="116">
        <v>2195</v>
      </c>
      <c r="K44" s="116">
        <v>73</v>
      </c>
      <c r="L44" s="116">
        <v>184</v>
      </c>
      <c r="M44" s="116">
        <f t="shared" si="1"/>
        <v>257</v>
      </c>
      <c r="N44" s="116">
        <v>79</v>
      </c>
      <c r="O44" s="116">
        <f t="shared" si="2"/>
        <v>336</v>
      </c>
      <c r="P44" s="116">
        <v>5</v>
      </c>
      <c r="Q44" s="116">
        <v>163</v>
      </c>
      <c r="R44" s="116">
        <v>729926</v>
      </c>
      <c r="S44" s="116">
        <v>2394738</v>
      </c>
      <c r="T44" s="116">
        <v>449</v>
      </c>
      <c r="U44" s="116">
        <v>26488</v>
      </c>
      <c r="V44" s="116">
        <v>103512</v>
      </c>
      <c r="W44" s="116">
        <v>498</v>
      </c>
      <c r="X44" s="116">
        <f t="shared" si="3"/>
        <v>756414</v>
      </c>
      <c r="Y44" s="116">
        <f t="shared" si="3"/>
        <v>2498250</v>
      </c>
      <c r="Z44" s="116">
        <f t="shared" si="0"/>
        <v>450.65367105285469</v>
      </c>
      <c r="AA44" s="116">
        <v>375009</v>
      </c>
      <c r="AB44" s="116">
        <v>1255277</v>
      </c>
      <c r="AC44" s="116">
        <v>7520</v>
      </c>
      <c r="AD44" s="116">
        <v>46396</v>
      </c>
    </row>
    <row r="45" spans="2:30" ht="32.1" customHeight="1">
      <c r="B45" s="113" t="s">
        <v>797</v>
      </c>
      <c r="C45" s="114">
        <v>96.8</v>
      </c>
      <c r="D45" s="115">
        <v>99.72</v>
      </c>
      <c r="E45" s="116">
        <v>5353404</v>
      </c>
      <c r="F45" s="116">
        <v>202794</v>
      </c>
      <c r="G45" s="116">
        <f t="shared" si="4"/>
        <v>5556198</v>
      </c>
      <c r="H45" s="116">
        <v>2840</v>
      </c>
      <c r="I45" s="116">
        <f t="shared" si="5"/>
        <v>5559038</v>
      </c>
      <c r="J45" s="116">
        <v>1689</v>
      </c>
      <c r="K45" s="116">
        <v>73</v>
      </c>
      <c r="L45" s="116">
        <v>176</v>
      </c>
      <c r="M45" s="116">
        <f t="shared" si="1"/>
        <v>249</v>
      </c>
      <c r="N45" s="116">
        <v>128</v>
      </c>
      <c r="O45" s="116">
        <f t="shared" si="2"/>
        <v>377</v>
      </c>
      <c r="P45" s="116">
        <v>5</v>
      </c>
      <c r="Q45" s="116">
        <v>115</v>
      </c>
      <c r="R45" s="116">
        <v>723852</v>
      </c>
      <c r="S45" s="116">
        <v>2357506</v>
      </c>
      <c r="T45" s="116">
        <v>440</v>
      </c>
      <c r="U45" s="116">
        <v>25517</v>
      </c>
      <c r="V45" s="116">
        <v>100207</v>
      </c>
      <c r="W45" s="116">
        <v>494</v>
      </c>
      <c r="X45" s="116">
        <f t="shared" si="3"/>
        <v>749369</v>
      </c>
      <c r="Y45" s="116">
        <f t="shared" si="3"/>
        <v>2457713</v>
      </c>
      <c r="Z45" s="116">
        <f t="shared" si="0"/>
        <v>442.3371881275649</v>
      </c>
      <c r="AA45" s="116">
        <v>376726</v>
      </c>
      <c r="AB45" s="116">
        <v>1266821</v>
      </c>
      <c r="AC45" s="116">
        <v>110953</v>
      </c>
      <c r="AD45" s="116">
        <v>56662</v>
      </c>
    </row>
    <row r="46" spans="2:30" ht="32.1" customHeight="1">
      <c r="B46" s="113" t="s">
        <v>798</v>
      </c>
      <c r="C46" s="114">
        <v>96.9</v>
      </c>
      <c r="D46" s="115">
        <v>99.71</v>
      </c>
      <c r="E46" s="116">
        <v>5367817</v>
      </c>
      <c r="F46" s="116">
        <v>193929</v>
      </c>
      <c r="G46" s="116">
        <f t="shared" si="4"/>
        <v>5561746</v>
      </c>
      <c r="H46" s="116">
        <v>2872</v>
      </c>
      <c r="I46" s="116">
        <f t="shared" si="5"/>
        <v>5564618</v>
      </c>
      <c r="J46" s="116">
        <v>1660</v>
      </c>
      <c r="K46" s="116">
        <v>73</v>
      </c>
      <c r="L46" s="116">
        <v>169</v>
      </c>
      <c r="M46" s="116">
        <f t="shared" si="1"/>
        <v>242</v>
      </c>
      <c r="N46" s="116">
        <v>139</v>
      </c>
      <c r="O46" s="116">
        <f t="shared" si="2"/>
        <v>381</v>
      </c>
      <c r="P46" s="116">
        <v>5</v>
      </c>
      <c r="Q46" s="116">
        <v>112</v>
      </c>
      <c r="R46" s="116">
        <v>711214</v>
      </c>
      <c r="S46" s="116">
        <v>2279132</v>
      </c>
      <c r="T46" s="116">
        <v>425</v>
      </c>
      <c r="U46" s="116">
        <v>24523</v>
      </c>
      <c r="V46" s="116">
        <v>96302</v>
      </c>
      <c r="W46" s="116">
        <v>497</v>
      </c>
      <c r="X46" s="116">
        <f t="shared" si="3"/>
        <v>735737</v>
      </c>
      <c r="Y46" s="116">
        <f t="shared" si="3"/>
        <v>2375434</v>
      </c>
      <c r="Z46" s="116">
        <f t="shared" si="0"/>
        <v>427.10220855105575</v>
      </c>
      <c r="AA46" s="116">
        <v>377725</v>
      </c>
      <c r="AB46" s="116">
        <v>1215055</v>
      </c>
      <c r="AC46" s="116">
        <v>112517</v>
      </c>
      <c r="AD46" s="116">
        <v>58907</v>
      </c>
    </row>
    <row r="47" spans="2:30" ht="32.1" customHeight="1">
      <c r="B47" s="113" t="s">
        <v>799</v>
      </c>
      <c r="C47" s="114">
        <v>97.1</v>
      </c>
      <c r="D47" s="115">
        <v>99.74</v>
      </c>
      <c r="E47" s="116">
        <v>5377964</v>
      </c>
      <c r="F47" s="116">
        <v>188649</v>
      </c>
      <c r="G47" s="116">
        <f t="shared" si="4"/>
        <v>5566613</v>
      </c>
      <c r="H47" s="116">
        <v>2525</v>
      </c>
      <c r="I47" s="116">
        <f t="shared" si="5"/>
        <v>5569138</v>
      </c>
      <c r="J47" s="116">
        <v>1411</v>
      </c>
      <c r="K47" s="116">
        <v>69</v>
      </c>
      <c r="L47" s="116">
        <v>162</v>
      </c>
      <c r="M47" s="116">
        <f t="shared" si="1"/>
        <v>231</v>
      </c>
      <c r="N47" s="116">
        <v>141</v>
      </c>
      <c r="O47" s="116">
        <f t="shared" si="2"/>
        <v>372</v>
      </c>
      <c r="P47" s="116">
        <v>5</v>
      </c>
      <c r="Q47" s="116">
        <v>110</v>
      </c>
      <c r="R47" s="116">
        <v>711260</v>
      </c>
      <c r="S47" s="116">
        <v>2300175</v>
      </c>
      <c r="T47" s="116">
        <v>428</v>
      </c>
      <c r="U47" s="116">
        <v>23560</v>
      </c>
      <c r="V47" s="116">
        <v>95017</v>
      </c>
      <c r="W47" s="116">
        <v>504</v>
      </c>
      <c r="X47" s="116">
        <f t="shared" si="3"/>
        <v>734820</v>
      </c>
      <c r="Y47" s="116">
        <f t="shared" si="3"/>
        <v>2395192</v>
      </c>
      <c r="Z47" s="116">
        <f t="shared" si="0"/>
        <v>430.27816016669379</v>
      </c>
      <c r="AA47" s="116">
        <v>376537</v>
      </c>
      <c r="AB47" s="116">
        <v>1188458</v>
      </c>
      <c r="AC47" s="116">
        <v>122254</v>
      </c>
      <c r="AD47" s="116">
        <v>59126</v>
      </c>
    </row>
    <row r="48" spans="2:30" ht="32.1" customHeight="1">
      <c r="B48" s="113" t="s">
        <v>800</v>
      </c>
      <c r="C48" s="114">
        <v>97.2</v>
      </c>
      <c r="D48" s="115">
        <v>99.74</v>
      </c>
      <c r="E48" s="116">
        <v>5393385</v>
      </c>
      <c r="F48" s="116">
        <v>172217</v>
      </c>
      <c r="G48" s="116">
        <f t="shared" si="4"/>
        <v>5565602</v>
      </c>
      <c r="H48" s="116">
        <v>2252</v>
      </c>
      <c r="I48" s="116">
        <f t="shared" si="5"/>
        <v>5567854</v>
      </c>
      <c r="J48" s="116">
        <v>1383</v>
      </c>
      <c r="K48" s="116">
        <v>53</v>
      </c>
      <c r="L48" s="116">
        <v>152</v>
      </c>
      <c r="M48" s="116">
        <f t="shared" si="1"/>
        <v>205</v>
      </c>
      <c r="N48" s="116">
        <v>140</v>
      </c>
      <c r="O48" s="116">
        <f t="shared" si="2"/>
        <v>345</v>
      </c>
      <c r="P48" s="116">
        <v>5</v>
      </c>
      <c r="Q48" s="116">
        <v>106</v>
      </c>
      <c r="R48" s="116">
        <v>707826</v>
      </c>
      <c r="S48" s="116">
        <v>2245178</v>
      </c>
      <c r="T48" s="116">
        <v>416</v>
      </c>
      <c r="U48" s="116">
        <v>22031</v>
      </c>
      <c r="V48" s="116">
        <v>92072</v>
      </c>
      <c r="W48" s="116">
        <v>535</v>
      </c>
      <c r="X48" s="116">
        <f t="shared" si="3"/>
        <v>729857</v>
      </c>
      <c r="Y48" s="116">
        <f t="shared" si="3"/>
        <v>2337250</v>
      </c>
      <c r="Z48" s="116">
        <f t="shared" si="0"/>
        <v>419.94558719793474</v>
      </c>
      <c r="AA48" s="116">
        <v>378532</v>
      </c>
      <c r="AB48" s="116">
        <v>1210147</v>
      </c>
      <c r="AC48" s="116">
        <v>120903</v>
      </c>
      <c r="AD48" s="116">
        <v>57889</v>
      </c>
    </row>
    <row r="49" spans="2:30" ht="32.1" customHeight="1">
      <c r="B49" s="113" t="s">
        <v>801</v>
      </c>
      <c r="C49" s="114">
        <v>97.3</v>
      </c>
      <c r="D49" s="115">
        <v>99.74</v>
      </c>
      <c r="E49" s="116">
        <v>5399225</v>
      </c>
      <c r="F49" s="116">
        <v>167962</v>
      </c>
      <c r="G49" s="116">
        <f t="shared" ref="G49:G54" si="6">SUM(E49:F49)</f>
        <v>5567187</v>
      </c>
      <c r="H49" s="116">
        <v>2273</v>
      </c>
      <c r="I49" s="116">
        <f t="shared" ref="I49:I54" si="7">G49+H49</f>
        <v>5569460</v>
      </c>
      <c r="J49" s="116">
        <v>1208</v>
      </c>
      <c r="K49" s="116">
        <v>53</v>
      </c>
      <c r="L49" s="116">
        <v>149</v>
      </c>
      <c r="M49" s="116">
        <f t="shared" ref="M49:M54" si="8">SUM(K49:L49)</f>
        <v>202</v>
      </c>
      <c r="N49" s="116">
        <v>146</v>
      </c>
      <c r="O49" s="116">
        <f t="shared" ref="O49:O54" si="9">M49+N49</f>
        <v>348</v>
      </c>
      <c r="P49" s="116">
        <v>5</v>
      </c>
      <c r="Q49" s="116">
        <v>104</v>
      </c>
      <c r="R49" s="116">
        <v>703694</v>
      </c>
      <c r="S49" s="116">
        <v>2240325</v>
      </c>
      <c r="T49" s="116">
        <v>415</v>
      </c>
      <c r="U49" s="116">
        <v>21671</v>
      </c>
      <c r="V49" s="116">
        <v>87251</v>
      </c>
      <c r="W49" s="116">
        <v>519.46868934639974</v>
      </c>
      <c r="X49" s="116">
        <f t="shared" ref="X49:Y51" si="10">R49+U49</f>
        <v>725365</v>
      </c>
      <c r="Y49" s="116">
        <f t="shared" si="10"/>
        <v>2327576</v>
      </c>
      <c r="Z49" s="116">
        <f t="shared" ref="Z49:Z54" si="11" xml:space="preserve"> Y49*1000/G49</f>
        <v>418.08834515528218</v>
      </c>
      <c r="AA49" s="116">
        <v>377127</v>
      </c>
      <c r="AB49" s="116">
        <v>1214179</v>
      </c>
      <c r="AC49" s="116">
        <v>121063</v>
      </c>
      <c r="AD49" s="116">
        <v>61271</v>
      </c>
    </row>
    <row r="50" spans="2:30" ht="32.1" customHeight="1">
      <c r="B50" s="113" t="s">
        <v>802</v>
      </c>
      <c r="C50" s="114">
        <v>97.4</v>
      </c>
      <c r="D50" s="115">
        <v>99.78</v>
      </c>
      <c r="E50" s="116">
        <v>5420903</v>
      </c>
      <c r="F50" s="116">
        <v>150865</v>
      </c>
      <c r="G50" s="116">
        <f t="shared" si="6"/>
        <v>5571768</v>
      </c>
      <c r="H50" s="116">
        <v>2268</v>
      </c>
      <c r="I50" s="116">
        <f t="shared" si="7"/>
        <v>5574036</v>
      </c>
      <c r="J50" s="116">
        <v>1030</v>
      </c>
      <c r="K50" s="116">
        <v>49</v>
      </c>
      <c r="L50" s="116">
        <v>141</v>
      </c>
      <c r="M50" s="116">
        <f t="shared" si="8"/>
        <v>190</v>
      </c>
      <c r="N50" s="116">
        <v>152</v>
      </c>
      <c r="O50" s="116">
        <f t="shared" si="9"/>
        <v>342</v>
      </c>
      <c r="P50" s="116">
        <v>5</v>
      </c>
      <c r="Q50" s="116">
        <v>100</v>
      </c>
      <c r="R50" s="116">
        <v>703779</v>
      </c>
      <c r="S50" s="116">
        <v>2204488</v>
      </c>
      <c r="T50" s="116">
        <v>407</v>
      </c>
      <c r="U50" s="116">
        <v>19654</v>
      </c>
      <c r="V50" s="116">
        <v>76753</v>
      </c>
      <c r="W50" s="116">
        <v>509</v>
      </c>
      <c r="X50" s="116">
        <f t="shared" si="10"/>
        <v>723433</v>
      </c>
      <c r="Y50" s="116">
        <f t="shared" si="10"/>
        <v>2281241</v>
      </c>
      <c r="Z50" s="116">
        <f t="shared" si="11"/>
        <v>409.42856917229864</v>
      </c>
      <c r="AA50" s="116">
        <v>380052</v>
      </c>
      <c r="AB50" s="116">
        <v>1219957</v>
      </c>
      <c r="AC50" s="116">
        <v>121549</v>
      </c>
      <c r="AD50" s="116">
        <v>60519</v>
      </c>
    </row>
    <row r="51" spans="2:30" ht="31.5" customHeight="1">
      <c r="B51" s="113" t="s">
        <v>803</v>
      </c>
      <c r="C51" s="114">
        <v>97.5</v>
      </c>
      <c r="D51" s="115">
        <v>99.8</v>
      </c>
      <c r="E51" s="116">
        <v>5429557</v>
      </c>
      <c r="F51" s="116">
        <v>146525</v>
      </c>
      <c r="G51" s="116">
        <f t="shared" si="6"/>
        <v>5576082</v>
      </c>
      <c r="H51" s="116">
        <v>3485</v>
      </c>
      <c r="I51" s="116">
        <f t="shared" si="7"/>
        <v>5579567</v>
      </c>
      <c r="J51" s="116">
        <v>1018</v>
      </c>
      <c r="K51" s="116">
        <v>46</v>
      </c>
      <c r="L51" s="116">
        <v>139</v>
      </c>
      <c r="M51" s="116">
        <f t="shared" si="8"/>
        <v>185</v>
      </c>
      <c r="N51" s="116">
        <v>152</v>
      </c>
      <c r="O51" s="116">
        <f t="shared" si="9"/>
        <v>337</v>
      </c>
      <c r="P51" s="116">
        <v>5</v>
      </c>
      <c r="Q51" s="116">
        <v>98</v>
      </c>
      <c r="R51" s="116">
        <v>691350</v>
      </c>
      <c r="S51" s="116">
        <v>2200092</v>
      </c>
      <c r="T51" s="116">
        <v>405</v>
      </c>
      <c r="U51" s="116">
        <v>19077</v>
      </c>
      <c r="V51" s="116">
        <v>73385</v>
      </c>
      <c r="W51" s="116">
        <v>501</v>
      </c>
      <c r="X51" s="116">
        <f t="shared" si="10"/>
        <v>710427</v>
      </c>
      <c r="Y51" s="116">
        <f t="shared" si="10"/>
        <v>2273477</v>
      </c>
      <c r="Z51" s="116">
        <f t="shared" si="11"/>
        <v>407.71943454203148</v>
      </c>
      <c r="AA51" s="116">
        <v>376949</v>
      </c>
      <c r="AB51" s="116">
        <v>1230164</v>
      </c>
      <c r="AC51" s="116">
        <v>121456</v>
      </c>
      <c r="AD51" s="116">
        <v>58906</v>
      </c>
    </row>
    <row r="52" spans="2:30" ht="31.5" customHeight="1">
      <c r="B52" s="113" t="s">
        <v>804</v>
      </c>
      <c r="C52" s="114">
        <v>97.5</v>
      </c>
      <c r="D52" s="115">
        <v>99.8</v>
      </c>
      <c r="E52" s="116">
        <v>5435612</v>
      </c>
      <c r="F52" s="116">
        <v>140900</v>
      </c>
      <c r="G52" s="116">
        <f t="shared" si="6"/>
        <v>5576512</v>
      </c>
      <c r="H52" s="116">
        <v>2647</v>
      </c>
      <c r="I52" s="116">
        <f t="shared" si="7"/>
        <v>5579159</v>
      </c>
      <c r="J52" s="116">
        <v>955</v>
      </c>
      <c r="K52" s="116">
        <v>46</v>
      </c>
      <c r="L52" s="116">
        <v>131</v>
      </c>
      <c r="M52" s="116">
        <f t="shared" si="8"/>
        <v>177</v>
      </c>
      <c r="N52" s="116">
        <v>156</v>
      </c>
      <c r="O52" s="116">
        <f t="shared" si="9"/>
        <v>333</v>
      </c>
      <c r="P52" s="116">
        <v>5</v>
      </c>
      <c r="Q52" s="116">
        <v>95</v>
      </c>
      <c r="R52" s="116">
        <v>684914</v>
      </c>
      <c r="S52" s="116">
        <v>2137907</v>
      </c>
      <c r="T52" s="116">
        <v>393</v>
      </c>
      <c r="U52" s="116">
        <v>17877</v>
      </c>
      <c r="V52" s="116">
        <v>69960</v>
      </c>
      <c r="W52" s="116">
        <v>497</v>
      </c>
      <c r="X52" s="116">
        <f t="shared" ref="X52:Y54" si="12">R52+U52</f>
        <v>702791</v>
      </c>
      <c r="Y52" s="116">
        <f t="shared" si="12"/>
        <v>2207867</v>
      </c>
      <c r="Z52" s="116">
        <f t="shared" si="11"/>
        <v>395.92257669310135</v>
      </c>
      <c r="AA52" s="116">
        <v>377555</v>
      </c>
      <c r="AB52" s="116">
        <v>1185185</v>
      </c>
      <c r="AC52" s="116">
        <v>117662</v>
      </c>
      <c r="AD52" s="116">
        <v>60792</v>
      </c>
    </row>
    <row r="53" spans="2:30" ht="31.5" customHeight="1">
      <c r="B53" s="113" t="s">
        <v>805</v>
      </c>
      <c r="C53" s="114">
        <v>97.5</v>
      </c>
      <c r="D53" s="115">
        <v>99.81</v>
      </c>
      <c r="E53" s="116">
        <v>5437118</v>
      </c>
      <c r="F53" s="116">
        <v>128502</v>
      </c>
      <c r="G53" s="116">
        <f t="shared" si="6"/>
        <v>5565620</v>
      </c>
      <c r="H53" s="116">
        <v>2133</v>
      </c>
      <c r="I53" s="116">
        <f t="shared" si="7"/>
        <v>5567753</v>
      </c>
      <c r="J53" s="116">
        <v>699</v>
      </c>
      <c r="K53" s="116">
        <v>45</v>
      </c>
      <c r="L53" s="116">
        <v>123</v>
      </c>
      <c r="M53" s="116">
        <f t="shared" si="8"/>
        <v>168</v>
      </c>
      <c r="N53" s="116">
        <v>154</v>
      </c>
      <c r="O53" s="116">
        <f t="shared" si="9"/>
        <v>322</v>
      </c>
      <c r="P53" s="116">
        <v>4</v>
      </c>
      <c r="Q53" s="116">
        <v>94</v>
      </c>
      <c r="R53" s="116">
        <v>688473</v>
      </c>
      <c r="S53" s="116">
        <v>2100586</v>
      </c>
      <c r="T53" s="116">
        <v>386</v>
      </c>
      <c r="U53" s="116">
        <v>17129</v>
      </c>
      <c r="V53" s="116">
        <v>69077.2</v>
      </c>
      <c r="W53" s="116">
        <v>537.55739210284662</v>
      </c>
      <c r="X53" s="116">
        <f t="shared" si="12"/>
        <v>705602</v>
      </c>
      <c r="Y53" s="116">
        <f t="shared" si="12"/>
        <v>2169663.2000000002</v>
      </c>
      <c r="Z53" s="116">
        <f t="shared" si="11"/>
        <v>389.83315425774668</v>
      </c>
      <c r="AA53" s="116">
        <v>380276</v>
      </c>
      <c r="AB53" s="116">
        <v>1195921</v>
      </c>
      <c r="AC53" s="116">
        <v>115172</v>
      </c>
      <c r="AD53" s="116">
        <v>63169</v>
      </c>
    </row>
    <row r="54" spans="2:30" ht="31.5" customHeight="1">
      <c r="B54" s="113" t="s">
        <v>806</v>
      </c>
      <c r="C54" s="114">
        <v>97.6</v>
      </c>
      <c r="D54" s="115">
        <v>99.83</v>
      </c>
      <c r="E54" s="116">
        <v>5430248</v>
      </c>
      <c r="F54" s="116">
        <v>125533</v>
      </c>
      <c r="G54" s="116">
        <f t="shared" si="6"/>
        <v>5555781</v>
      </c>
      <c r="H54" s="116">
        <v>2984</v>
      </c>
      <c r="I54" s="116">
        <f t="shared" si="7"/>
        <v>5558765</v>
      </c>
      <c r="J54" s="116">
        <v>679</v>
      </c>
      <c r="K54" s="116">
        <v>45</v>
      </c>
      <c r="L54" s="116">
        <v>122</v>
      </c>
      <c r="M54" s="116">
        <f t="shared" si="8"/>
        <v>167</v>
      </c>
      <c r="N54" s="116">
        <v>168</v>
      </c>
      <c r="O54" s="116">
        <f t="shared" si="9"/>
        <v>335</v>
      </c>
      <c r="P54" s="116">
        <v>4</v>
      </c>
      <c r="Q54" s="116">
        <v>94</v>
      </c>
      <c r="R54" s="116">
        <v>679033</v>
      </c>
      <c r="S54" s="116">
        <v>2119737</v>
      </c>
      <c r="T54" s="116">
        <v>390</v>
      </c>
      <c r="U54" s="116">
        <v>16934</v>
      </c>
      <c r="V54" s="116">
        <v>65787</v>
      </c>
      <c r="W54" s="116">
        <v>524</v>
      </c>
      <c r="X54" s="116">
        <f t="shared" si="12"/>
        <v>695967</v>
      </c>
      <c r="Y54" s="116">
        <f t="shared" si="12"/>
        <v>2185524</v>
      </c>
      <c r="Z54" s="116">
        <f t="shared" si="11"/>
        <v>393.37835670628488</v>
      </c>
      <c r="AA54" s="116">
        <v>383672</v>
      </c>
      <c r="AB54" s="116">
        <v>1162339</v>
      </c>
      <c r="AC54" s="116">
        <v>115859</v>
      </c>
      <c r="AD54" s="116">
        <v>65325.9</v>
      </c>
    </row>
    <row r="55" spans="2:30" ht="31.5" customHeight="1">
      <c r="B55" s="113" t="s">
        <v>807</v>
      </c>
      <c r="C55" s="114">
        <v>97.7</v>
      </c>
      <c r="D55" s="115">
        <v>99.83</v>
      </c>
      <c r="E55" s="116">
        <v>5419982</v>
      </c>
      <c r="F55" s="116">
        <v>123297</v>
      </c>
      <c r="G55" s="116">
        <f>SUM(E55:F55)</f>
        <v>5543279</v>
      </c>
      <c r="H55" s="116">
        <v>2882</v>
      </c>
      <c r="I55" s="116">
        <f>G55+H55</f>
        <v>5546161</v>
      </c>
      <c r="J55" s="116">
        <v>715</v>
      </c>
      <c r="K55" s="116">
        <v>45</v>
      </c>
      <c r="L55" s="116">
        <v>121</v>
      </c>
      <c r="M55" s="116">
        <f>SUM(K55:L55)</f>
        <v>166</v>
      </c>
      <c r="N55" s="116">
        <v>175</v>
      </c>
      <c r="O55" s="116">
        <f>M55+N55</f>
        <v>341</v>
      </c>
      <c r="P55" s="116">
        <v>4</v>
      </c>
      <c r="Q55" s="116">
        <v>88</v>
      </c>
      <c r="R55" s="116">
        <v>673704</v>
      </c>
      <c r="S55" s="116">
        <v>2087756</v>
      </c>
      <c r="T55" s="116">
        <v>385</v>
      </c>
      <c r="U55" s="116">
        <v>16780</v>
      </c>
      <c r="V55" s="116">
        <v>61944</v>
      </c>
      <c r="W55" s="116">
        <v>502</v>
      </c>
      <c r="X55" s="116">
        <f t="shared" ref="X55:Y56" si="13">R55+U55</f>
        <v>690484</v>
      </c>
      <c r="Y55" s="116">
        <f t="shared" si="13"/>
        <v>2149700</v>
      </c>
      <c r="Z55" s="116">
        <f t="shared" ref="Z55:Z59" si="14" xml:space="preserve"> Y55*1000/G55</f>
        <v>387.80295922323234</v>
      </c>
      <c r="AA55" s="116">
        <v>382634</v>
      </c>
      <c r="AB55" s="116">
        <v>1159818</v>
      </c>
      <c r="AC55" s="116">
        <v>113034</v>
      </c>
      <c r="AD55" s="118">
        <v>65684</v>
      </c>
    </row>
    <row r="56" spans="2:30" ht="31.5" customHeight="1">
      <c r="B56" s="113" t="s">
        <v>808</v>
      </c>
      <c r="C56" s="114">
        <v>97.7</v>
      </c>
      <c r="D56" s="115">
        <v>99.83</v>
      </c>
      <c r="E56" s="116">
        <v>5407012</v>
      </c>
      <c r="F56" s="116">
        <v>120608</v>
      </c>
      <c r="G56" s="116">
        <f>SUM(E56:F56)</f>
        <v>5527620</v>
      </c>
      <c r="H56" s="116">
        <v>2898</v>
      </c>
      <c r="I56" s="116">
        <f>G56+H56</f>
        <v>5530518</v>
      </c>
      <c r="J56" s="116">
        <v>681</v>
      </c>
      <c r="K56" s="116">
        <v>45</v>
      </c>
      <c r="L56" s="116">
        <v>120</v>
      </c>
      <c r="M56" s="116">
        <f>SUM(K56:L56)</f>
        <v>165</v>
      </c>
      <c r="N56" s="116">
        <v>171</v>
      </c>
      <c r="O56" s="116">
        <f>M56+N56</f>
        <v>336</v>
      </c>
      <c r="P56" s="116">
        <v>4</v>
      </c>
      <c r="Q56" s="116">
        <v>79</v>
      </c>
      <c r="R56" s="116">
        <v>669198</v>
      </c>
      <c r="S56" s="116">
        <v>2082024</v>
      </c>
      <c r="T56" s="116">
        <v>385</v>
      </c>
      <c r="U56" s="116">
        <v>16284</v>
      </c>
      <c r="V56" s="116">
        <v>65294</v>
      </c>
      <c r="W56" s="116">
        <v>541.37370655346251</v>
      </c>
      <c r="X56" s="116">
        <f t="shared" si="13"/>
        <v>685482</v>
      </c>
      <c r="Y56" s="116">
        <f t="shared" si="13"/>
        <v>2147318</v>
      </c>
      <c r="Z56" s="116">
        <f t="shared" si="14"/>
        <v>388.47062569424094</v>
      </c>
      <c r="AA56" s="116">
        <v>380975</v>
      </c>
      <c r="AB56" s="116">
        <v>1177265</v>
      </c>
      <c r="AC56" s="116">
        <v>112929</v>
      </c>
      <c r="AD56" s="118">
        <v>63759</v>
      </c>
    </row>
    <row r="57" spans="2:30" ht="31.5" customHeight="1">
      <c r="B57" s="113" t="s">
        <v>809</v>
      </c>
      <c r="C57" s="114">
        <v>97.8</v>
      </c>
      <c r="D57" s="115">
        <v>99.84</v>
      </c>
      <c r="E57" s="116">
        <v>5413739</v>
      </c>
      <c r="F57" s="116">
        <v>98113</v>
      </c>
      <c r="G57" s="116">
        <f>SUM(E57:F57)</f>
        <v>5511852</v>
      </c>
      <c r="H57" s="116">
        <v>2786</v>
      </c>
      <c r="I57" s="116">
        <f>G57+H57</f>
        <v>5514638</v>
      </c>
      <c r="J57" s="116">
        <v>633</v>
      </c>
      <c r="K57" s="116">
        <v>45</v>
      </c>
      <c r="L57" s="116">
        <v>103</v>
      </c>
      <c r="M57" s="116">
        <f>SUM(K57:L57)</f>
        <v>148</v>
      </c>
      <c r="N57" s="116">
        <v>171</v>
      </c>
      <c r="O57" s="116">
        <f>M57+N57</f>
        <v>319</v>
      </c>
      <c r="P57" s="116">
        <v>4</v>
      </c>
      <c r="Q57" s="116">
        <v>79</v>
      </c>
      <c r="R57" s="116">
        <v>661652</v>
      </c>
      <c r="S57" s="116">
        <v>2039062</v>
      </c>
      <c r="T57" s="116">
        <v>377</v>
      </c>
      <c r="U57" s="116">
        <v>13335</v>
      </c>
      <c r="V57" s="116">
        <v>54192</v>
      </c>
      <c r="W57" s="116">
        <v>552</v>
      </c>
      <c r="X57" s="116">
        <f>R57+U57</f>
        <v>674987</v>
      </c>
      <c r="Y57" s="116">
        <f>S57+V57</f>
        <v>2093254</v>
      </c>
      <c r="Z57" s="116">
        <f t="shared" si="14"/>
        <v>379.773259514225</v>
      </c>
      <c r="AA57" s="116">
        <v>378100</v>
      </c>
      <c r="AB57" s="116">
        <v>1149749</v>
      </c>
      <c r="AC57" s="116">
        <v>114239</v>
      </c>
      <c r="AD57" s="118">
        <v>63868</v>
      </c>
    </row>
    <row r="58" spans="2:30" ht="31.5" customHeight="1">
      <c r="B58" s="113" t="s">
        <v>810</v>
      </c>
      <c r="C58" s="114">
        <v>97.9</v>
      </c>
      <c r="D58" s="115">
        <v>99.84</v>
      </c>
      <c r="E58" s="116">
        <v>5435927</v>
      </c>
      <c r="F58" s="116">
        <v>74605</v>
      </c>
      <c r="G58" s="116">
        <f>SUM(E58:F58)</f>
        <v>5510532</v>
      </c>
      <c r="H58" s="116">
        <v>2410</v>
      </c>
      <c r="I58" s="116">
        <f>G58+H58</f>
        <v>5512942</v>
      </c>
      <c r="J58" s="116">
        <v>553</v>
      </c>
      <c r="K58" s="116">
        <v>44</v>
      </c>
      <c r="L58" s="116">
        <v>91</v>
      </c>
      <c r="M58" s="116">
        <f>SUM(K58:L58)</f>
        <v>135</v>
      </c>
      <c r="N58" s="116">
        <v>173</v>
      </c>
      <c r="O58" s="116">
        <f>M58+N58</f>
        <v>308</v>
      </c>
      <c r="P58" s="116">
        <v>4</v>
      </c>
      <c r="Q58" s="116">
        <v>86</v>
      </c>
      <c r="R58" s="116">
        <v>654804</v>
      </c>
      <c r="S58" s="116">
        <v>2085205</v>
      </c>
      <c r="T58" s="116">
        <v>384</v>
      </c>
      <c r="U58" s="116">
        <v>11105</v>
      </c>
      <c r="V58" s="116">
        <v>50623</v>
      </c>
      <c r="W58" s="116">
        <v>679</v>
      </c>
      <c r="X58" s="116">
        <f>R58+U58</f>
        <v>665909</v>
      </c>
      <c r="Y58" s="116">
        <f>S58+V58</f>
        <v>2135828</v>
      </c>
      <c r="Z58" s="116">
        <f t="shared" si="14"/>
        <v>387.5901637083316</v>
      </c>
      <c r="AA58" s="116">
        <v>380248</v>
      </c>
      <c r="AB58" s="116">
        <v>1158912</v>
      </c>
      <c r="AC58" s="116">
        <v>117133</v>
      </c>
      <c r="AD58" s="118">
        <v>60363</v>
      </c>
    </row>
    <row r="59" spans="2:30" ht="31.5" customHeight="1">
      <c r="B59" s="113" t="s">
        <v>811</v>
      </c>
      <c r="C59" s="114">
        <v>97.9</v>
      </c>
      <c r="D59" s="115">
        <v>99.846000000000004</v>
      </c>
      <c r="E59" s="116">
        <v>5419499</v>
      </c>
      <c r="F59" s="116">
        <v>72362</v>
      </c>
      <c r="G59" s="116">
        <v>5491861</v>
      </c>
      <c r="H59" s="116">
        <v>2437</v>
      </c>
      <c r="I59" s="116">
        <v>5494298</v>
      </c>
      <c r="J59" s="116">
        <v>674</v>
      </c>
      <c r="K59" s="116">
        <v>44</v>
      </c>
      <c r="L59" s="116">
        <v>90</v>
      </c>
      <c r="M59" s="116">
        <v>134</v>
      </c>
      <c r="N59" s="116">
        <v>169</v>
      </c>
      <c r="O59" s="116">
        <v>303</v>
      </c>
      <c r="P59" s="116">
        <v>4</v>
      </c>
      <c r="Q59" s="116">
        <v>83</v>
      </c>
      <c r="R59" s="116">
        <v>656221</v>
      </c>
      <c r="S59" s="116">
        <v>2034282</v>
      </c>
      <c r="T59" s="116">
        <v>375</v>
      </c>
      <c r="U59" s="116">
        <v>10553</v>
      </c>
      <c r="V59" s="116">
        <v>45278</v>
      </c>
      <c r="W59" s="116">
        <v>626</v>
      </c>
      <c r="X59" s="116">
        <v>666774</v>
      </c>
      <c r="Y59" s="116">
        <v>2079560</v>
      </c>
      <c r="Z59" s="116">
        <f t="shared" si="14"/>
        <v>378.66216934478132</v>
      </c>
      <c r="AA59" s="116">
        <v>378854</v>
      </c>
      <c r="AB59" s="116">
        <v>1141479</v>
      </c>
      <c r="AC59" s="116">
        <v>116123.5</v>
      </c>
      <c r="AD59" s="118">
        <v>60311.531999999999</v>
      </c>
    </row>
    <row r="60" spans="2:30" ht="31.5" customHeight="1">
      <c r="B60" s="113" t="s">
        <v>812</v>
      </c>
      <c r="C60" s="114">
        <v>98</v>
      </c>
      <c r="D60" s="115">
        <v>99.846000000000004</v>
      </c>
      <c r="E60" s="116">
        <v>5457550</v>
      </c>
      <c r="F60" s="116">
        <v>16769</v>
      </c>
      <c r="G60" s="116">
        <f>SUM(E60:F60)</f>
        <v>5474319</v>
      </c>
      <c r="H60" s="116">
        <v>2354</v>
      </c>
      <c r="I60" s="116">
        <f>SUM(G60:H60)</f>
        <v>5476673</v>
      </c>
      <c r="J60" s="116">
        <v>448</v>
      </c>
      <c r="K60" s="116">
        <v>44</v>
      </c>
      <c r="L60" s="116">
        <v>16</v>
      </c>
      <c r="M60" s="116">
        <f>SUM(K60:L60)</f>
        <v>60</v>
      </c>
      <c r="N60" s="116">
        <v>169</v>
      </c>
      <c r="O60" s="116">
        <f>SUM(M60:N60)</f>
        <v>229</v>
      </c>
      <c r="P60" s="116">
        <v>4</v>
      </c>
      <c r="Q60" s="116">
        <v>71</v>
      </c>
      <c r="R60" s="116">
        <v>665735</v>
      </c>
      <c r="S60" s="116">
        <v>2045322</v>
      </c>
      <c r="T60" s="116">
        <v>375</v>
      </c>
      <c r="U60" s="116">
        <v>2751</v>
      </c>
      <c r="V60" s="116">
        <v>9897</v>
      </c>
      <c r="W60" s="116">
        <v>590</v>
      </c>
      <c r="X60" s="116">
        <f t="shared" ref="X60:Y61" si="15">R60+U60</f>
        <v>668486</v>
      </c>
      <c r="Y60" s="116">
        <f t="shared" si="15"/>
        <v>2055219</v>
      </c>
      <c r="Z60" s="116">
        <f t="shared" ref="Z60:Z61" si="16" xml:space="preserve"> Y60*1000/G60</f>
        <v>375.42916296985982</v>
      </c>
      <c r="AA60" s="116">
        <v>380222</v>
      </c>
      <c r="AB60" s="116">
        <v>1141273</v>
      </c>
      <c r="AC60" s="116">
        <v>118426.5</v>
      </c>
      <c r="AD60" s="118">
        <v>60407.4</v>
      </c>
    </row>
    <row r="61" spans="2:30" ht="31.5" customHeight="1">
      <c r="B61" s="113" t="s">
        <v>813</v>
      </c>
      <c r="C61" s="114">
        <v>98</v>
      </c>
      <c r="D61" s="115">
        <v>99.85</v>
      </c>
      <c r="E61" s="116">
        <v>5439344</v>
      </c>
      <c r="F61" s="116">
        <v>16473</v>
      </c>
      <c r="G61" s="116">
        <f>SUM(E61:F61)</f>
        <v>5455817</v>
      </c>
      <c r="H61" s="116">
        <v>2345</v>
      </c>
      <c r="I61" s="116">
        <f>SUM(G61:H61)</f>
        <v>5458162</v>
      </c>
      <c r="J61" s="116">
        <v>355</v>
      </c>
      <c r="K61" s="116">
        <v>44</v>
      </c>
      <c r="L61" s="116">
        <v>16</v>
      </c>
      <c r="M61" s="116">
        <f>SUM(K61:L61)</f>
        <v>60</v>
      </c>
      <c r="N61" s="116">
        <v>172</v>
      </c>
      <c r="O61" s="116">
        <f>SUM(M61:N61)</f>
        <v>232</v>
      </c>
      <c r="P61" s="116">
        <v>4</v>
      </c>
      <c r="Q61" s="116">
        <v>68</v>
      </c>
      <c r="R61" s="116">
        <v>654588</v>
      </c>
      <c r="S61" s="116">
        <v>2029381</v>
      </c>
      <c r="T61" s="116">
        <v>373</v>
      </c>
      <c r="U61" s="116">
        <v>2704</v>
      </c>
      <c r="V61" s="116">
        <v>9314</v>
      </c>
      <c r="W61" s="116">
        <v>565</v>
      </c>
      <c r="X61" s="116">
        <f t="shared" si="15"/>
        <v>657292</v>
      </c>
      <c r="Y61" s="116">
        <f t="shared" si="15"/>
        <v>2038695</v>
      </c>
      <c r="Z61" s="116">
        <f t="shared" si="16"/>
        <v>373.67364044651794</v>
      </c>
      <c r="AA61" s="116">
        <v>382200</v>
      </c>
      <c r="AB61" s="116">
        <v>1160878</v>
      </c>
      <c r="AC61" s="116">
        <v>118602</v>
      </c>
      <c r="AD61" s="118">
        <v>65972</v>
      </c>
    </row>
    <row r="62" spans="2:30" ht="31.5" customHeight="1">
      <c r="B62" s="113" t="s">
        <v>758</v>
      </c>
      <c r="C62" s="114">
        <v>98.1</v>
      </c>
      <c r="D62" s="115">
        <v>99.861243287320406</v>
      </c>
      <c r="E62" s="116">
        <v>5417474</v>
      </c>
      <c r="F62" s="116">
        <v>19937</v>
      </c>
      <c r="G62" s="116">
        <v>5437411</v>
      </c>
      <c r="H62" s="116">
        <v>1255</v>
      </c>
      <c r="I62" s="116">
        <v>5438666</v>
      </c>
      <c r="J62" s="116">
        <v>349</v>
      </c>
      <c r="K62" s="116">
        <v>43</v>
      </c>
      <c r="L62" s="116">
        <v>16</v>
      </c>
      <c r="M62" s="116">
        <v>59</v>
      </c>
      <c r="N62" s="116">
        <v>172</v>
      </c>
      <c r="O62" s="116">
        <v>231</v>
      </c>
      <c r="P62" s="116">
        <v>4</v>
      </c>
      <c r="Q62" s="116">
        <v>68</v>
      </c>
      <c r="R62" s="116">
        <v>651317</v>
      </c>
      <c r="S62" s="116">
        <v>1977894</v>
      </c>
      <c r="T62" s="116">
        <v>365</v>
      </c>
      <c r="U62" s="116">
        <v>3306.7730000000001</v>
      </c>
      <c r="V62" s="116">
        <v>12527</v>
      </c>
      <c r="W62" s="116">
        <v>628.32923709685508</v>
      </c>
      <c r="X62" s="116">
        <v>654623.77300000004</v>
      </c>
      <c r="Y62" s="116">
        <v>1990421</v>
      </c>
      <c r="Z62" s="116">
        <v>366.06042839137967</v>
      </c>
      <c r="AA62" s="116">
        <v>382790</v>
      </c>
      <c r="AB62" s="116">
        <v>1123147</v>
      </c>
      <c r="AC62" s="116">
        <v>104944.1</v>
      </c>
      <c r="AD62" s="116">
        <v>182839.8</v>
      </c>
    </row>
    <row r="63" spans="2:30" ht="31.5" customHeight="1">
      <c r="B63" s="113" t="s">
        <v>1068</v>
      </c>
      <c r="C63" s="114">
        <v>98.1</v>
      </c>
      <c r="D63" s="115">
        <v>99.864527689424492</v>
      </c>
      <c r="E63" s="116">
        <v>5420678</v>
      </c>
      <c r="F63" s="116">
        <v>19907</v>
      </c>
      <c r="G63" s="116">
        <v>5440585</v>
      </c>
      <c r="H63" s="116">
        <v>1117</v>
      </c>
      <c r="I63" s="116">
        <v>5441702</v>
      </c>
      <c r="J63" s="116">
        <v>332</v>
      </c>
      <c r="K63" s="116">
        <v>43</v>
      </c>
      <c r="L63" s="116">
        <v>16</v>
      </c>
      <c r="M63" s="116">
        <v>59</v>
      </c>
      <c r="N63" s="116">
        <v>170</v>
      </c>
      <c r="O63" s="116">
        <v>229</v>
      </c>
      <c r="P63" s="116">
        <v>4</v>
      </c>
      <c r="Q63" s="116">
        <v>66</v>
      </c>
      <c r="R63" s="116">
        <v>652639</v>
      </c>
      <c r="S63" s="116">
        <v>2067733</v>
      </c>
      <c r="T63" s="116">
        <v>380.54557012978819</v>
      </c>
      <c r="U63" s="116">
        <v>3197.9780000000001</v>
      </c>
      <c r="V63" s="116">
        <v>12269</v>
      </c>
      <c r="W63" s="116">
        <v>616.31586878987287</v>
      </c>
      <c r="X63" s="116">
        <v>655836.978</v>
      </c>
      <c r="Y63" s="116">
        <v>2080002</v>
      </c>
      <c r="Z63" s="116">
        <v>382.31219620684175</v>
      </c>
      <c r="AA63" s="116">
        <v>377209</v>
      </c>
      <c r="AB63" s="116">
        <v>1162994</v>
      </c>
      <c r="AC63" s="116">
        <v>101041</v>
      </c>
      <c r="AD63" s="116">
        <v>87701</v>
      </c>
    </row>
    <row r="64" spans="2:30" ht="31.5" customHeight="1">
      <c r="B64" s="113" t="s">
        <v>1186</v>
      </c>
      <c r="C64" s="114">
        <v>98.2</v>
      </c>
      <c r="D64" s="115">
        <v>99.878228002898567</v>
      </c>
      <c r="E64" s="116">
        <v>5379522</v>
      </c>
      <c r="F64" s="116">
        <v>19457</v>
      </c>
      <c r="G64" s="116">
        <f>SUM(E64:F64)</f>
        <v>5398979</v>
      </c>
      <c r="H64" s="116">
        <v>1263</v>
      </c>
      <c r="I64" s="116">
        <v>5400242</v>
      </c>
      <c r="J64" s="116">
        <v>462</v>
      </c>
      <c r="K64" s="116">
        <v>41</v>
      </c>
      <c r="L64" s="116">
        <v>16</v>
      </c>
      <c r="M64" s="116">
        <f>SUM(K64:L64)</f>
        <v>57</v>
      </c>
      <c r="N64" s="116">
        <v>169</v>
      </c>
      <c r="O64" s="116">
        <f>SUM(M64:N64)</f>
        <v>226</v>
      </c>
      <c r="P64" s="116">
        <v>4</v>
      </c>
      <c r="Q64" s="116">
        <v>67</v>
      </c>
      <c r="R64" s="116">
        <v>649246</v>
      </c>
      <c r="S64" s="116">
        <v>1952760</v>
      </c>
      <c r="T64" s="116">
        <f>'8'!$S$25</f>
        <v>360.80419788120844</v>
      </c>
      <c r="U64" s="116">
        <v>3120.71</v>
      </c>
      <c r="V64" s="116">
        <v>12141</v>
      </c>
      <c r="W64" s="116">
        <f>V64*1000/F64</f>
        <v>623.99136557537133</v>
      </c>
      <c r="X64" s="116">
        <f t="shared" ref="X64:Y66" si="17">R64+U64</f>
        <v>652366.71</v>
      </c>
      <c r="Y64" s="116">
        <f t="shared" si="17"/>
        <v>1964901</v>
      </c>
      <c r="Z64" s="116">
        <f xml:space="preserve"> Y64*1000/G64</f>
        <v>363.93936705440046</v>
      </c>
      <c r="AA64" s="116">
        <v>372920</v>
      </c>
      <c r="AB64" s="116">
        <v>1122193</v>
      </c>
      <c r="AC64" s="116">
        <f>'19'!$V$24</f>
        <v>100888.5</v>
      </c>
      <c r="AD64" s="116">
        <f>'19'!$W$24</f>
        <v>85440.7</v>
      </c>
    </row>
    <row r="65" spans="2:30" ht="31.5" customHeight="1">
      <c r="B65" s="113" t="s">
        <v>1229</v>
      </c>
      <c r="C65" s="114">
        <v>98.3</v>
      </c>
      <c r="D65" s="115">
        <v>99.878228002898567</v>
      </c>
      <c r="E65" s="116">
        <v>5352772</v>
      </c>
      <c r="F65" s="116">
        <v>17863</v>
      </c>
      <c r="G65" s="116">
        <f>SUM(E65:F65)</f>
        <v>5370635</v>
      </c>
      <c r="H65" s="116">
        <v>1199</v>
      </c>
      <c r="I65" s="116">
        <v>5371834</v>
      </c>
      <c r="J65" s="116">
        <v>469</v>
      </c>
      <c r="K65" s="116">
        <v>41</v>
      </c>
      <c r="L65" s="116">
        <v>14</v>
      </c>
      <c r="M65" s="116">
        <f>SUM(K65:L65)</f>
        <v>55</v>
      </c>
      <c r="N65" s="116">
        <v>169</v>
      </c>
      <c r="O65" s="116">
        <f>SUM(M65:N65)</f>
        <v>224</v>
      </c>
      <c r="P65" s="116">
        <v>4</v>
      </c>
      <c r="Q65" s="116">
        <v>67</v>
      </c>
      <c r="R65" s="116">
        <v>640086</v>
      </c>
      <c r="S65" s="116">
        <v>1976432</v>
      </c>
      <c r="T65" s="116">
        <v>369</v>
      </c>
      <c r="U65" s="116">
        <v>3069</v>
      </c>
      <c r="V65" s="116">
        <v>12337</v>
      </c>
      <c r="W65" s="116">
        <f>V65*1000/F65</f>
        <v>690.64546828640209</v>
      </c>
      <c r="X65" s="116">
        <f t="shared" si="17"/>
        <v>643155</v>
      </c>
      <c r="Y65" s="116">
        <f t="shared" si="17"/>
        <v>1988769</v>
      </c>
      <c r="Z65" s="116">
        <f xml:space="preserve"> Y65*1000/G65</f>
        <v>370.30425638681459</v>
      </c>
      <c r="AA65" s="116">
        <v>373611</v>
      </c>
      <c r="AB65" s="116">
        <v>1201428</v>
      </c>
      <c r="AC65" s="116">
        <v>100979</v>
      </c>
      <c r="AD65" s="116">
        <v>83150</v>
      </c>
    </row>
    <row r="66" spans="2:30" ht="31.5" customHeight="1">
      <c r="B66" s="113" t="s">
        <v>1248</v>
      </c>
      <c r="C66" s="113"/>
      <c r="D66" s="115">
        <v>99.878228002898567</v>
      </c>
      <c r="E66" s="116">
        <v>5319636</v>
      </c>
      <c r="F66" s="116">
        <v>17415</v>
      </c>
      <c r="G66" s="116">
        <f>SUM(E66:F66)</f>
        <v>5337051</v>
      </c>
      <c r="H66" s="116">
        <v>1194</v>
      </c>
      <c r="I66" s="116">
        <v>5338245</v>
      </c>
      <c r="J66" s="116">
        <v>488</v>
      </c>
      <c r="K66" s="116">
        <v>41</v>
      </c>
      <c r="L66" s="116">
        <v>14</v>
      </c>
      <c r="M66" s="116">
        <f>SUM(K66:L66)</f>
        <v>55</v>
      </c>
      <c r="N66" s="116">
        <v>170</v>
      </c>
      <c r="O66" s="116">
        <v>225</v>
      </c>
      <c r="P66" s="116">
        <v>4</v>
      </c>
      <c r="Q66" s="116">
        <v>67</v>
      </c>
      <c r="R66" s="116">
        <v>636806</v>
      </c>
      <c r="S66" s="116">
        <v>1919347</v>
      </c>
      <c r="T66" s="116">
        <v>361</v>
      </c>
      <c r="U66" s="116">
        <v>3219</v>
      </c>
      <c r="V66" s="116">
        <v>11591</v>
      </c>
      <c r="W66" s="116">
        <f>V66*1000/F66</f>
        <v>665.57565317255239</v>
      </c>
      <c r="X66" s="116">
        <f t="shared" si="17"/>
        <v>640025</v>
      </c>
      <c r="Y66" s="116">
        <f t="shared" si="17"/>
        <v>1930938</v>
      </c>
      <c r="Z66" s="116">
        <f xml:space="preserve"> Y66*1000/G66</f>
        <v>361.79867870852274</v>
      </c>
      <c r="AA66" s="116">
        <v>371550</v>
      </c>
      <c r="AB66" s="116">
        <v>1177401</v>
      </c>
      <c r="AC66" s="116">
        <v>100889</v>
      </c>
      <c r="AD66" s="116">
        <v>85441</v>
      </c>
    </row>
  </sheetData>
  <mergeCells count="34">
    <mergeCell ref="C2:C6"/>
    <mergeCell ref="AD3:AD5"/>
    <mergeCell ref="V4:V5"/>
    <mergeCell ref="B2:B6"/>
    <mergeCell ref="D2:D6"/>
    <mergeCell ref="E3:E6"/>
    <mergeCell ref="F3:F6"/>
    <mergeCell ref="E2:J2"/>
    <mergeCell ref="AC2:AD2"/>
    <mergeCell ref="K2:Q2"/>
    <mergeCell ref="R2:AB2"/>
    <mergeCell ref="X4:X5"/>
    <mergeCell ref="Y4:Y5"/>
    <mergeCell ref="AC3:AC5"/>
    <mergeCell ref="T4:T6"/>
    <mergeCell ref="K3:K6"/>
    <mergeCell ref="AA3:AB3"/>
    <mergeCell ref="AB4:AB5"/>
    <mergeCell ref="M3:M6"/>
    <mergeCell ref="N3:N6"/>
    <mergeCell ref="W4:W6"/>
    <mergeCell ref="Q3:Q6"/>
    <mergeCell ref="P3:P6"/>
    <mergeCell ref="U4:U5"/>
    <mergeCell ref="Z4:Z6"/>
    <mergeCell ref="AA4:AA5"/>
    <mergeCell ref="S4:S5"/>
    <mergeCell ref="G3:G6"/>
    <mergeCell ref="H3:H6"/>
    <mergeCell ref="I3:I6"/>
    <mergeCell ref="J3:J6"/>
    <mergeCell ref="R4:R5"/>
    <mergeCell ref="L3:L6"/>
    <mergeCell ref="O3:O6"/>
  </mergeCells>
  <phoneticPr fontId="2"/>
  <printOptions horizontalCentered="1"/>
  <pageMargins left="0.39370078740157483" right="0.39370078740157483" top="0.78740157480314965" bottom="0.78740157480314965" header="0.51181102362204722" footer="0.51181102362204722"/>
  <pageSetup paperSize="9" scale="47" fitToHeight="2" orientation="landscape" useFirstPageNumber="1" r:id="rId1"/>
  <headerFooter scaleWithDoc="0" alignWithMargins="0">
    <oddFooter>&amp;C&amp;P</oddFooter>
  </headerFooter>
  <rowBreaks count="1" manualBreakCount="1">
    <brk id="28" max="29" man="1"/>
  </rowBreaks>
  <ignoredErrors>
    <ignoredError sqref="G61 G43:G58 M43:M58 M61 G60 M60" formulaRange="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AI52"/>
  <sheetViews>
    <sheetView view="pageBreakPreview" zoomScaleNormal="70" zoomScaleSheetLayoutView="100" workbookViewId="0">
      <pane xSplit="1" ySplit="3" topLeftCell="B32" activePane="bottomRight" state="frozen"/>
      <selection activeCell="S182" sqref="S182"/>
      <selection pane="topRight" activeCell="S182" sqref="S182"/>
      <selection pane="bottomLeft" activeCell="S182" sqref="S182"/>
      <selection pane="bottomRight" activeCell="AM45" sqref="AM45"/>
    </sheetView>
  </sheetViews>
  <sheetFormatPr defaultColWidth="5.875" defaultRowHeight="18.95" customHeight="1"/>
  <cols>
    <col min="1" max="1" width="11.25" style="726" customWidth="1"/>
    <col min="2" max="2" width="8.25" style="762" customWidth="1"/>
    <col min="3" max="4" width="8.375" style="759" customWidth="1"/>
    <col min="5" max="29" width="5" style="759" customWidth="1"/>
    <col min="30" max="35" width="5.625" style="759" customWidth="1"/>
    <col min="36" max="16384" width="5.875" style="726"/>
  </cols>
  <sheetData>
    <row r="1" spans="1:35" s="715" customFormat="1" ht="22.5" customHeight="1">
      <c r="A1" s="713" t="s">
        <v>1527</v>
      </c>
      <c r="B1" s="713"/>
      <c r="C1" s="713"/>
      <c r="D1" s="713"/>
      <c r="E1" s="713"/>
      <c r="F1" s="713"/>
      <c r="G1" s="713"/>
      <c r="H1" s="713"/>
      <c r="I1" s="713"/>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row>
    <row r="2" spans="1:35" ht="24" customHeight="1">
      <c r="A2" s="716" t="s">
        <v>655</v>
      </c>
      <c r="B2" s="717" t="s">
        <v>656</v>
      </c>
      <c r="C2" s="718" t="s">
        <v>657</v>
      </c>
      <c r="D2" s="718" t="s">
        <v>658</v>
      </c>
      <c r="E2" s="719" t="s">
        <v>659</v>
      </c>
      <c r="F2" s="720"/>
      <c r="G2" s="720"/>
      <c r="H2" s="720"/>
      <c r="I2" s="720"/>
      <c r="J2" s="720"/>
      <c r="K2" s="720"/>
      <c r="L2" s="720"/>
      <c r="M2" s="720"/>
      <c r="N2" s="720"/>
      <c r="O2" s="720"/>
      <c r="P2" s="720"/>
      <c r="Q2" s="720"/>
      <c r="R2" s="720"/>
      <c r="S2" s="720"/>
      <c r="T2" s="720"/>
      <c r="U2" s="720"/>
      <c r="V2" s="720"/>
      <c r="W2" s="720"/>
      <c r="X2" s="720"/>
      <c r="Y2" s="720"/>
      <c r="Z2" s="720"/>
      <c r="AA2" s="720"/>
      <c r="AB2" s="720"/>
      <c r="AC2" s="720"/>
      <c r="AD2" s="721"/>
      <c r="AE2" s="722" t="s">
        <v>660</v>
      </c>
      <c r="AF2" s="722" t="s">
        <v>661</v>
      </c>
      <c r="AG2" s="723" t="s">
        <v>662</v>
      </c>
      <c r="AH2" s="724"/>
      <c r="AI2" s="725"/>
    </row>
    <row r="3" spans="1:35" ht="24" customHeight="1">
      <c r="A3" s="727"/>
      <c r="B3" s="728"/>
      <c r="C3" s="728"/>
      <c r="D3" s="728"/>
      <c r="E3" s="729">
        <v>1</v>
      </c>
      <c r="F3" s="729">
        <v>2</v>
      </c>
      <c r="G3" s="729">
        <v>3</v>
      </c>
      <c r="H3" s="729">
        <v>4</v>
      </c>
      <c r="I3" s="729">
        <v>5</v>
      </c>
      <c r="J3" s="729">
        <v>6</v>
      </c>
      <c r="K3" s="729">
        <v>7</v>
      </c>
      <c r="L3" s="729">
        <v>8</v>
      </c>
      <c r="M3" s="729">
        <v>9</v>
      </c>
      <c r="N3" s="729">
        <v>10</v>
      </c>
      <c r="O3" s="729">
        <v>11</v>
      </c>
      <c r="P3" s="729">
        <v>12</v>
      </c>
      <c r="Q3" s="729">
        <v>13</v>
      </c>
      <c r="R3" s="729">
        <v>14</v>
      </c>
      <c r="S3" s="729">
        <v>15</v>
      </c>
      <c r="T3" s="729">
        <v>16</v>
      </c>
      <c r="U3" s="729">
        <v>17</v>
      </c>
      <c r="V3" s="729">
        <v>18</v>
      </c>
      <c r="W3" s="729">
        <v>19</v>
      </c>
      <c r="X3" s="729">
        <v>20</v>
      </c>
      <c r="Y3" s="729">
        <v>21</v>
      </c>
      <c r="Z3" s="729">
        <v>22</v>
      </c>
      <c r="AA3" s="729">
        <v>23</v>
      </c>
      <c r="AB3" s="729">
        <v>24</v>
      </c>
      <c r="AC3" s="729">
        <v>25</v>
      </c>
      <c r="AD3" s="730" t="s">
        <v>1185</v>
      </c>
      <c r="AE3" s="731"/>
      <c r="AF3" s="731"/>
      <c r="AG3" s="732" t="s">
        <v>663</v>
      </c>
      <c r="AH3" s="732" t="s">
        <v>664</v>
      </c>
      <c r="AI3" s="732" t="s">
        <v>665</v>
      </c>
    </row>
    <row r="4" spans="1:35" ht="27" customHeight="1">
      <c r="A4" s="733" t="s">
        <v>306</v>
      </c>
      <c r="B4" s="734">
        <v>462</v>
      </c>
      <c r="C4" s="735">
        <v>414</v>
      </c>
      <c r="D4" s="735">
        <v>102</v>
      </c>
      <c r="E4" s="273">
        <v>15</v>
      </c>
      <c r="F4" s="735">
        <v>19</v>
      </c>
      <c r="G4" s="735">
        <v>14</v>
      </c>
      <c r="H4" s="735">
        <v>2</v>
      </c>
      <c r="I4" s="735">
        <v>24</v>
      </c>
      <c r="J4" s="735">
        <v>3</v>
      </c>
      <c r="K4" s="735">
        <v>6</v>
      </c>
      <c r="L4" s="735">
        <v>18</v>
      </c>
      <c r="M4" s="735">
        <v>0</v>
      </c>
      <c r="N4" s="735">
        <v>1</v>
      </c>
      <c r="O4" s="735">
        <v>0</v>
      </c>
      <c r="P4" s="735">
        <v>0</v>
      </c>
      <c r="Q4" s="735">
        <v>6</v>
      </c>
      <c r="R4" s="735">
        <v>0</v>
      </c>
      <c r="S4" s="735">
        <v>13</v>
      </c>
      <c r="T4" s="735">
        <v>0</v>
      </c>
      <c r="U4" s="735">
        <v>1</v>
      </c>
      <c r="V4" s="735">
        <v>0</v>
      </c>
      <c r="W4" s="735">
        <v>0</v>
      </c>
      <c r="X4" s="735">
        <v>0</v>
      </c>
      <c r="Y4" s="735">
        <v>0</v>
      </c>
      <c r="Z4" s="735">
        <v>0</v>
      </c>
      <c r="AA4" s="735">
        <v>0</v>
      </c>
      <c r="AB4" s="735">
        <v>23</v>
      </c>
      <c r="AC4" s="735">
        <v>0</v>
      </c>
      <c r="AD4" s="736">
        <v>145</v>
      </c>
      <c r="AE4" s="735">
        <v>0</v>
      </c>
      <c r="AF4" s="735"/>
      <c r="AG4" s="735"/>
      <c r="AH4" s="735"/>
      <c r="AI4" s="735"/>
    </row>
    <row r="5" spans="1:35" ht="27" customHeight="1">
      <c r="A5" s="737" t="s">
        <v>307</v>
      </c>
      <c r="B5" s="738">
        <v>351</v>
      </c>
      <c r="C5" s="735">
        <v>255</v>
      </c>
      <c r="D5" s="732">
        <v>96</v>
      </c>
      <c r="E5" s="273">
        <v>21</v>
      </c>
      <c r="F5" s="732">
        <v>10</v>
      </c>
      <c r="G5" s="732">
        <v>12</v>
      </c>
      <c r="H5" s="732">
        <v>1</v>
      </c>
      <c r="I5" s="732">
        <v>19</v>
      </c>
      <c r="J5" s="732">
        <v>10</v>
      </c>
      <c r="K5" s="732">
        <v>8</v>
      </c>
      <c r="L5" s="732">
        <v>27</v>
      </c>
      <c r="M5" s="732">
        <v>1</v>
      </c>
      <c r="N5" s="732">
        <v>6</v>
      </c>
      <c r="O5" s="732"/>
      <c r="P5" s="732">
        <v>5</v>
      </c>
      <c r="Q5" s="732">
        <v>15</v>
      </c>
      <c r="R5" s="732">
        <v>1</v>
      </c>
      <c r="S5" s="732">
        <v>14</v>
      </c>
      <c r="T5" s="732"/>
      <c r="U5" s="732">
        <v>2</v>
      </c>
      <c r="V5" s="732"/>
      <c r="W5" s="732"/>
      <c r="X5" s="732"/>
      <c r="Y5" s="732"/>
      <c r="Z5" s="732"/>
      <c r="AA5" s="732">
        <v>2</v>
      </c>
      <c r="AB5" s="732">
        <v>28</v>
      </c>
      <c r="AC5" s="732"/>
      <c r="AD5" s="732">
        <v>182</v>
      </c>
      <c r="AE5" s="732">
        <v>0</v>
      </c>
      <c r="AF5" s="732"/>
      <c r="AG5" s="732"/>
      <c r="AH5" s="732"/>
      <c r="AI5" s="732"/>
    </row>
    <row r="6" spans="1:35" ht="27" customHeight="1">
      <c r="A6" s="737" t="s">
        <v>308</v>
      </c>
      <c r="B6" s="738">
        <v>454</v>
      </c>
      <c r="C6" s="732">
        <v>432</v>
      </c>
      <c r="D6" s="732">
        <v>112</v>
      </c>
      <c r="E6" s="273">
        <v>17</v>
      </c>
      <c r="F6" s="732">
        <v>14</v>
      </c>
      <c r="G6" s="732">
        <v>9</v>
      </c>
      <c r="H6" s="732">
        <v>7</v>
      </c>
      <c r="I6" s="732">
        <v>26</v>
      </c>
      <c r="J6" s="732">
        <v>9</v>
      </c>
      <c r="K6" s="732">
        <v>27</v>
      </c>
      <c r="L6" s="732">
        <v>13</v>
      </c>
      <c r="M6" s="732">
        <v>1</v>
      </c>
      <c r="N6" s="732">
        <v>11</v>
      </c>
      <c r="O6" s="732">
        <v>2</v>
      </c>
      <c r="P6" s="732">
        <v>3</v>
      </c>
      <c r="Q6" s="732">
        <v>13</v>
      </c>
      <c r="R6" s="732">
        <v>11</v>
      </c>
      <c r="S6" s="732">
        <v>13</v>
      </c>
      <c r="T6" s="732">
        <v>3</v>
      </c>
      <c r="U6" s="732">
        <v>0</v>
      </c>
      <c r="V6" s="732">
        <v>0</v>
      </c>
      <c r="W6" s="732">
        <v>0</v>
      </c>
      <c r="X6" s="732">
        <v>0</v>
      </c>
      <c r="Y6" s="732">
        <v>0</v>
      </c>
      <c r="Z6" s="732">
        <v>0</v>
      </c>
      <c r="AA6" s="732">
        <v>0</v>
      </c>
      <c r="AB6" s="732">
        <v>24</v>
      </c>
      <c r="AC6" s="732">
        <v>0</v>
      </c>
      <c r="AD6" s="732">
        <v>203</v>
      </c>
      <c r="AE6" s="732">
        <v>1</v>
      </c>
      <c r="AF6" s="732">
        <v>1</v>
      </c>
      <c r="AG6" s="732">
        <v>1</v>
      </c>
      <c r="AH6" s="732"/>
      <c r="AI6" s="732"/>
    </row>
    <row r="7" spans="1:35" ht="27" customHeight="1">
      <c r="A7" s="737" t="s">
        <v>309</v>
      </c>
      <c r="B7" s="738">
        <v>271</v>
      </c>
      <c r="C7" s="732">
        <v>246</v>
      </c>
      <c r="D7" s="732">
        <v>92</v>
      </c>
      <c r="E7" s="273">
        <v>16</v>
      </c>
      <c r="F7" s="732">
        <v>15</v>
      </c>
      <c r="G7" s="732">
        <v>11</v>
      </c>
      <c r="H7" s="732">
        <v>3</v>
      </c>
      <c r="I7" s="732">
        <v>20</v>
      </c>
      <c r="J7" s="732">
        <v>6</v>
      </c>
      <c r="K7" s="732">
        <v>5</v>
      </c>
      <c r="L7" s="732">
        <v>23</v>
      </c>
      <c r="M7" s="732">
        <v>1</v>
      </c>
      <c r="N7" s="732">
        <v>4</v>
      </c>
      <c r="O7" s="732">
        <v>1</v>
      </c>
      <c r="P7" s="732">
        <v>3</v>
      </c>
      <c r="Q7" s="732">
        <v>7</v>
      </c>
      <c r="R7" s="732">
        <v>3</v>
      </c>
      <c r="S7" s="732">
        <v>12</v>
      </c>
      <c r="T7" s="732">
        <v>0</v>
      </c>
      <c r="U7" s="732">
        <v>0</v>
      </c>
      <c r="V7" s="732">
        <v>0</v>
      </c>
      <c r="W7" s="732">
        <v>0</v>
      </c>
      <c r="X7" s="732">
        <v>0</v>
      </c>
      <c r="Y7" s="732">
        <v>0</v>
      </c>
      <c r="Z7" s="732">
        <v>0</v>
      </c>
      <c r="AA7" s="732">
        <v>0</v>
      </c>
      <c r="AB7" s="732">
        <v>25</v>
      </c>
      <c r="AC7" s="732">
        <v>0</v>
      </c>
      <c r="AD7" s="732">
        <v>155</v>
      </c>
      <c r="AE7" s="732">
        <v>0</v>
      </c>
      <c r="AF7" s="732"/>
      <c r="AG7" s="732"/>
      <c r="AH7" s="732"/>
      <c r="AI7" s="732"/>
    </row>
    <row r="8" spans="1:35" ht="27" customHeight="1">
      <c r="A8" s="737" t="s">
        <v>310</v>
      </c>
      <c r="B8" s="738">
        <v>259</v>
      </c>
      <c r="C8" s="732">
        <v>222</v>
      </c>
      <c r="D8" s="732">
        <v>66</v>
      </c>
      <c r="E8" s="273">
        <v>19</v>
      </c>
      <c r="F8" s="732">
        <v>8</v>
      </c>
      <c r="G8" s="732">
        <v>6</v>
      </c>
      <c r="H8" s="732">
        <v>0</v>
      </c>
      <c r="I8" s="732">
        <v>16</v>
      </c>
      <c r="J8" s="732">
        <v>7</v>
      </c>
      <c r="K8" s="732">
        <v>7</v>
      </c>
      <c r="L8" s="732">
        <v>9</v>
      </c>
      <c r="M8" s="732">
        <v>2</v>
      </c>
      <c r="N8" s="732">
        <v>3</v>
      </c>
      <c r="O8" s="732">
        <v>2</v>
      </c>
      <c r="P8" s="732">
        <v>1</v>
      </c>
      <c r="Q8" s="732">
        <v>7</v>
      </c>
      <c r="R8" s="732">
        <v>5</v>
      </c>
      <c r="S8" s="732">
        <v>10</v>
      </c>
      <c r="T8" s="732">
        <v>1</v>
      </c>
      <c r="U8" s="732">
        <v>1</v>
      </c>
      <c r="V8" s="732">
        <v>0</v>
      </c>
      <c r="W8" s="732">
        <v>0</v>
      </c>
      <c r="X8" s="732">
        <v>0</v>
      </c>
      <c r="Y8" s="732">
        <v>0</v>
      </c>
      <c r="Z8" s="732">
        <v>28</v>
      </c>
      <c r="AA8" s="732">
        <v>0</v>
      </c>
      <c r="AB8" s="732">
        <v>1</v>
      </c>
      <c r="AC8" s="732">
        <v>0</v>
      </c>
      <c r="AD8" s="732">
        <v>133</v>
      </c>
      <c r="AE8" s="732">
        <v>0</v>
      </c>
      <c r="AF8" s="732">
        <v>0</v>
      </c>
      <c r="AG8" s="732">
        <v>0</v>
      </c>
      <c r="AH8" s="732">
        <v>0</v>
      </c>
      <c r="AI8" s="732">
        <v>0</v>
      </c>
    </row>
    <row r="9" spans="1:35" ht="27" customHeight="1">
      <c r="A9" s="737" t="s">
        <v>311</v>
      </c>
      <c r="B9" s="738">
        <v>47</v>
      </c>
      <c r="C9" s="732">
        <v>37</v>
      </c>
      <c r="D9" s="732">
        <v>7</v>
      </c>
      <c r="E9" s="732"/>
      <c r="F9" s="732">
        <v>1</v>
      </c>
      <c r="G9" s="732"/>
      <c r="H9" s="732"/>
      <c r="I9" s="732">
        <v>1</v>
      </c>
      <c r="J9" s="732">
        <v>1</v>
      </c>
      <c r="K9" s="732"/>
      <c r="L9" s="732">
        <v>1</v>
      </c>
      <c r="M9" s="732"/>
      <c r="N9" s="732">
        <v>1</v>
      </c>
      <c r="O9" s="732"/>
      <c r="P9" s="732"/>
      <c r="Q9" s="732"/>
      <c r="R9" s="732"/>
      <c r="S9" s="732"/>
      <c r="T9" s="732"/>
      <c r="U9" s="732"/>
      <c r="V9" s="732"/>
      <c r="W9" s="732"/>
      <c r="X9" s="732"/>
      <c r="Y9" s="732"/>
      <c r="Z9" s="732"/>
      <c r="AA9" s="732"/>
      <c r="AB9" s="732">
        <v>2</v>
      </c>
      <c r="AC9" s="732"/>
      <c r="AD9" s="732">
        <v>7</v>
      </c>
      <c r="AE9" s="732">
        <v>0</v>
      </c>
      <c r="AF9" s="732"/>
      <c r="AG9" s="732"/>
      <c r="AH9" s="732"/>
      <c r="AI9" s="732"/>
    </row>
    <row r="10" spans="1:35" ht="27" customHeight="1">
      <c r="A10" s="737" t="s">
        <v>313</v>
      </c>
      <c r="B10" s="738">
        <v>388</v>
      </c>
      <c r="C10" s="732">
        <v>294</v>
      </c>
      <c r="D10" s="732">
        <v>56</v>
      </c>
      <c r="E10" s="732">
        <v>5</v>
      </c>
      <c r="F10" s="732">
        <v>4</v>
      </c>
      <c r="G10" s="732">
        <v>5</v>
      </c>
      <c r="H10" s="732">
        <v>1</v>
      </c>
      <c r="I10" s="732">
        <v>11</v>
      </c>
      <c r="J10" s="732">
        <v>6</v>
      </c>
      <c r="K10" s="732">
        <v>14</v>
      </c>
      <c r="L10" s="732">
        <v>16</v>
      </c>
      <c r="M10" s="732">
        <v>2</v>
      </c>
      <c r="N10" s="732">
        <v>0</v>
      </c>
      <c r="O10" s="732">
        <v>0</v>
      </c>
      <c r="P10" s="732">
        <v>1</v>
      </c>
      <c r="Q10" s="732">
        <v>4</v>
      </c>
      <c r="R10" s="732">
        <v>4</v>
      </c>
      <c r="S10" s="732">
        <v>8</v>
      </c>
      <c r="T10" s="732">
        <v>0</v>
      </c>
      <c r="U10" s="732">
        <v>0</v>
      </c>
      <c r="V10" s="732">
        <v>0</v>
      </c>
      <c r="W10" s="732">
        <v>0</v>
      </c>
      <c r="X10" s="732">
        <v>0</v>
      </c>
      <c r="Y10" s="732">
        <v>0</v>
      </c>
      <c r="Z10" s="732">
        <v>0</v>
      </c>
      <c r="AA10" s="732">
        <v>0</v>
      </c>
      <c r="AB10" s="732">
        <v>8</v>
      </c>
      <c r="AC10" s="732">
        <v>0</v>
      </c>
      <c r="AD10" s="732">
        <v>89</v>
      </c>
      <c r="AE10" s="732">
        <v>0</v>
      </c>
      <c r="AF10" s="732">
        <v>0</v>
      </c>
      <c r="AG10" s="732">
        <v>0</v>
      </c>
      <c r="AH10" s="732">
        <v>0</v>
      </c>
      <c r="AI10" s="732">
        <v>0</v>
      </c>
    </row>
    <row r="11" spans="1:35" ht="27" customHeight="1">
      <c r="A11" s="737" t="s">
        <v>314</v>
      </c>
      <c r="B11" s="738">
        <v>87</v>
      </c>
      <c r="C11" s="732">
        <v>81</v>
      </c>
      <c r="D11" s="732">
        <v>22</v>
      </c>
      <c r="E11" s="732">
        <v>5</v>
      </c>
      <c r="F11" s="732">
        <v>4</v>
      </c>
      <c r="G11" s="732">
        <v>1</v>
      </c>
      <c r="H11" s="732">
        <v>1</v>
      </c>
      <c r="I11" s="732">
        <v>5</v>
      </c>
      <c r="J11" s="732">
        <v>1</v>
      </c>
      <c r="K11" s="732">
        <v>1</v>
      </c>
      <c r="L11" s="732">
        <v>3</v>
      </c>
      <c r="M11" s="732">
        <v>1</v>
      </c>
      <c r="N11" s="732">
        <v>1</v>
      </c>
      <c r="O11" s="732"/>
      <c r="P11" s="732"/>
      <c r="Q11" s="732">
        <v>4</v>
      </c>
      <c r="R11" s="732">
        <v>3</v>
      </c>
      <c r="S11" s="732">
        <v>2</v>
      </c>
      <c r="T11" s="732">
        <v>1</v>
      </c>
      <c r="U11" s="732">
        <v>2</v>
      </c>
      <c r="V11" s="732"/>
      <c r="W11" s="732"/>
      <c r="X11" s="732"/>
      <c r="Y11" s="732"/>
      <c r="Z11" s="732"/>
      <c r="AA11" s="732"/>
      <c r="AB11" s="732">
        <v>1</v>
      </c>
      <c r="AC11" s="732"/>
      <c r="AD11" s="732">
        <v>36</v>
      </c>
      <c r="AE11" s="732">
        <v>0</v>
      </c>
      <c r="AF11" s="732"/>
      <c r="AG11" s="732"/>
      <c r="AH11" s="732"/>
      <c r="AI11" s="732"/>
    </row>
    <row r="12" spans="1:35" ht="27" customHeight="1">
      <c r="A12" s="737" t="s">
        <v>315</v>
      </c>
      <c r="B12" s="738">
        <v>21</v>
      </c>
      <c r="C12" s="732">
        <v>20</v>
      </c>
      <c r="D12" s="732">
        <v>9</v>
      </c>
      <c r="E12" s="732">
        <v>1</v>
      </c>
      <c r="F12" s="732">
        <v>0</v>
      </c>
      <c r="G12" s="732">
        <v>0</v>
      </c>
      <c r="H12" s="732">
        <v>1</v>
      </c>
      <c r="I12" s="732">
        <v>1</v>
      </c>
      <c r="J12" s="732">
        <v>0</v>
      </c>
      <c r="K12" s="732">
        <v>0</v>
      </c>
      <c r="L12" s="732">
        <v>1</v>
      </c>
      <c r="M12" s="732">
        <v>3</v>
      </c>
      <c r="N12" s="732">
        <v>0</v>
      </c>
      <c r="O12" s="732">
        <v>0</v>
      </c>
      <c r="P12" s="732">
        <v>0</v>
      </c>
      <c r="Q12" s="732">
        <v>0</v>
      </c>
      <c r="R12" s="732">
        <v>0</v>
      </c>
      <c r="S12" s="732">
        <v>1</v>
      </c>
      <c r="T12" s="732">
        <v>0</v>
      </c>
      <c r="U12" s="732">
        <v>1</v>
      </c>
      <c r="V12" s="732">
        <v>0</v>
      </c>
      <c r="W12" s="732">
        <v>0</v>
      </c>
      <c r="X12" s="732">
        <v>0</v>
      </c>
      <c r="Y12" s="732">
        <v>0</v>
      </c>
      <c r="Z12" s="732">
        <v>0</v>
      </c>
      <c r="AA12" s="732">
        <v>0</v>
      </c>
      <c r="AB12" s="732">
        <v>0</v>
      </c>
      <c r="AC12" s="732">
        <v>0</v>
      </c>
      <c r="AD12" s="732">
        <v>9</v>
      </c>
      <c r="AE12" s="732">
        <v>0</v>
      </c>
      <c r="AF12" s="732">
        <v>0</v>
      </c>
      <c r="AG12" s="732">
        <v>1</v>
      </c>
      <c r="AH12" s="732">
        <v>0</v>
      </c>
      <c r="AI12" s="732">
        <v>0</v>
      </c>
    </row>
    <row r="13" spans="1:35" ht="27" customHeight="1">
      <c r="A13" s="737" t="s">
        <v>316</v>
      </c>
      <c r="B13" s="738">
        <v>52</v>
      </c>
      <c r="C13" s="732">
        <v>50</v>
      </c>
      <c r="D13" s="732">
        <v>7</v>
      </c>
      <c r="E13" s="732">
        <v>2</v>
      </c>
      <c r="F13" s="732">
        <v>1</v>
      </c>
      <c r="G13" s="732">
        <v>0</v>
      </c>
      <c r="H13" s="732">
        <v>0</v>
      </c>
      <c r="I13" s="732">
        <v>0</v>
      </c>
      <c r="J13" s="732">
        <v>0</v>
      </c>
      <c r="K13" s="732">
        <v>0</v>
      </c>
      <c r="L13" s="732">
        <v>1</v>
      </c>
      <c r="M13" s="732">
        <v>0</v>
      </c>
      <c r="N13" s="732">
        <v>0</v>
      </c>
      <c r="O13" s="732">
        <v>0</v>
      </c>
      <c r="P13" s="732">
        <v>0</v>
      </c>
      <c r="Q13" s="732">
        <v>0</v>
      </c>
      <c r="R13" s="732">
        <v>0</v>
      </c>
      <c r="S13" s="732">
        <v>2</v>
      </c>
      <c r="T13" s="732">
        <v>1</v>
      </c>
      <c r="U13" s="732">
        <v>0</v>
      </c>
      <c r="V13" s="732">
        <v>0</v>
      </c>
      <c r="W13" s="732">
        <v>0</v>
      </c>
      <c r="X13" s="732">
        <v>0</v>
      </c>
      <c r="Y13" s="732">
        <v>0</v>
      </c>
      <c r="Z13" s="732">
        <v>0</v>
      </c>
      <c r="AA13" s="732">
        <v>0</v>
      </c>
      <c r="AB13" s="732">
        <v>0</v>
      </c>
      <c r="AC13" s="732">
        <v>0</v>
      </c>
      <c r="AD13" s="732">
        <v>7</v>
      </c>
      <c r="AE13" s="732">
        <v>0</v>
      </c>
      <c r="AF13" s="732">
        <v>0</v>
      </c>
      <c r="AG13" s="732">
        <v>0</v>
      </c>
      <c r="AH13" s="732">
        <v>0</v>
      </c>
      <c r="AI13" s="732">
        <v>0</v>
      </c>
    </row>
    <row r="14" spans="1:35" ht="27" customHeight="1">
      <c r="A14" s="737" t="s">
        <v>940</v>
      </c>
      <c r="B14" s="738">
        <v>52</v>
      </c>
      <c r="C14" s="732">
        <v>47</v>
      </c>
      <c r="D14" s="732">
        <v>3</v>
      </c>
      <c r="E14" s="732"/>
      <c r="F14" s="732"/>
      <c r="G14" s="732">
        <v>1</v>
      </c>
      <c r="H14" s="732"/>
      <c r="I14" s="342">
        <v>1</v>
      </c>
      <c r="J14" s="732"/>
      <c r="K14" s="732"/>
      <c r="L14" s="732"/>
      <c r="M14" s="732"/>
      <c r="N14" s="732"/>
      <c r="O14" s="732"/>
      <c r="P14" s="732"/>
      <c r="Q14" s="732"/>
      <c r="R14" s="732"/>
      <c r="S14" s="732">
        <v>1</v>
      </c>
      <c r="T14" s="732"/>
      <c r="U14" s="732"/>
      <c r="V14" s="732"/>
      <c r="W14" s="732"/>
      <c r="X14" s="732"/>
      <c r="Y14" s="732"/>
      <c r="Z14" s="732"/>
      <c r="AA14" s="732"/>
      <c r="AB14" s="732"/>
      <c r="AC14" s="732"/>
      <c r="AD14" s="732">
        <v>3</v>
      </c>
      <c r="AE14" s="732">
        <v>0</v>
      </c>
      <c r="AF14" s="732">
        <v>0</v>
      </c>
      <c r="AG14" s="732"/>
      <c r="AH14" s="732">
        <v>3</v>
      </c>
      <c r="AI14" s="732"/>
    </row>
    <row r="15" spans="1:35" ht="27" customHeight="1">
      <c r="A15" s="737" t="s">
        <v>317</v>
      </c>
      <c r="B15" s="738">
        <v>102</v>
      </c>
      <c r="C15" s="732">
        <v>102</v>
      </c>
      <c r="D15" s="732">
        <v>36</v>
      </c>
      <c r="E15" s="732">
        <v>5</v>
      </c>
      <c r="F15" s="732">
        <v>2</v>
      </c>
      <c r="G15" s="732"/>
      <c r="H15" s="732">
        <v>3</v>
      </c>
      <c r="I15" s="342">
        <v>11</v>
      </c>
      <c r="J15" s="732">
        <v>10</v>
      </c>
      <c r="K15" s="732">
        <v>4</v>
      </c>
      <c r="L15" s="732">
        <v>14</v>
      </c>
      <c r="M15" s="732"/>
      <c r="N15" s="732">
        <v>2</v>
      </c>
      <c r="O15" s="732">
        <v>2</v>
      </c>
      <c r="P15" s="732"/>
      <c r="Q15" s="732">
        <v>1</v>
      </c>
      <c r="R15" s="732">
        <v>3</v>
      </c>
      <c r="S15" s="732"/>
      <c r="T15" s="732">
        <v>10</v>
      </c>
      <c r="U15" s="732">
        <v>7</v>
      </c>
      <c r="V15" s="732"/>
      <c r="W15" s="732"/>
      <c r="X15" s="732"/>
      <c r="Y15" s="732"/>
      <c r="Z15" s="732"/>
      <c r="AA15" s="732"/>
      <c r="AB15" s="732"/>
      <c r="AC15" s="732"/>
      <c r="AD15" s="732">
        <v>74</v>
      </c>
      <c r="AE15" s="732">
        <v>1</v>
      </c>
      <c r="AF15" s="732"/>
      <c r="AG15" s="732"/>
      <c r="AH15" s="732"/>
      <c r="AI15" s="732"/>
    </row>
    <row r="16" spans="1:35" ht="27" customHeight="1">
      <c r="A16" s="737" t="s">
        <v>318</v>
      </c>
      <c r="B16" s="738">
        <v>82</v>
      </c>
      <c r="C16" s="732">
        <v>81</v>
      </c>
      <c r="D16" s="732">
        <v>13</v>
      </c>
      <c r="E16" s="732">
        <v>2</v>
      </c>
      <c r="F16" s="732"/>
      <c r="G16" s="732"/>
      <c r="H16" s="732">
        <v>1</v>
      </c>
      <c r="I16" s="342">
        <v>3</v>
      </c>
      <c r="J16" s="732">
        <v>1</v>
      </c>
      <c r="K16" s="732"/>
      <c r="L16" s="732">
        <v>5</v>
      </c>
      <c r="M16" s="732"/>
      <c r="N16" s="732"/>
      <c r="O16" s="732">
        <v>1</v>
      </c>
      <c r="P16" s="732"/>
      <c r="Q16" s="732">
        <v>2</v>
      </c>
      <c r="R16" s="732">
        <v>1</v>
      </c>
      <c r="S16" s="732"/>
      <c r="T16" s="732">
        <v>1</v>
      </c>
      <c r="U16" s="732">
        <v>2</v>
      </c>
      <c r="V16" s="732"/>
      <c r="W16" s="732"/>
      <c r="X16" s="732"/>
      <c r="Y16" s="732"/>
      <c r="Z16" s="732"/>
      <c r="AA16" s="732"/>
      <c r="AB16" s="732"/>
      <c r="AC16" s="732"/>
      <c r="AD16" s="732">
        <v>19</v>
      </c>
      <c r="AE16" s="732">
        <v>0</v>
      </c>
      <c r="AF16" s="732"/>
      <c r="AG16" s="732"/>
      <c r="AH16" s="732"/>
      <c r="AI16" s="732"/>
    </row>
    <row r="17" spans="1:35" ht="27" customHeight="1">
      <c r="A17" s="737" t="s">
        <v>319</v>
      </c>
      <c r="B17" s="738">
        <v>74</v>
      </c>
      <c r="C17" s="732">
        <v>52</v>
      </c>
      <c r="D17" s="732">
        <v>12</v>
      </c>
      <c r="E17" s="732">
        <v>1</v>
      </c>
      <c r="F17" s="732">
        <v>3</v>
      </c>
      <c r="G17" s="732">
        <v>0</v>
      </c>
      <c r="H17" s="732">
        <v>1</v>
      </c>
      <c r="I17" s="342">
        <v>2</v>
      </c>
      <c r="J17" s="732">
        <v>1</v>
      </c>
      <c r="K17" s="732">
        <v>3</v>
      </c>
      <c r="L17" s="732">
        <v>2</v>
      </c>
      <c r="M17" s="732">
        <v>0</v>
      </c>
      <c r="N17" s="732">
        <v>0</v>
      </c>
      <c r="O17" s="732">
        <v>2</v>
      </c>
      <c r="P17" s="732">
        <v>0</v>
      </c>
      <c r="Q17" s="732">
        <v>0</v>
      </c>
      <c r="R17" s="732">
        <v>2</v>
      </c>
      <c r="S17" s="732">
        <v>1</v>
      </c>
      <c r="T17" s="732">
        <v>0</v>
      </c>
      <c r="U17" s="732">
        <v>0</v>
      </c>
      <c r="V17" s="732">
        <v>0</v>
      </c>
      <c r="W17" s="732">
        <v>0</v>
      </c>
      <c r="X17" s="732">
        <v>0</v>
      </c>
      <c r="Y17" s="732">
        <v>0</v>
      </c>
      <c r="Z17" s="732">
        <v>0</v>
      </c>
      <c r="AA17" s="732">
        <v>0</v>
      </c>
      <c r="AB17" s="732">
        <v>0</v>
      </c>
      <c r="AC17" s="732">
        <v>0</v>
      </c>
      <c r="AD17" s="732">
        <v>18</v>
      </c>
      <c r="AE17" s="732">
        <v>0</v>
      </c>
      <c r="AF17" s="732"/>
      <c r="AG17" s="732"/>
      <c r="AH17" s="732"/>
      <c r="AI17" s="732">
        <v>0</v>
      </c>
    </row>
    <row r="18" spans="1:35" ht="27" customHeight="1">
      <c r="A18" s="737" t="s">
        <v>8</v>
      </c>
      <c r="B18" s="738">
        <v>98</v>
      </c>
      <c r="C18" s="732">
        <v>65</v>
      </c>
      <c r="D18" s="732">
        <v>15</v>
      </c>
      <c r="E18" s="732"/>
      <c r="F18" s="732"/>
      <c r="G18" s="732">
        <v>1</v>
      </c>
      <c r="H18" s="732"/>
      <c r="I18" s="342">
        <v>1</v>
      </c>
      <c r="J18" s="732"/>
      <c r="K18" s="732">
        <v>2</v>
      </c>
      <c r="L18" s="732">
        <v>4</v>
      </c>
      <c r="M18" s="732"/>
      <c r="N18" s="732"/>
      <c r="O18" s="732"/>
      <c r="P18" s="732"/>
      <c r="Q18" s="732"/>
      <c r="R18" s="732">
        <v>1</v>
      </c>
      <c r="S18" s="732">
        <v>3</v>
      </c>
      <c r="T18" s="732">
        <v>1</v>
      </c>
      <c r="U18" s="732"/>
      <c r="V18" s="732"/>
      <c r="W18" s="732"/>
      <c r="X18" s="732"/>
      <c r="Y18" s="732"/>
      <c r="Z18" s="732"/>
      <c r="AA18" s="732"/>
      <c r="AB18" s="732">
        <v>2</v>
      </c>
      <c r="AC18" s="732"/>
      <c r="AD18" s="732">
        <v>15</v>
      </c>
      <c r="AE18" s="732">
        <v>0</v>
      </c>
      <c r="AF18" s="732"/>
      <c r="AG18" s="732"/>
      <c r="AH18" s="732"/>
      <c r="AI18" s="732"/>
    </row>
    <row r="19" spans="1:35" ht="27" customHeight="1">
      <c r="A19" s="737" t="s">
        <v>320</v>
      </c>
      <c r="B19" s="738">
        <v>18</v>
      </c>
      <c r="C19" s="732">
        <v>18</v>
      </c>
      <c r="D19" s="732">
        <v>5</v>
      </c>
      <c r="E19" s="732">
        <v>1</v>
      </c>
      <c r="F19" s="732">
        <v>0</v>
      </c>
      <c r="G19" s="732">
        <v>0</v>
      </c>
      <c r="H19" s="732">
        <v>1</v>
      </c>
      <c r="I19" s="342">
        <v>2</v>
      </c>
      <c r="J19" s="732">
        <v>2</v>
      </c>
      <c r="K19" s="732">
        <v>0</v>
      </c>
      <c r="L19" s="732">
        <v>0</v>
      </c>
      <c r="M19" s="732">
        <v>0</v>
      </c>
      <c r="N19" s="732">
        <v>0</v>
      </c>
      <c r="O19" s="732">
        <v>0</v>
      </c>
      <c r="P19" s="732">
        <v>0</v>
      </c>
      <c r="Q19" s="732">
        <v>0</v>
      </c>
      <c r="R19" s="732">
        <v>0</v>
      </c>
      <c r="S19" s="732">
        <v>0</v>
      </c>
      <c r="T19" s="732">
        <v>0</v>
      </c>
      <c r="U19" s="732">
        <v>0</v>
      </c>
      <c r="V19" s="732">
        <v>0</v>
      </c>
      <c r="W19" s="732">
        <v>0</v>
      </c>
      <c r="X19" s="732">
        <v>0</v>
      </c>
      <c r="Y19" s="732">
        <v>0</v>
      </c>
      <c r="Z19" s="732">
        <v>0</v>
      </c>
      <c r="AA19" s="732">
        <v>0</v>
      </c>
      <c r="AB19" s="732">
        <v>0</v>
      </c>
      <c r="AC19" s="732">
        <v>0</v>
      </c>
      <c r="AD19" s="732">
        <v>6</v>
      </c>
      <c r="AE19" s="732">
        <v>0</v>
      </c>
      <c r="AF19" s="732">
        <v>0</v>
      </c>
      <c r="AG19" s="732">
        <v>0</v>
      </c>
      <c r="AH19" s="732">
        <v>0</v>
      </c>
      <c r="AI19" s="732">
        <v>0</v>
      </c>
    </row>
    <row r="20" spans="1:35" ht="27" customHeight="1">
      <c r="A20" s="737" t="s">
        <v>321</v>
      </c>
      <c r="B20" s="738">
        <v>11</v>
      </c>
      <c r="C20" s="732">
        <v>11</v>
      </c>
      <c r="D20" s="732">
        <v>2</v>
      </c>
      <c r="E20" s="732"/>
      <c r="F20" s="732"/>
      <c r="G20" s="732"/>
      <c r="H20" s="732"/>
      <c r="I20" s="732">
        <v>1</v>
      </c>
      <c r="J20" s="732">
        <v>1</v>
      </c>
      <c r="K20" s="732">
        <v>2</v>
      </c>
      <c r="L20" s="732"/>
      <c r="M20" s="732"/>
      <c r="N20" s="732"/>
      <c r="O20" s="732"/>
      <c r="P20" s="732"/>
      <c r="Q20" s="732"/>
      <c r="R20" s="732"/>
      <c r="S20" s="732"/>
      <c r="T20" s="732"/>
      <c r="U20" s="732"/>
      <c r="V20" s="732"/>
      <c r="W20" s="732"/>
      <c r="X20" s="732"/>
      <c r="Y20" s="732"/>
      <c r="Z20" s="732"/>
      <c r="AA20" s="732"/>
      <c r="AB20" s="732"/>
      <c r="AC20" s="732"/>
      <c r="AD20" s="732">
        <v>4</v>
      </c>
      <c r="AE20" s="732">
        <v>0</v>
      </c>
      <c r="AF20" s="732"/>
      <c r="AG20" s="732"/>
      <c r="AH20" s="732"/>
      <c r="AI20" s="732"/>
    </row>
    <row r="21" spans="1:35" ht="27" customHeight="1">
      <c r="A21" s="737" t="s">
        <v>322</v>
      </c>
      <c r="B21" s="738">
        <v>26</v>
      </c>
      <c r="C21" s="732">
        <v>26</v>
      </c>
      <c r="D21" s="732">
        <v>3</v>
      </c>
      <c r="E21" s="732"/>
      <c r="F21" s="732"/>
      <c r="G21" s="732">
        <v>1</v>
      </c>
      <c r="H21" s="732"/>
      <c r="I21" s="732"/>
      <c r="J21" s="732"/>
      <c r="K21" s="732">
        <v>1</v>
      </c>
      <c r="L21" s="732"/>
      <c r="M21" s="732">
        <v>1</v>
      </c>
      <c r="N21" s="732">
        <v>1</v>
      </c>
      <c r="O21" s="732"/>
      <c r="P21" s="732"/>
      <c r="Q21" s="732"/>
      <c r="R21" s="732"/>
      <c r="S21" s="732"/>
      <c r="T21" s="732"/>
      <c r="U21" s="732"/>
      <c r="V21" s="732"/>
      <c r="W21" s="732"/>
      <c r="X21" s="732"/>
      <c r="Y21" s="732"/>
      <c r="Z21" s="732"/>
      <c r="AA21" s="732"/>
      <c r="AB21" s="732"/>
      <c r="AC21" s="732"/>
      <c r="AD21" s="732">
        <v>4</v>
      </c>
      <c r="AE21" s="732">
        <v>0</v>
      </c>
      <c r="AF21" s="732">
        <v>0</v>
      </c>
      <c r="AG21" s="732">
        <v>0</v>
      </c>
      <c r="AH21" s="732">
        <v>0</v>
      </c>
      <c r="AI21" s="732">
        <v>0</v>
      </c>
    </row>
    <row r="22" spans="1:35" ht="27" customHeight="1">
      <c r="A22" s="737" t="s">
        <v>323</v>
      </c>
      <c r="B22" s="738">
        <v>11</v>
      </c>
      <c r="C22" s="732">
        <v>11</v>
      </c>
      <c r="D22" s="732">
        <v>0</v>
      </c>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v>0</v>
      </c>
      <c r="AE22" s="732">
        <v>0</v>
      </c>
      <c r="AF22" s="732"/>
      <c r="AG22" s="732"/>
      <c r="AH22" s="732"/>
      <c r="AI22" s="732"/>
    </row>
    <row r="23" spans="1:35" ht="27" customHeight="1">
      <c r="A23" s="737" t="s">
        <v>689</v>
      </c>
      <c r="B23" s="738">
        <v>59</v>
      </c>
      <c r="C23" s="732">
        <v>55</v>
      </c>
      <c r="D23" s="732">
        <v>8</v>
      </c>
      <c r="E23" s="732"/>
      <c r="F23" s="732"/>
      <c r="G23" s="732"/>
      <c r="H23" s="732"/>
      <c r="I23" s="732">
        <v>3</v>
      </c>
      <c r="J23" s="732"/>
      <c r="K23" s="732">
        <v>4</v>
      </c>
      <c r="L23" s="732">
        <v>1</v>
      </c>
      <c r="M23" s="732"/>
      <c r="N23" s="732"/>
      <c r="O23" s="732"/>
      <c r="P23" s="732"/>
      <c r="Q23" s="732"/>
      <c r="R23" s="732"/>
      <c r="S23" s="732"/>
      <c r="T23" s="732"/>
      <c r="U23" s="732">
        <v>1</v>
      </c>
      <c r="V23" s="732"/>
      <c r="W23" s="732"/>
      <c r="X23" s="732"/>
      <c r="Y23" s="732"/>
      <c r="Z23" s="732"/>
      <c r="AA23" s="732"/>
      <c r="AB23" s="732"/>
      <c r="AC23" s="732"/>
      <c r="AD23" s="732">
        <v>9</v>
      </c>
      <c r="AE23" s="732">
        <v>0</v>
      </c>
      <c r="AF23" s="732"/>
      <c r="AG23" s="732"/>
      <c r="AH23" s="732"/>
      <c r="AI23" s="732"/>
    </row>
    <row r="24" spans="1:35" ht="27" customHeight="1">
      <c r="A24" s="737" t="s">
        <v>326</v>
      </c>
      <c r="B24" s="738">
        <v>84</v>
      </c>
      <c r="C24" s="732">
        <v>78</v>
      </c>
      <c r="D24" s="732">
        <v>23</v>
      </c>
      <c r="E24" s="732"/>
      <c r="F24" s="732">
        <v>1</v>
      </c>
      <c r="G24" s="732">
        <v>1</v>
      </c>
      <c r="H24" s="732">
        <v>1</v>
      </c>
      <c r="I24" s="732">
        <v>4</v>
      </c>
      <c r="J24" s="732">
        <v>2</v>
      </c>
      <c r="K24" s="732"/>
      <c r="L24" s="732">
        <v>5</v>
      </c>
      <c r="M24" s="732"/>
      <c r="N24" s="732"/>
      <c r="O24" s="732"/>
      <c r="P24" s="732">
        <v>3</v>
      </c>
      <c r="Q24" s="732">
        <v>5</v>
      </c>
      <c r="R24" s="732">
        <v>5</v>
      </c>
      <c r="S24" s="732">
        <v>4</v>
      </c>
      <c r="T24" s="732"/>
      <c r="U24" s="732"/>
      <c r="V24" s="732"/>
      <c r="W24" s="732"/>
      <c r="X24" s="732"/>
      <c r="Y24" s="732"/>
      <c r="Z24" s="732"/>
      <c r="AA24" s="732"/>
      <c r="AB24" s="732">
        <v>1</v>
      </c>
      <c r="AC24" s="732"/>
      <c r="AD24" s="732">
        <v>32</v>
      </c>
      <c r="AE24" s="732">
        <v>0</v>
      </c>
      <c r="AF24" s="732">
        <v>0</v>
      </c>
      <c r="AG24" s="732"/>
      <c r="AH24" s="732"/>
      <c r="AI24" s="732"/>
    </row>
    <row r="25" spans="1:35" ht="27" customHeight="1">
      <c r="A25" s="737" t="s">
        <v>816</v>
      </c>
      <c r="B25" s="738">
        <v>77</v>
      </c>
      <c r="C25" s="732">
        <v>75</v>
      </c>
      <c r="D25" s="732">
        <v>7</v>
      </c>
      <c r="E25" s="732">
        <v>1</v>
      </c>
      <c r="F25" s="732">
        <v>1</v>
      </c>
      <c r="G25" s="732"/>
      <c r="H25" s="732"/>
      <c r="I25" s="732">
        <v>1</v>
      </c>
      <c r="J25" s="732">
        <v>1</v>
      </c>
      <c r="K25" s="732">
        <v>1</v>
      </c>
      <c r="L25" s="732"/>
      <c r="M25" s="732"/>
      <c r="N25" s="732">
        <v>3</v>
      </c>
      <c r="O25" s="732"/>
      <c r="P25" s="732"/>
      <c r="Q25" s="732"/>
      <c r="R25" s="732"/>
      <c r="S25" s="732"/>
      <c r="T25" s="732"/>
      <c r="U25" s="732"/>
      <c r="V25" s="732"/>
      <c r="W25" s="732"/>
      <c r="X25" s="732"/>
      <c r="Y25" s="732"/>
      <c r="Z25" s="732"/>
      <c r="AA25" s="732"/>
      <c r="AB25" s="732"/>
      <c r="AC25" s="732"/>
      <c r="AD25" s="732">
        <v>8</v>
      </c>
      <c r="AE25" s="732">
        <v>0</v>
      </c>
      <c r="AF25" s="732">
        <v>0</v>
      </c>
      <c r="AG25" s="732">
        <v>0</v>
      </c>
      <c r="AH25" s="732">
        <v>0</v>
      </c>
      <c r="AI25" s="732">
        <v>0</v>
      </c>
    </row>
    <row r="26" spans="1:35" ht="27" customHeight="1">
      <c r="A26" s="737" t="s">
        <v>327</v>
      </c>
      <c r="B26" s="734">
        <v>32</v>
      </c>
      <c r="C26" s="735">
        <v>26</v>
      </c>
      <c r="D26" s="735">
        <v>4</v>
      </c>
      <c r="E26" s="732"/>
      <c r="F26" s="732"/>
      <c r="G26" s="732"/>
      <c r="H26" s="732">
        <v>1</v>
      </c>
      <c r="I26" s="732">
        <v>1</v>
      </c>
      <c r="J26" s="732">
        <v>1</v>
      </c>
      <c r="K26" s="732">
        <v>1</v>
      </c>
      <c r="L26" s="732">
        <v>1</v>
      </c>
      <c r="M26" s="732"/>
      <c r="N26" s="732">
        <v>1</v>
      </c>
      <c r="O26" s="732"/>
      <c r="P26" s="732"/>
      <c r="Q26" s="732"/>
      <c r="R26" s="732"/>
      <c r="S26" s="732">
        <v>2</v>
      </c>
      <c r="T26" s="732"/>
      <c r="U26" s="732"/>
      <c r="V26" s="732"/>
      <c r="W26" s="732"/>
      <c r="X26" s="732"/>
      <c r="Y26" s="732"/>
      <c r="Z26" s="732"/>
      <c r="AA26" s="732"/>
      <c r="AB26" s="732"/>
      <c r="AC26" s="732"/>
      <c r="AD26" s="732">
        <v>8</v>
      </c>
      <c r="AE26" s="732">
        <v>0</v>
      </c>
      <c r="AF26" s="732"/>
      <c r="AG26" s="732"/>
      <c r="AH26" s="732"/>
      <c r="AI26" s="732"/>
    </row>
    <row r="27" spans="1:35" ht="27" customHeight="1">
      <c r="A27" s="737" t="s">
        <v>328</v>
      </c>
      <c r="B27" s="734">
        <v>27</v>
      </c>
      <c r="C27" s="735">
        <v>26</v>
      </c>
      <c r="D27" s="732">
        <v>3</v>
      </c>
      <c r="E27" s="732"/>
      <c r="F27" s="732"/>
      <c r="G27" s="732">
        <v>1</v>
      </c>
      <c r="H27" s="732"/>
      <c r="I27" s="732">
        <v>1</v>
      </c>
      <c r="J27" s="732"/>
      <c r="K27" s="732"/>
      <c r="L27" s="732">
        <v>1</v>
      </c>
      <c r="M27" s="732"/>
      <c r="N27" s="732"/>
      <c r="O27" s="732"/>
      <c r="P27" s="732"/>
      <c r="Q27" s="732"/>
      <c r="R27" s="732"/>
      <c r="S27" s="732"/>
      <c r="T27" s="732"/>
      <c r="U27" s="732"/>
      <c r="V27" s="732"/>
      <c r="W27" s="732"/>
      <c r="X27" s="732"/>
      <c r="Y27" s="732"/>
      <c r="Z27" s="732"/>
      <c r="AA27" s="732"/>
      <c r="AB27" s="732"/>
      <c r="AC27" s="732"/>
      <c r="AD27" s="732">
        <v>3</v>
      </c>
      <c r="AE27" s="732">
        <v>0</v>
      </c>
      <c r="AF27" s="732"/>
      <c r="AG27" s="732"/>
      <c r="AH27" s="732"/>
      <c r="AI27" s="732"/>
    </row>
    <row r="28" spans="1:35" ht="27" customHeight="1">
      <c r="A28" s="737" t="s">
        <v>178</v>
      </c>
      <c r="B28" s="734">
        <v>19</v>
      </c>
      <c r="C28" s="735">
        <v>19</v>
      </c>
      <c r="D28" s="732">
        <v>4</v>
      </c>
      <c r="E28" s="732"/>
      <c r="F28" s="732"/>
      <c r="G28" s="732"/>
      <c r="H28" s="732"/>
      <c r="I28" s="732">
        <v>2</v>
      </c>
      <c r="J28" s="732">
        <v>1</v>
      </c>
      <c r="K28" s="732">
        <v>2</v>
      </c>
      <c r="L28" s="732">
        <v>1</v>
      </c>
      <c r="M28" s="732"/>
      <c r="N28" s="732"/>
      <c r="O28" s="732"/>
      <c r="P28" s="732"/>
      <c r="Q28" s="732">
        <v>2</v>
      </c>
      <c r="R28" s="732">
        <v>2</v>
      </c>
      <c r="S28" s="732">
        <v>1</v>
      </c>
      <c r="T28" s="732">
        <v>1</v>
      </c>
      <c r="U28" s="732"/>
      <c r="V28" s="732"/>
      <c r="W28" s="732"/>
      <c r="X28" s="732"/>
      <c r="Y28" s="732"/>
      <c r="Z28" s="732"/>
      <c r="AA28" s="732"/>
      <c r="AB28" s="732"/>
      <c r="AC28" s="732"/>
      <c r="AD28" s="732">
        <v>12</v>
      </c>
      <c r="AE28" s="732">
        <v>0</v>
      </c>
      <c r="AF28" s="732"/>
      <c r="AG28" s="732">
        <v>1</v>
      </c>
      <c r="AH28" s="732"/>
      <c r="AI28" s="732"/>
    </row>
    <row r="29" spans="1:35" ht="27" customHeight="1">
      <c r="A29" s="737" t="s">
        <v>325</v>
      </c>
      <c r="B29" s="734">
        <v>13</v>
      </c>
      <c r="C29" s="735">
        <v>13</v>
      </c>
      <c r="D29" s="732">
        <v>1</v>
      </c>
      <c r="E29" s="732"/>
      <c r="F29" s="732"/>
      <c r="G29" s="732"/>
      <c r="H29" s="732"/>
      <c r="I29" s="732"/>
      <c r="J29" s="732"/>
      <c r="K29" s="732"/>
      <c r="L29" s="732"/>
      <c r="M29" s="732"/>
      <c r="N29" s="732"/>
      <c r="O29" s="732"/>
      <c r="P29" s="732"/>
      <c r="Q29" s="732">
        <v>1</v>
      </c>
      <c r="R29" s="732"/>
      <c r="S29" s="732"/>
      <c r="T29" s="732">
        <v>1</v>
      </c>
      <c r="U29" s="732"/>
      <c r="V29" s="732"/>
      <c r="W29" s="732"/>
      <c r="X29" s="732"/>
      <c r="Y29" s="732"/>
      <c r="Z29" s="732"/>
      <c r="AA29" s="732"/>
      <c r="AB29" s="732"/>
      <c r="AC29" s="732"/>
      <c r="AD29" s="732">
        <v>2</v>
      </c>
      <c r="AE29" s="732">
        <v>0</v>
      </c>
      <c r="AF29" s="732"/>
      <c r="AG29" s="732"/>
      <c r="AH29" s="732"/>
      <c r="AI29" s="732"/>
    </row>
    <row r="30" spans="1:35" ht="27" customHeight="1">
      <c r="A30" s="737" t="s">
        <v>330</v>
      </c>
      <c r="B30" s="734">
        <v>133</v>
      </c>
      <c r="C30" s="735">
        <v>85</v>
      </c>
      <c r="D30" s="732">
        <v>14</v>
      </c>
      <c r="E30" s="732">
        <v>1</v>
      </c>
      <c r="F30" s="732">
        <v>2</v>
      </c>
      <c r="G30" s="732">
        <v>2</v>
      </c>
      <c r="H30" s="732">
        <v>5</v>
      </c>
      <c r="I30" s="732">
        <v>8</v>
      </c>
      <c r="J30" s="732">
        <v>3</v>
      </c>
      <c r="K30" s="732">
        <v>5</v>
      </c>
      <c r="L30" s="732">
        <v>9</v>
      </c>
      <c r="M30" s="732">
        <v>1</v>
      </c>
      <c r="N30" s="732"/>
      <c r="O30" s="732"/>
      <c r="P30" s="732">
        <v>1</v>
      </c>
      <c r="Q30" s="732">
        <v>1</v>
      </c>
      <c r="R30" s="732"/>
      <c r="S30" s="732">
        <v>1</v>
      </c>
      <c r="T30" s="732">
        <v>2</v>
      </c>
      <c r="U30" s="732"/>
      <c r="V30" s="732"/>
      <c r="W30" s="732"/>
      <c r="X30" s="732"/>
      <c r="Y30" s="732"/>
      <c r="Z30" s="732"/>
      <c r="AA30" s="732"/>
      <c r="AB30" s="732"/>
      <c r="AC30" s="732"/>
      <c r="AD30" s="732">
        <v>41</v>
      </c>
      <c r="AE30" s="732">
        <v>0</v>
      </c>
      <c r="AF30" s="732"/>
      <c r="AG30" s="732"/>
      <c r="AH30" s="732"/>
      <c r="AI30" s="732"/>
    </row>
    <row r="31" spans="1:35" ht="27" customHeight="1">
      <c r="A31" s="737" t="s">
        <v>333</v>
      </c>
      <c r="B31" s="734">
        <v>21</v>
      </c>
      <c r="C31" s="735">
        <v>8</v>
      </c>
      <c r="D31" s="732">
        <v>1</v>
      </c>
      <c r="E31" s="732"/>
      <c r="F31" s="732"/>
      <c r="G31" s="732"/>
      <c r="H31" s="732"/>
      <c r="I31" s="732">
        <v>1</v>
      </c>
      <c r="J31" s="732"/>
      <c r="K31" s="732"/>
      <c r="L31" s="732"/>
      <c r="M31" s="732"/>
      <c r="N31" s="732"/>
      <c r="O31" s="732"/>
      <c r="P31" s="732"/>
      <c r="Q31" s="732">
        <v>1</v>
      </c>
      <c r="R31" s="732"/>
      <c r="S31" s="732"/>
      <c r="T31" s="732"/>
      <c r="U31" s="732"/>
      <c r="V31" s="732"/>
      <c r="W31" s="732"/>
      <c r="X31" s="732"/>
      <c r="Y31" s="732"/>
      <c r="Z31" s="732"/>
      <c r="AA31" s="732"/>
      <c r="AB31" s="732"/>
      <c r="AC31" s="732"/>
      <c r="AD31" s="732">
        <v>2</v>
      </c>
      <c r="AE31" s="732">
        <v>0</v>
      </c>
      <c r="AF31" s="732"/>
      <c r="AG31" s="732"/>
      <c r="AH31" s="732"/>
      <c r="AI31" s="732"/>
    </row>
    <row r="32" spans="1:35" ht="27" customHeight="1">
      <c r="A32" s="737" t="s">
        <v>334</v>
      </c>
      <c r="B32" s="734">
        <v>14</v>
      </c>
      <c r="C32" s="734">
        <v>13</v>
      </c>
      <c r="D32" s="734">
        <v>0</v>
      </c>
      <c r="E32" s="734"/>
      <c r="F32" s="734"/>
      <c r="G32" s="734"/>
      <c r="H32" s="734"/>
      <c r="I32" s="734"/>
      <c r="J32" s="734"/>
      <c r="K32" s="734">
        <v>1</v>
      </c>
      <c r="L32" s="734"/>
      <c r="M32" s="734">
        <v>1</v>
      </c>
      <c r="N32" s="734"/>
      <c r="O32" s="734">
        <v>1</v>
      </c>
      <c r="P32" s="734"/>
      <c r="Q32" s="734"/>
      <c r="R32" s="734"/>
      <c r="S32" s="734">
        <v>2</v>
      </c>
      <c r="T32" s="734"/>
      <c r="U32" s="734"/>
      <c r="V32" s="734"/>
      <c r="W32" s="734"/>
      <c r="X32" s="734"/>
      <c r="Y32" s="734"/>
      <c r="Z32" s="734"/>
      <c r="AA32" s="734"/>
      <c r="AB32" s="734"/>
      <c r="AC32" s="734">
        <v>2</v>
      </c>
      <c r="AD32" s="739">
        <v>7</v>
      </c>
      <c r="AE32" s="734">
        <v>0</v>
      </c>
      <c r="AF32" s="734"/>
      <c r="AG32" s="734"/>
      <c r="AH32" s="734"/>
      <c r="AI32" s="734"/>
    </row>
    <row r="33" spans="1:35" ht="27" customHeight="1">
      <c r="A33" s="737" t="s">
        <v>331</v>
      </c>
      <c r="B33" s="734">
        <v>30</v>
      </c>
      <c r="C33" s="735">
        <v>16</v>
      </c>
      <c r="D33" s="732">
        <v>2</v>
      </c>
      <c r="E33" s="732"/>
      <c r="F33" s="732"/>
      <c r="G33" s="732"/>
      <c r="H33" s="732"/>
      <c r="I33" s="732">
        <v>1</v>
      </c>
      <c r="J33" s="732"/>
      <c r="K33" s="732"/>
      <c r="L33" s="732"/>
      <c r="M33" s="732"/>
      <c r="N33" s="732"/>
      <c r="O33" s="732"/>
      <c r="P33" s="732"/>
      <c r="Q33" s="732"/>
      <c r="R33" s="732">
        <v>1</v>
      </c>
      <c r="S33" s="732"/>
      <c r="T33" s="732">
        <v>1</v>
      </c>
      <c r="U33" s="732"/>
      <c r="V33" s="732"/>
      <c r="W33" s="732"/>
      <c r="X33" s="732"/>
      <c r="Y33" s="732"/>
      <c r="Z33" s="732"/>
      <c r="AA33" s="732"/>
      <c r="AB33" s="732"/>
      <c r="AC33" s="732"/>
      <c r="AD33" s="732">
        <v>3</v>
      </c>
      <c r="AE33" s="732">
        <v>0</v>
      </c>
      <c r="AF33" s="732"/>
      <c r="AG33" s="732"/>
      <c r="AH33" s="732"/>
      <c r="AI33" s="732"/>
    </row>
    <row r="34" spans="1:35" ht="27" customHeight="1">
      <c r="A34" s="737" t="s">
        <v>332</v>
      </c>
      <c r="B34" s="734">
        <v>17</v>
      </c>
      <c r="C34" s="735">
        <v>17</v>
      </c>
      <c r="D34" s="732">
        <v>2</v>
      </c>
      <c r="E34" s="732"/>
      <c r="F34" s="732"/>
      <c r="G34" s="732"/>
      <c r="H34" s="732"/>
      <c r="I34" s="732">
        <v>1</v>
      </c>
      <c r="J34" s="732"/>
      <c r="K34" s="732"/>
      <c r="L34" s="732"/>
      <c r="M34" s="732"/>
      <c r="N34" s="732"/>
      <c r="O34" s="732"/>
      <c r="P34" s="732"/>
      <c r="Q34" s="732"/>
      <c r="R34" s="732"/>
      <c r="S34" s="732"/>
      <c r="T34" s="732"/>
      <c r="U34" s="732">
        <v>1</v>
      </c>
      <c r="V34" s="732"/>
      <c r="W34" s="732"/>
      <c r="X34" s="732"/>
      <c r="Y34" s="732"/>
      <c r="Z34" s="732"/>
      <c r="AA34" s="732"/>
      <c r="AB34" s="732"/>
      <c r="AC34" s="732"/>
      <c r="AD34" s="732">
        <v>2</v>
      </c>
      <c r="AE34" s="732">
        <v>0</v>
      </c>
      <c r="AF34" s="732"/>
      <c r="AG34" s="732"/>
      <c r="AH34" s="732"/>
      <c r="AI34" s="732"/>
    </row>
    <row r="35" spans="1:35" ht="27" customHeight="1">
      <c r="A35" s="737" t="s">
        <v>833</v>
      </c>
      <c r="B35" s="734">
        <v>50</v>
      </c>
      <c r="C35" s="735">
        <v>42</v>
      </c>
      <c r="D35" s="732">
        <v>12</v>
      </c>
      <c r="E35" s="732">
        <v>4</v>
      </c>
      <c r="F35" s="732">
        <v>2</v>
      </c>
      <c r="G35" s="732">
        <v>3</v>
      </c>
      <c r="H35" s="732">
        <v>2</v>
      </c>
      <c r="I35" s="732">
        <v>4</v>
      </c>
      <c r="J35" s="732">
        <v>4</v>
      </c>
      <c r="K35" s="732">
        <v>3</v>
      </c>
      <c r="L35" s="732">
        <v>7</v>
      </c>
      <c r="M35" s="732">
        <v>3</v>
      </c>
      <c r="N35" s="732">
        <v>1</v>
      </c>
      <c r="O35" s="732">
        <v>1</v>
      </c>
      <c r="P35" s="732">
        <v>2</v>
      </c>
      <c r="Q35" s="732">
        <v>2</v>
      </c>
      <c r="R35" s="732">
        <v>0</v>
      </c>
      <c r="S35" s="732">
        <v>3</v>
      </c>
      <c r="T35" s="732">
        <v>0</v>
      </c>
      <c r="U35" s="732">
        <v>0</v>
      </c>
      <c r="V35" s="732">
        <v>0</v>
      </c>
      <c r="W35" s="732">
        <v>0</v>
      </c>
      <c r="X35" s="732">
        <v>0</v>
      </c>
      <c r="Y35" s="732">
        <v>0</v>
      </c>
      <c r="Z35" s="732">
        <v>0</v>
      </c>
      <c r="AA35" s="732">
        <v>0</v>
      </c>
      <c r="AB35" s="732">
        <v>0</v>
      </c>
      <c r="AC35" s="732">
        <v>0</v>
      </c>
      <c r="AD35" s="732">
        <v>41</v>
      </c>
      <c r="AE35" s="732">
        <v>0</v>
      </c>
      <c r="AF35" s="732"/>
      <c r="AG35" s="732"/>
      <c r="AH35" s="732"/>
      <c r="AI35" s="732"/>
    </row>
    <row r="36" spans="1:35" ht="27" customHeight="1">
      <c r="A36" s="737" t="s">
        <v>954</v>
      </c>
      <c r="B36" s="734">
        <v>54</v>
      </c>
      <c r="C36" s="735">
        <v>49</v>
      </c>
      <c r="D36" s="732">
        <v>10</v>
      </c>
      <c r="E36" s="732">
        <v>3</v>
      </c>
      <c r="F36" s="732">
        <v>2</v>
      </c>
      <c r="G36" s="732"/>
      <c r="H36" s="732">
        <v>1</v>
      </c>
      <c r="I36" s="732">
        <v>1</v>
      </c>
      <c r="J36" s="732">
        <v>1</v>
      </c>
      <c r="K36" s="732"/>
      <c r="L36" s="732">
        <v>1</v>
      </c>
      <c r="M36" s="732">
        <v>1</v>
      </c>
      <c r="N36" s="732">
        <v>1</v>
      </c>
      <c r="O36" s="732">
        <v>1</v>
      </c>
      <c r="P36" s="732">
        <v>1</v>
      </c>
      <c r="Q36" s="732">
        <v>1</v>
      </c>
      <c r="R36" s="732"/>
      <c r="S36" s="732"/>
      <c r="T36" s="732"/>
      <c r="U36" s="732"/>
      <c r="V36" s="732"/>
      <c r="W36" s="732"/>
      <c r="X36" s="732"/>
      <c r="Y36" s="732"/>
      <c r="Z36" s="732"/>
      <c r="AA36" s="732"/>
      <c r="AB36" s="732">
        <v>2</v>
      </c>
      <c r="AC36" s="732"/>
      <c r="AD36" s="732">
        <v>16</v>
      </c>
      <c r="AE36" s="732">
        <v>0</v>
      </c>
      <c r="AF36" s="732"/>
      <c r="AG36" s="732">
        <v>4</v>
      </c>
      <c r="AH36" s="732"/>
      <c r="AI36" s="732"/>
    </row>
    <row r="37" spans="1:35" ht="27" customHeight="1">
      <c r="A37" s="737" t="s">
        <v>955</v>
      </c>
      <c r="B37" s="734">
        <v>61</v>
      </c>
      <c r="C37" s="735">
        <v>48</v>
      </c>
      <c r="D37" s="732">
        <v>17</v>
      </c>
      <c r="E37" s="732">
        <v>1</v>
      </c>
      <c r="F37" s="732">
        <v>4</v>
      </c>
      <c r="G37" s="732">
        <v>1</v>
      </c>
      <c r="H37" s="732">
        <v>2</v>
      </c>
      <c r="I37" s="732">
        <v>4</v>
      </c>
      <c r="J37" s="732">
        <v>3</v>
      </c>
      <c r="K37" s="732">
        <v>1</v>
      </c>
      <c r="L37" s="732">
        <v>3</v>
      </c>
      <c r="M37" s="732">
        <v>1</v>
      </c>
      <c r="N37" s="732">
        <v>3</v>
      </c>
      <c r="O37" s="732">
        <v>0</v>
      </c>
      <c r="P37" s="732">
        <v>1</v>
      </c>
      <c r="Q37" s="732">
        <v>6</v>
      </c>
      <c r="R37" s="732">
        <v>5</v>
      </c>
      <c r="S37" s="732">
        <v>3</v>
      </c>
      <c r="T37" s="740">
        <v>1</v>
      </c>
      <c r="U37" s="732"/>
      <c r="V37" s="732"/>
      <c r="W37" s="732"/>
      <c r="X37" s="732"/>
      <c r="Y37" s="732"/>
      <c r="Z37" s="732"/>
      <c r="AA37" s="732">
        <v>1</v>
      </c>
      <c r="AB37" s="732">
        <v>2</v>
      </c>
      <c r="AC37" s="732"/>
      <c r="AD37" s="732">
        <v>42</v>
      </c>
      <c r="AE37" s="732">
        <v>1</v>
      </c>
      <c r="AF37" s="732"/>
      <c r="AG37" s="732"/>
      <c r="AH37" s="732"/>
      <c r="AI37" s="732"/>
    </row>
    <row r="38" spans="1:35" ht="27" customHeight="1">
      <c r="A38" s="737" t="s">
        <v>961</v>
      </c>
      <c r="B38" s="734">
        <v>76</v>
      </c>
      <c r="C38" s="735">
        <v>69</v>
      </c>
      <c r="D38" s="732">
        <v>21</v>
      </c>
      <c r="E38" s="732">
        <v>11</v>
      </c>
      <c r="F38" s="732">
        <v>3</v>
      </c>
      <c r="G38" s="732">
        <v>6</v>
      </c>
      <c r="H38" s="732">
        <v>1</v>
      </c>
      <c r="I38" s="732">
        <v>6</v>
      </c>
      <c r="J38" s="732">
        <v>2</v>
      </c>
      <c r="K38" s="732">
        <v>6</v>
      </c>
      <c r="L38" s="732">
        <v>3</v>
      </c>
      <c r="M38" s="732">
        <v>2</v>
      </c>
      <c r="N38" s="732">
        <v>2</v>
      </c>
      <c r="O38" s="732">
        <v>3</v>
      </c>
      <c r="P38" s="732">
        <v>0</v>
      </c>
      <c r="Q38" s="732">
        <v>2</v>
      </c>
      <c r="R38" s="732">
        <v>2</v>
      </c>
      <c r="S38" s="732">
        <v>3</v>
      </c>
      <c r="T38" s="732">
        <v>2</v>
      </c>
      <c r="U38" s="732">
        <v>1</v>
      </c>
      <c r="V38" s="732">
        <v>0</v>
      </c>
      <c r="W38" s="732">
        <v>0</v>
      </c>
      <c r="X38" s="732">
        <v>0</v>
      </c>
      <c r="Y38" s="732">
        <v>0</v>
      </c>
      <c r="Z38" s="732">
        <v>0</v>
      </c>
      <c r="AA38" s="732">
        <v>0</v>
      </c>
      <c r="AB38" s="732">
        <v>0</v>
      </c>
      <c r="AC38" s="732">
        <v>0</v>
      </c>
      <c r="AD38" s="732">
        <v>55</v>
      </c>
      <c r="AE38" s="732">
        <v>0</v>
      </c>
      <c r="AF38" s="732">
        <v>0</v>
      </c>
      <c r="AG38" s="732">
        <v>0</v>
      </c>
      <c r="AH38" s="732">
        <v>0</v>
      </c>
      <c r="AI38" s="732">
        <v>0</v>
      </c>
    </row>
    <row r="39" spans="1:35" ht="27" customHeight="1" thickBot="1">
      <c r="A39" s="737" t="s">
        <v>969</v>
      </c>
      <c r="B39" s="734">
        <v>41</v>
      </c>
      <c r="C39" s="735">
        <v>41</v>
      </c>
      <c r="D39" s="741">
        <v>16</v>
      </c>
      <c r="E39" s="732">
        <v>0</v>
      </c>
      <c r="F39" s="732">
        <v>1</v>
      </c>
      <c r="G39" s="732">
        <v>3</v>
      </c>
      <c r="H39" s="732">
        <v>1</v>
      </c>
      <c r="I39" s="732">
        <v>7</v>
      </c>
      <c r="J39" s="732">
        <v>3</v>
      </c>
      <c r="K39" s="732">
        <v>2</v>
      </c>
      <c r="L39" s="732">
        <v>0</v>
      </c>
      <c r="M39" s="732">
        <v>1</v>
      </c>
      <c r="N39" s="732">
        <v>1</v>
      </c>
      <c r="O39" s="732">
        <v>2</v>
      </c>
      <c r="P39" s="732">
        <v>4</v>
      </c>
      <c r="Q39" s="732">
        <v>4</v>
      </c>
      <c r="R39" s="732">
        <v>2</v>
      </c>
      <c r="S39" s="732">
        <v>1</v>
      </c>
      <c r="T39" s="732">
        <v>0</v>
      </c>
      <c r="U39" s="732">
        <v>0</v>
      </c>
      <c r="V39" s="732">
        <v>0</v>
      </c>
      <c r="W39" s="732">
        <v>0</v>
      </c>
      <c r="X39" s="732">
        <v>0</v>
      </c>
      <c r="Y39" s="732">
        <v>0</v>
      </c>
      <c r="Z39" s="732">
        <v>0</v>
      </c>
      <c r="AA39" s="732">
        <v>0</v>
      </c>
      <c r="AB39" s="732">
        <v>1</v>
      </c>
      <c r="AC39" s="732"/>
      <c r="AD39" s="732">
        <v>33</v>
      </c>
      <c r="AE39" s="732">
        <v>0</v>
      </c>
      <c r="AF39" s="732"/>
      <c r="AG39" s="732"/>
      <c r="AH39" s="732"/>
      <c r="AI39" s="732"/>
    </row>
    <row r="40" spans="1:35" ht="27" customHeight="1" thickTop="1" thickBot="1">
      <c r="A40" s="742" t="s">
        <v>667</v>
      </c>
      <c r="B40" s="743">
        <v>3674</v>
      </c>
      <c r="C40" s="743">
        <v>3144</v>
      </c>
      <c r="D40" s="743">
        <v>803</v>
      </c>
      <c r="E40" s="743">
        <v>131</v>
      </c>
      <c r="F40" s="743">
        <v>97</v>
      </c>
      <c r="G40" s="743">
        <v>78</v>
      </c>
      <c r="H40" s="743">
        <v>36</v>
      </c>
      <c r="I40" s="743">
        <v>189</v>
      </c>
      <c r="J40" s="743">
        <v>79</v>
      </c>
      <c r="K40" s="743">
        <v>106</v>
      </c>
      <c r="L40" s="743">
        <v>169</v>
      </c>
      <c r="M40" s="743">
        <v>22</v>
      </c>
      <c r="N40" s="743">
        <v>42</v>
      </c>
      <c r="O40" s="743">
        <v>18</v>
      </c>
      <c r="P40" s="743">
        <v>25</v>
      </c>
      <c r="Q40" s="743">
        <v>84</v>
      </c>
      <c r="R40" s="743">
        <v>51</v>
      </c>
      <c r="S40" s="743">
        <v>100</v>
      </c>
      <c r="T40" s="743">
        <v>26</v>
      </c>
      <c r="U40" s="743">
        <v>19</v>
      </c>
      <c r="V40" s="743">
        <v>0</v>
      </c>
      <c r="W40" s="743">
        <v>0</v>
      </c>
      <c r="X40" s="743">
        <v>0</v>
      </c>
      <c r="Y40" s="743">
        <v>0</v>
      </c>
      <c r="Z40" s="743">
        <v>28</v>
      </c>
      <c r="AA40" s="743">
        <v>3</v>
      </c>
      <c r="AB40" s="743">
        <v>120</v>
      </c>
      <c r="AC40" s="743">
        <v>2</v>
      </c>
      <c r="AD40" s="743">
        <v>1425</v>
      </c>
      <c r="AE40" s="743">
        <v>3</v>
      </c>
      <c r="AF40" s="743">
        <v>1</v>
      </c>
      <c r="AG40" s="743">
        <v>7</v>
      </c>
      <c r="AH40" s="743">
        <v>3</v>
      </c>
      <c r="AI40" s="743"/>
    </row>
    <row r="41" spans="1:35" ht="27" customHeight="1" thickTop="1">
      <c r="A41" s="744" t="s">
        <v>335</v>
      </c>
      <c r="B41" s="745">
        <v>2438</v>
      </c>
      <c r="C41" s="745">
        <v>1994</v>
      </c>
      <c r="D41" s="745">
        <v>575</v>
      </c>
      <c r="E41" s="745">
        <v>110</v>
      </c>
      <c r="F41" s="745">
        <v>98</v>
      </c>
      <c r="G41" s="745">
        <v>72</v>
      </c>
      <c r="H41" s="745">
        <v>26</v>
      </c>
      <c r="I41" s="745">
        <v>133</v>
      </c>
      <c r="J41" s="745">
        <v>81</v>
      </c>
      <c r="K41" s="745">
        <v>148</v>
      </c>
      <c r="L41" s="745">
        <v>109</v>
      </c>
      <c r="M41" s="745">
        <v>11</v>
      </c>
      <c r="N41" s="745">
        <v>24</v>
      </c>
      <c r="O41" s="745">
        <v>9</v>
      </c>
      <c r="P41" s="745">
        <v>11</v>
      </c>
      <c r="Q41" s="745">
        <v>83</v>
      </c>
      <c r="R41" s="745">
        <v>32</v>
      </c>
      <c r="S41" s="745">
        <v>139</v>
      </c>
      <c r="T41" s="745">
        <v>4</v>
      </c>
      <c r="U41" s="745">
        <v>7</v>
      </c>
      <c r="V41" s="745">
        <v>0</v>
      </c>
      <c r="W41" s="745">
        <v>0</v>
      </c>
      <c r="X41" s="745">
        <v>0</v>
      </c>
      <c r="Y41" s="745">
        <v>0</v>
      </c>
      <c r="Z41" s="745">
        <v>0</v>
      </c>
      <c r="AA41" s="745">
        <v>0</v>
      </c>
      <c r="AB41" s="746">
        <v>85</v>
      </c>
      <c r="AC41" s="745">
        <v>0</v>
      </c>
      <c r="AD41" s="745">
        <v>1182</v>
      </c>
      <c r="AE41" s="747">
        <v>1</v>
      </c>
      <c r="AF41" s="747">
        <v>0</v>
      </c>
      <c r="AG41" s="747">
        <v>0</v>
      </c>
      <c r="AH41" s="747">
        <v>0</v>
      </c>
      <c r="AI41" s="747">
        <v>0</v>
      </c>
    </row>
    <row r="42" spans="1:35" ht="27" customHeight="1">
      <c r="A42" s="748" t="s">
        <v>336</v>
      </c>
      <c r="B42" s="732">
        <v>1207</v>
      </c>
      <c r="C42" s="732">
        <v>1131</v>
      </c>
      <c r="D42" s="732">
        <v>182</v>
      </c>
      <c r="E42" s="732">
        <v>8</v>
      </c>
      <c r="F42" s="732">
        <v>20</v>
      </c>
      <c r="G42" s="732">
        <v>4</v>
      </c>
      <c r="H42" s="732">
        <v>9</v>
      </c>
      <c r="I42" s="732">
        <v>24</v>
      </c>
      <c r="J42" s="732">
        <v>12</v>
      </c>
      <c r="K42" s="732">
        <v>18</v>
      </c>
      <c r="L42" s="732">
        <v>42</v>
      </c>
      <c r="M42" s="732">
        <v>5</v>
      </c>
      <c r="N42" s="732">
        <v>8</v>
      </c>
      <c r="O42" s="732">
        <v>4</v>
      </c>
      <c r="P42" s="732">
        <v>8</v>
      </c>
      <c r="Q42" s="732">
        <v>17</v>
      </c>
      <c r="R42" s="732">
        <v>11</v>
      </c>
      <c r="S42" s="732">
        <v>44</v>
      </c>
      <c r="T42" s="732">
        <v>2</v>
      </c>
      <c r="U42" s="732">
        <v>1</v>
      </c>
      <c r="V42" s="732">
        <v>0</v>
      </c>
      <c r="W42" s="732">
        <v>0</v>
      </c>
      <c r="X42" s="732">
        <v>0</v>
      </c>
      <c r="Y42" s="732">
        <v>0</v>
      </c>
      <c r="Z42" s="732">
        <v>0</v>
      </c>
      <c r="AA42" s="732">
        <v>0</v>
      </c>
      <c r="AB42" s="342">
        <v>35</v>
      </c>
      <c r="AC42" s="732">
        <v>0</v>
      </c>
      <c r="AD42" s="732">
        <v>272</v>
      </c>
      <c r="AE42" s="749">
        <v>4</v>
      </c>
      <c r="AF42" s="749">
        <v>27</v>
      </c>
      <c r="AG42" s="749">
        <v>0</v>
      </c>
      <c r="AH42" s="749">
        <v>0</v>
      </c>
      <c r="AI42" s="749">
        <v>0</v>
      </c>
    </row>
    <row r="43" spans="1:35" ht="27" customHeight="1">
      <c r="A43" s="748" t="s">
        <v>337</v>
      </c>
      <c r="B43" s="732">
        <v>945</v>
      </c>
      <c r="C43" s="732">
        <v>568</v>
      </c>
      <c r="D43" s="732">
        <v>295</v>
      </c>
      <c r="E43" s="732">
        <v>35</v>
      </c>
      <c r="F43" s="732">
        <v>35</v>
      </c>
      <c r="G43" s="732">
        <v>23</v>
      </c>
      <c r="H43" s="732">
        <v>11</v>
      </c>
      <c r="I43" s="732">
        <v>91</v>
      </c>
      <c r="J43" s="732">
        <v>21</v>
      </c>
      <c r="K43" s="732">
        <v>33</v>
      </c>
      <c r="L43" s="732">
        <v>189</v>
      </c>
      <c r="M43" s="732">
        <v>0</v>
      </c>
      <c r="N43" s="732">
        <v>13</v>
      </c>
      <c r="O43" s="732">
        <v>3</v>
      </c>
      <c r="P43" s="732">
        <v>5</v>
      </c>
      <c r="Q43" s="732">
        <v>42</v>
      </c>
      <c r="R43" s="732">
        <v>9</v>
      </c>
      <c r="S43" s="732">
        <v>21</v>
      </c>
      <c r="T43" s="732">
        <v>2</v>
      </c>
      <c r="U43" s="732">
        <v>6</v>
      </c>
      <c r="V43" s="732">
        <v>0</v>
      </c>
      <c r="W43" s="732">
        <v>0</v>
      </c>
      <c r="X43" s="732">
        <v>0</v>
      </c>
      <c r="Y43" s="732">
        <v>0</v>
      </c>
      <c r="Z43" s="732">
        <v>0</v>
      </c>
      <c r="AA43" s="732">
        <v>0</v>
      </c>
      <c r="AB43" s="342">
        <v>74</v>
      </c>
      <c r="AC43" s="732">
        <v>0</v>
      </c>
      <c r="AD43" s="732">
        <v>613</v>
      </c>
      <c r="AE43" s="749">
        <v>0</v>
      </c>
      <c r="AF43" s="749"/>
      <c r="AG43" s="749"/>
      <c r="AH43" s="749"/>
      <c r="AI43" s="749"/>
    </row>
    <row r="44" spans="1:35" ht="27" customHeight="1">
      <c r="A44" s="750" t="s">
        <v>312</v>
      </c>
      <c r="B44" s="751">
        <v>684</v>
      </c>
      <c r="C44" s="752">
        <v>511</v>
      </c>
      <c r="D44" s="752">
        <v>173</v>
      </c>
      <c r="E44" s="752">
        <v>26</v>
      </c>
      <c r="F44" s="752">
        <v>22</v>
      </c>
      <c r="G44" s="752">
        <v>15</v>
      </c>
      <c r="H44" s="752">
        <v>7</v>
      </c>
      <c r="I44" s="752">
        <v>34</v>
      </c>
      <c r="J44" s="752">
        <v>14</v>
      </c>
      <c r="K44" s="752">
        <v>15</v>
      </c>
      <c r="L44" s="752">
        <v>32</v>
      </c>
      <c r="M44" s="752">
        <v>5</v>
      </c>
      <c r="N44" s="752">
        <v>5</v>
      </c>
      <c r="O44" s="752">
        <v>3</v>
      </c>
      <c r="P44" s="752">
        <v>7</v>
      </c>
      <c r="Q44" s="752">
        <v>22</v>
      </c>
      <c r="R44" s="752">
        <v>7</v>
      </c>
      <c r="S44" s="752">
        <v>16</v>
      </c>
      <c r="T44" s="752">
        <v>2</v>
      </c>
      <c r="U44" s="752">
        <v>1</v>
      </c>
      <c r="V44" s="752">
        <v>0</v>
      </c>
      <c r="W44" s="752">
        <v>0</v>
      </c>
      <c r="X44" s="752">
        <v>0</v>
      </c>
      <c r="Y44" s="752">
        <v>0</v>
      </c>
      <c r="Z44" s="752">
        <v>0</v>
      </c>
      <c r="AA44" s="752">
        <v>0</v>
      </c>
      <c r="AB44" s="753">
        <v>28</v>
      </c>
      <c r="AC44" s="752">
        <v>0</v>
      </c>
      <c r="AD44" s="752">
        <v>261</v>
      </c>
      <c r="AE44" s="752">
        <v>0</v>
      </c>
      <c r="AF44" s="752"/>
      <c r="AG44" s="752"/>
      <c r="AH44" s="752"/>
      <c r="AI44" s="752"/>
    </row>
    <row r="45" spans="1:35" ht="27" customHeight="1" thickBot="1">
      <c r="A45" s="754" t="s">
        <v>338</v>
      </c>
      <c r="B45" s="741">
        <v>1403</v>
      </c>
      <c r="C45" s="741">
        <v>1170</v>
      </c>
      <c r="D45" s="741">
        <v>367</v>
      </c>
      <c r="E45" s="741">
        <v>79</v>
      </c>
      <c r="F45" s="741">
        <v>31</v>
      </c>
      <c r="G45" s="741">
        <v>38</v>
      </c>
      <c r="H45" s="741">
        <v>60</v>
      </c>
      <c r="I45" s="741">
        <v>62</v>
      </c>
      <c r="J45" s="741">
        <v>9</v>
      </c>
      <c r="K45" s="741">
        <v>34</v>
      </c>
      <c r="L45" s="741">
        <v>29</v>
      </c>
      <c r="M45" s="741">
        <v>5</v>
      </c>
      <c r="N45" s="741">
        <v>8</v>
      </c>
      <c r="O45" s="741">
        <v>12</v>
      </c>
      <c r="P45" s="741">
        <v>22</v>
      </c>
      <c r="Q45" s="741">
        <v>16</v>
      </c>
      <c r="R45" s="741">
        <v>3</v>
      </c>
      <c r="S45" s="741">
        <v>26</v>
      </c>
      <c r="T45" s="741">
        <v>6</v>
      </c>
      <c r="U45" s="741">
        <v>2</v>
      </c>
      <c r="V45" s="741">
        <v>0</v>
      </c>
      <c r="W45" s="741">
        <v>0</v>
      </c>
      <c r="X45" s="741">
        <v>0</v>
      </c>
      <c r="Y45" s="741">
        <v>0</v>
      </c>
      <c r="Z45" s="741">
        <v>0</v>
      </c>
      <c r="AA45" s="741">
        <v>0</v>
      </c>
      <c r="AB45" s="755">
        <v>91</v>
      </c>
      <c r="AC45" s="741">
        <v>0</v>
      </c>
      <c r="AD45" s="741">
        <v>533</v>
      </c>
      <c r="AE45" s="756">
        <v>0</v>
      </c>
      <c r="AF45" s="756">
        <v>56</v>
      </c>
      <c r="AG45" s="756">
        <v>12</v>
      </c>
      <c r="AH45" s="756">
        <v>0</v>
      </c>
      <c r="AI45" s="756">
        <v>0</v>
      </c>
    </row>
    <row r="46" spans="1:35" ht="27" customHeight="1" thickTop="1">
      <c r="A46" s="305" t="s">
        <v>668</v>
      </c>
      <c r="B46" s="734">
        <v>10351</v>
      </c>
      <c r="C46" s="734">
        <v>8518</v>
      </c>
      <c r="D46" s="734">
        <v>2395</v>
      </c>
      <c r="E46" s="734">
        <v>389</v>
      </c>
      <c r="F46" s="734">
        <v>303</v>
      </c>
      <c r="G46" s="734">
        <v>230</v>
      </c>
      <c r="H46" s="734">
        <v>149</v>
      </c>
      <c r="I46" s="734">
        <v>533</v>
      </c>
      <c r="J46" s="734">
        <v>216</v>
      </c>
      <c r="K46" s="734">
        <v>354</v>
      </c>
      <c r="L46" s="734">
        <v>570</v>
      </c>
      <c r="M46" s="734">
        <v>48</v>
      </c>
      <c r="N46" s="734">
        <v>100</v>
      </c>
      <c r="O46" s="734">
        <v>49</v>
      </c>
      <c r="P46" s="734">
        <v>78</v>
      </c>
      <c r="Q46" s="734">
        <v>264</v>
      </c>
      <c r="R46" s="734">
        <v>113</v>
      </c>
      <c r="S46" s="734">
        <v>346</v>
      </c>
      <c r="T46" s="734">
        <v>42</v>
      </c>
      <c r="U46" s="734">
        <v>36</v>
      </c>
      <c r="V46" s="734">
        <v>0</v>
      </c>
      <c r="W46" s="734">
        <v>0</v>
      </c>
      <c r="X46" s="734">
        <v>0</v>
      </c>
      <c r="Y46" s="734">
        <v>0</v>
      </c>
      <c r="Z46" s="734">
        <v>28</v>
      </c>
      <c r="AA46" s="734">
        <v>3</v>
      </c>
      <c r="AB46" s="734">
        <v>433</v>
      </c>
      <c r="AC46" s="734">
        <v>2</v>
      </c>
      <c r="AD46" s="734">
        <v>4286</v>
      </c>
      <c r="AE46" s="734">
        <v>8</v>
      </c>
      <c r="AF46" s="734">
        <v>84</v>
      </c>
      <c r="AG46" s="734">
        <v>19</v>
      </c>
      <c r="AH46" s="734">
        <v>3</v>
      </c>
      <c r="AI46" s="734">
        <v>0</v>
      </c>
    </row>
    <row r="47" spans="1:35" ht="18.95" customHeight="1">
      <c r="A47" s="757" t="str">
        <f ca="1">"（注）１　不適合内容は、P."&amp;RIGHT(CELL("filename",'32'!A1),LEN(CELL("filename",'32'!A1))-FIND("]",CELL("filename",'32'!A1)))&amp;"に記載した。"</f>
        <v>（注）１　不適合内容は、P.32に記載した。</v>
      </c>
      <c r="B47" s="758"/>
      <c r="C47" s="758"/>
      <c r="D47" s="758"/>
      <c r="E47" s="758"/>
      <c r="F47" s="758"/>
      <c r="G47" s="758"/>
      <c r="H47" s="758"/>
      <c r="I47" s="758"/>
      <c r="J47" s="758"/>
      <c r="K47" s="758"/>
      <c r="AE47" s="759">
        <v>0</v>
      </c>
    </row>
    <row r="48" spans="1:35" ht="18.95" customHeight="1">
      <c r="A48" s="760"/>
      <c r="B48" s="761"/>
      <c r="C48" s="761"/>
      <c r="D48" s="761"/>
      <c r="E48" s="761"/>
      <c r="F48" s="761"/>
      <c r="G48" s="761"/>
      <c r="H48" s="761"/>
      <c r="I48" s="761"/>
      <c r="J48" s="761"/>
      <c r="K48" s="761"/>
      <c r="AE48" s="759">
        <v>0</v>
      </c>
    </row>
    <row r="49" spans="1:31" ht="18.95" customHeight="1">
      <c r="AE49" s="759">
        <v>0</v>
      </c>
    </row>
    <row r="50" spans="1:31" ht="18.95" customHeight="1">
      <c r="D50" s="763"/>
      <c r="AE50" s="759">
        <v>0</v>
      </c>
    </row>
    <row r="51" spans="1:31" ht="18.95" customHeight="1">
      <c r="A51" s="764"/>
      <c r="AE51" s="759">
        <v>0</v>
      </c>
    </row>
    <row r="52" spans="1:31" ht="18.95" customHeight="1">
      <c r="AE52" s="759">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78740157480314965" right="0.78740157480314965" top="0.98425196850393704" bottom="0.98425196850393704" header="0.51181102362204722" footer="0.51181102362204722"/>
  <pageSetup paperSize="9" scale="63" firstPageNumber="30" fitToHeight="2" orientation="landscape" useFirstPageNumber="1" r:id="rId1"/>
  <headerFooter scaleWithDoc="0" alignWithMargins="0">
    <oddFooter>&amp;C&amp;P</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
  <sheetViews>
    <sheetView topLeftCell="K13" zoomScaleNormal="100" workbookViewId="0">
      <selection activeCell="AA45" sqref="AA45"/>
    </sheetView>
  </sheetViews>
  <sheetFormatPr defaultRowHeight="13.5"/>
  <sheetData/>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drawing r:id="rId2"/>
  <legacyDrawing r:id="rId3"/>
  <oleObjects>
    <mc:AlternateContent xmlns:mc="http://schemas.openxmlformats.org/markup-compatibility/2006">
      <mc:Choice Requires="x14">
        <oleObject progId="Word.Document.8" shapeId="96257" r:id="rId4">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9" r:id="rId6">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6"/>
      </mc:Fallback>
    </mc:AlternateContent>
    <mc:AlternateContent xmlns:mc="http://schemas.openxmlformats.org/markup-compatibility/2006">
      <mc:Choice Requires="x14">
        <oleObject progId="Word.Document.8" shapeId="96260" r:id="rId7">
          <objectPr defaultSize="0" r:id="rId8">
            <anchor moveWithCells="1">
              <from>
                <xdr:col>11</xdr:col>
                <xdr:colOff>447675</xdr:colOff>
                <xdr:row>0</xdr:row>
                <xdr:rowOff>0</xdr:rowOff>
              </from>
              <to>
                <xdr:col>20</xdr:col>
                <xdr:colOff>304800</xdr:colOff>
                <xdr:row>53</xdr:row>
                <xdr:rowOff>85725</xdr:rowOff>
              </to>
            </anchor>
          </objectPr>
        </oleObject>
      </mc:Choice>
      <mc:Fallback>
        <oleObject progId="Word.Document.8" shapeId="96260" r:id="rId7"/>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J14"/>
  <sheetViews>
    <sheetView workbookViewId="0">
      <selection activeCell="A2" sqref="A2:J12"/>
    </sheetView>
  </sheetViews>
  <sheetFormatPr defaultRowHeight="13.5"/>
  <cols>
    <col min="1" max="1" width="13.625" customWidth="1"/>
    <col min="2" max="2" width="14.875" customWidth="1"/>
    <col min="3" max="3" width="11.25" customWidth="1"/>
    <col min="4" max="10" width="14.625" customWidth="1"/>
  </cols>
  <sheetData>
    <row r="2" spans="1:10" s="4" customFormat="1" ht="15" customHeight="1">
      <c r="A2" s="80" t="s">
        <v>669</v>
      </c>
      <c r="B2" s="82"/>
      <c r="C2" s="84"/>
      <c r="D2" s="14" t="s">
        <v>670</v>
      </c>
      <c r="E2" s="15" t="s">
        <v>671</v>
      </c>
      <c r="F2" s="16" t="s">
        <v>47</v>
      </c>
      <c r="G2" s="17" t="s">
        <v>672</v>
      </c>
      <c r="H2" s="17"/>
      <c r="I2" s="8"/>
      <c r="J2" s="14" t="s">
        <v>673</v>
      </c>
    </row>
    <row r="3" spans="1:10" s="4" customFormat="1" ht="15" customHeight="1">
      <c r="A3" s="81"/>
      <c r="B3" s="83"/>
      <c r="C3" s="85"/>
      <c r="D3" s="19" t="s">
        <v>674</v>
      </c>
      <c r="E3" s="5" t="s">
        <v>675</v>
      </c>
      <c r="F3" s="5" t="s">
        <v>676</v>
      </c>
      <c r="G3" s="5" t="s">
        <v>677</v>
      </c>
      <c r="H3" s="5" t="s">
        <v>754</v>
      </c>
      <c r="I3" s="5" t="s">
        <v>678</v>
      </c>
      <c r="J3" s="19" t="s">
        <v>192</v>
      </c>
    </row>
    <row r="4" spans="1:10" ht="15" customHeight="1">
      <c r="A4" s="20"/>
      <c r="B4" s="2" t="s">
        <v>679</v>
      </c>
      <c r="C4" s="21"/>
      <c r="D4" s="22"/>
      <c r="E4" s="22"/>
      <c r="F4" s="22"/>
      <c r="G4" s="22"/>
      <c r="H4" s="22"/>
      <c r="I4" s="22"/>
      <c r="J4" s="22"/>
    </row>
    <row r="5" spans="1:10" ht="15" customHeight="1">
      <c r="A5" s="23" t="s">
        <v>680</v>
      </c>
      <c r="B5" s="1" t="s">
        <v>681</v>
      </c>
      <c r="C5" s="21" t="s">
        <v>682</v>
      </c>
      <c r="D5" s="24">
        <f>'30-31'!C46/'30-31'!B46*100</f>
        <v>82.291566032267411</v>
      </c>
      <c r="E5" s="24">
        <f>'30-31'!C41/'30-31'!B41*100</f>
        <v>81.788351107465147</v>
      </c>
      <c r="F5" s="24">
        <f>'30-31'!C42/'30-31'!B42*100</f>
        <v>93.703396851698429</v>
      </c>
      <c r="G5" s="24">
        <f>'30-31'!C43/'30-31'!B43*100</f>
        <v>60.105820105820108</v>
      </c>
      <c r="H5" s="24">
        <f>'30-31'!C44/'30-31'!B44*100</f>
        <v>74.707602339181292</v>
      </c>
      <c r="I5" s="24">
        <f>'30-31'!C45/'30-31'!B45*100</f>
        <v>83.392729864575912</v>
      </c>
      <c r="J5" s="24">
        <f>'30-31'!C40/'30-31'!B40*100</f>
        <v>85.574305933587368</v>
      </c>
    </row>
    <row r="6" spans="1:10" ht="15" customHeight="1">
      <c r="A6" s="25"/>
      <c r="B6" s="26" t="s">
        <v>683</v>
      </c>
      <c r="C6" s="27"/>
      <c r="D6" s="22"/>
      <c r="E6" s="22"/>
      <c r="F6" s="22"/>
      <c r="G6" s="22"/>
      <c r="H6" s="22"/>
      <c r="I6" s="22"/>
      <c r="J6" s="28"/>
    </row>
    <row r="7" spans="1:10" ht="15" customHeight="1">
      <c r="A7" s="20"/>
      <c r="B7" s="2" t="s">
        <v>684</v>
      </c>
      <c r="C7" s="21"/>
      <c r="D7" s="29"/>
      <c r="E7" s="29"/>
      <c r="F7" s="29"/>
      <c r="G7" s="29"/>
      <c r="H7" s="29"/>
      <c r="I7" s="29"/>
      <c r="J7" s="22"/>
    </row>
    <row r="8" spans="1:10" ht="15" customHeight="1">
      <c r="A8" s="23" t="s">
        <v>685</v>
      </c>
      <c r="B8" s="1" t="s">
        <v>681</v>
      </c>
      <c r="C8" s="21" t="s">
        <v>682</v>
      </c>
      <c r="D8" s="24">
        <f>'30-31'!D46/'30-31'!C46*100</f>
        <v>28.11692885653909</v>
      </c>
      <c r="E8" s="24">
        <f>'30-31'!D41/'30-31'!C41*100</f>
        <v>28.836509528585758</v>
      </c>
      <c r="F8" s="24">
        <f>'30-31'!D42/'30-31'!C42*100</f>
        <v>16.091954022988507</v>
      </c>
      <c r="G8" s="24">
        <f>'30-31'!D43/'30-31'!C43*100</f>
        <v>51.936619718309863</v>
      </c>
      <c r="H8" s="24">
        <f>'30-31'!D44/'30-31'!C44*100</f>
        <v>33.855185909980428</v>
      </c>
      <c r="I8" s="24">
        <f>'30-31'!D45/'30-31'!C45*100</f>
        <v>31.367521367521366</v>
      </c>
      <c r="J8" s="24">
        <f>'30-31'!D40/'30-31'!C40*100</f>
        <v>25.540712468193384</v>
      </c>
    </row>
    <row r="9" spans="1:10" ht="15" customHeight="1">
      <c r="A9" s="20"/>
      <c r="B9" s="2" t="s">
        <v>679</v>
      </c>
      <c r="C9" s="21"/>
      <c r="D9" s="28"/>
      <c r="E9" s="28"/>
      <c r="F9" s="28"/>
      <c r="G9" s="28"/>
      <c r="H9" s="28"/>
      <c r="I9" s="28"/>
      <c r="J9" s="22"/>
    </row>
    <row r="10" spans="1:10" ht="15" customHeight="1">
      <c r="A10" s="15"/>
      <c r="B10" s="30" t="s">
        <v>686</v>
      </c>
      <c r="C10" s="18"/>
      <c r="D10" s="22"/>
      <c r="E10" s="22"/>
      <c r="F10" s="22"/>
      <c r="G10" s="22"/>
      <c r="H10" s="22"/>
      <c r="I10" s="22"/>
      <c r="J10" s="29"/>
    </row>
    <row r="11" spans="1:10" ht="15" customHeight="1">
      <c r="A11" s="23" t="s">
        <v>687</v>
      </c>
      <c r="B11" s="1" t="s">
        <v>681</v>
      </c>
      <c r="C11" s="21" t="s">
        <v>682</v>
      </c>
      <c r="D11" s="56">
        <f>'30-31'!AE46/'30-31'!C46*100</f>
        <v>9.3918760272364413E-2</v>
      </c>
      <c r="E11" s="56">
        <f>'30-31'!AE41/'30-31'!C41*100</f>
        <v>5.0150451354062188E-2</v>
      </c>
      <c r="F11" s="56">
        <f>'30-31'!AE42/'30-31'!C42*100</f>
        <v>0.35366931918656053</v>
      </c>
      <c r="G11" s="57">
        <f>'30-31'!AE43/'30-31'!C43*100</f>
        <v>0</v>
      </c>
      <c r="H11" s="57">
        <f>'30-31'!AE44/'30-31'!C44*100</f>
        <v>0</v>
      </c>
      <c r="I11" s="56">
        <f>'30-31'!AE45/'30-31'!C45*100</f>
        <v>0</v>
      </c>
      <c r="J11" s="56">
        <f>'30-31'!AE40/'30-31'!C40*100</f>
        <v>9.5419847328244267E-2</v>
      </c>
    </row>
    <row r="12" spans="1:10" ht="15" customHeight="1">
      <c r="A12" s="25"/>
      <c r="B12" s="26" t="s">
        <v>679</v>
      </c>
      <c r="C12" s="27"/>
      <c r="D12" s="28"/>
      <c r="E12" s="28"/>
      <c r="F12" s="28"/>
      <c r="G12" s="28"/>
      <c r="H12" s="28"/>
      <c r="I12" s="28"/>
      <c r="J12" s="28"/>
    </row>
    <row r="13" spans="1:10">
      <c r="B13" t="s">
        <v>671</v>
      </c>
    </row>
    <row r="14" spans="1:10">
      <c r="C14" t="s">
        <v>671</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
  <sheetViews>
    <sheetView topLeftCell="A25" zoomScaleNormal="100" zoomScaleSheetLayoutView="100" workbookViewId="0">
      <selection activeCell="N38" sqref="N38"/>
    </sheetView>
  </sheetViews>
  <sheetFormatPr defaultRowHeight="13.5"/>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sheetPr>
  <dimension ref="A1"/>
  <sheetViews>
    <sheetView topLeftCell="A13" zoomScaleNormal="100" zoomScaleSheetLayoutView="100" workbookViewId="0"/>
  </sheetViews>
  <sheetFormatPr defaultColWidth="9" defaultRowHeight="13.5"/>
  <cols>
    <col min="1" max="16384" width="9" style="3"/>
  </cols>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sheetPr>
  <dimension ref="A1:R26"/>
  <sheetViews>
    <sheetView showZeros="0" zoomScaleNormal="100" zoomScaleSheetLayoutView="80" workbookViewId="0">
      <pane xSplit="2" ySplit="5" topLeftCell="C6" activePane="bottomRight" state="frozen"/>
      <selection activeCell="S182" sqref="S182"/>
      <selection pane="topRight" activeCell="S182" sqref="S182"/>
      <selection pane="bottomLeft" activeCell="S182" sqref="S182"/>
      <selection pane="bottomRight" sqref="A1:XFD1048576"/>
    </sheetView>
  </sheetViews>
  <sheetFormatPr defaultColWidth="9" defaultRowHeight="18" customHeight="1"/>
  <cols>
    <col min="1" max="1" width="7.25" style="101" customWidth="1"/>
    <col min="2" max="2" width="10.625" style="101" customWidth="1"/>
    <col min="3" max="4" width="9.375" style="101" bestFit="1" customWidth="1"/>
    <col min="5" max="5" width="4.625" style="130" customWidth="1"/>
    <col min="6" max="6" width="4.625" style="101" customWidth="1"/>
    <col min="7" max="8" width="9.375" style="101" bestFit="1" customWidth="1"/>
    <col min="9" max="10" width="4.625" style="101" customWidth="1"/>
    <col min="11" max="11" width="10.5" style="101" bestFit="1" customWidth="1"/>
    <col min="12" max="13" width="9.375" style="101" bestFit="1" customWidth="1"/>
    <col min="14" max="14" width="10.5" style="101" bestFit="1" customWidth="1"/>
    <col min="15" max="15" width="9.375" style="101" bestFit="1" customWidth="1"/>
    <col min="16" max="16" width="10.5" style="101" bestFit="1" customWidth="1"/>
    <col min="17" max="17" width="10.125" style="101" customWidth="1"/>
    <col min="18" max="18" width="9.25" style="101" bestFit="1" customWidth="1"/>
    <col min="19" max="16384" width="9" style="101"/>
  </cols>
  <sheetData>
    <row r="1" spans="1:18" ht="18" customHeight="1">
      <c r="A1" s="101" t="s">
        <v>1529</v>
      </c>
    </row>
    <row r="2" spans="1:18" ht="18" customHeight="1">
      <c r="A2" s="101" t="s">
        <v>458</v>
      </c>
    </row>
    <row r="3" spans="1:18" ht="21.75" customHeight="1">
      <c r="A3" s="131" t="s">
        <v>362</v>
      </c>
      <c r="B3" s="132" t="s">
        <v>653</v>
      </c>
      <c r="C3" s="133" t="s">
        <v>459</v>
      </c>
      <c r="D3" s="122"/>
      <c r="E3" s="122"/>
      <c r="F3" s="122"/>
      <c r="G3" s="122"/>
      <c r="H3" s="122"/>
      <c r="I3" s="122"/>
      <c r="J3" s="123"/>
      <c r="K3" s="133" t="s">
        <v>460</v>
      </c>
      <c r="L3" s="120"/>
      <c r="M3" s="120"/>
      <c r="N3" s="121"/>
      <c r="O3" s="134" t="s">
        <v>461</v>
      </c>
      <c r="P3" s="131" t="s">
        <v>462</v>
      </c>
      <c r="Q3" s="135" t="s">
        <v>463</v>
      </c>
      <c r="R3" s="134" t="s">
        <v>464</v>
      </c>
    </row>
    <row r="4" spans="1:18" ht="18" customHeight="1">
      <c r="A4" s="127"/>
      <c r="B4" s="127"/>
      <c r="C4" s="131" t="s">
        <v>265</v>
      </c>
      <c r="D4" s="132" t="s">
        <v>465</v>
      </c>
      <c r="E4" s="136" t="s">
        <v>266</v>
      </c>
      <c r="F4" s="137"/>
      <c r="G4" s="132" t="s">
        <v>466</v>
      </c>
      <c r="H4" s="132" t="s">
        <v>461</v>
      </c>
      <c r="I4" s="138" t="s">
        <v>267</v>
      </c>
      <c r="J4" s="139"/>
      <c r="K4" s="131" t="s">
        <v>265</v>
      </c>
      <c r="L4" s="131" t="s">
        <v>266</v>
      </c>
      <c r="M4" s="132" t="s">
        <v>466</v>
      </c>
      <c r="N4" s="134" t="s">
        <v>267</v>
      </c>
      <c r="O4" s="140" t="s">
        <v>467</v>
      </c>
      <c r="P4" s="127"/>
      <c r="Q4" s="141" t="s">
        <v>625</v>
      </c>
      <c r="R4" s="142" t="s">
        <v>467</v>
      </c>
    </row>
    <row r="5" spans="1:18" s="109" customFormat="1" ht="18" customHeight="1">
      <c r="A5" s="129"/>
      <c r="B5" s="129" t="s">
        <v>147</v>
      </c>
      <c r="C5" s="129" t="s">
        <v>265</v>
      </c>
      <c r="D5" s="129" t="s">
        <v>468</v>
      </c>
      <c r="E5" s="143"/>
      <c r="F5" s="144"/>
      <c r="G5" s="129" t="s">
        <v>466</v>
      </c>
      <c r="H5" s="129" t="s">
        <v>461</v>
      </c>
      <c r="I5" s="145"/>
      <c r="J5" s="146"/>
      <c r="K5" s="129" t="s">
        <v>265</v>
      </c>
      <c r="L5" s="129" t="s">
        <v>266</v>
      </c>
      <c r="M5" s="129" t="s">
        <v>466</v>
      </c>
      <c r="N5" s="147" t="s">
        <v>217</v>
      </c>
      <c r="O5" s="148" t="s">
        <v>364</v>
      </c>
      <c r="P5" s="148" t="s">
        <v>469</v>
      </c>
      <c r="Q5" s="149" t="s">
        <v>539</v>
      </c>
      <c r="R5" s="148" t="s">
        <v>470</v>
      </c>
    </row>
    <row r="6" spans="1:18" ht="21.75" customHeight="1">
      <c r="A6" s="113" t="s">
        <v>431</v>
      </c>
      <c r="B6" s="113" t="s">
        <v>471</v>
      </c>
      <c r="C6" s="150">
        <f>SUM('6'!C6)</f>
        <v>1</v>
      </c>
      <c r="D6" s="150">
        <f>SUM('6'!D6)</f>
        <v>0</v>
      </c>
      <c r="E6" s="151">
        <f>SUM('6'!E6)</f>
        <v>0</v>
      </c>
      <c r="F6" s="152">
        <f>SUM('6'!F6)</f>
        <v>0</v>
      </c>
      <c r="G6" s="150">
        <f>SUM('6'!G6)</f>
        <v>1</v>
      </c>
      <c r="H6" s="150">
        <f>SUM('6'!H6)</f>
        <v>0</v>
      </c>
      <c r="I6" s="151">
        <f>SUM('6'!I6)</f>
        <v>0</v>
      </c>
      <c r="J6" s="152">
        <f>SUM('6'!J6)</f>
        <v>2</v>
      </c>
      <c r="K6" s="150">
        <f>SUM('6'!K6)</f>
        <v>92720</v>
      </c>
      <c r="L6" s="150">
        <f>SUM('6'!L6)</f>
        <v>0</v>
      </c>
      <c r="M6" s="150">
        <f>SUM('6'!M6)</f>
        <v>0</v>
      </c>
      <c r="N6" s="150">
        <f>SUM('6'!N6)</f>
        <v>92720</v>
      </c>
      <c r="O6" s="150">
        <f>SUM('6'!O6)</f>
        <v>0</v>
      </c>
      <c r="P6" s="150">
        <f>SUM('6'!P6)</f>
        <v>92720</v>
      </c>
      <c r="Q6" s="153">
        <f>N6/P6*100</f>
        <v>100</v>
      </c>
      <c r="R6" s="154">
        <f>SUM('6'!R6)</f>
        <v>0</v>
      </c>
    </row>
    <row r="7" spans="1:18" ht="21.75" customHeight="1">
      <c r="A7" s="104" t="s">
        <v>387</v>
      </c>
      <c r="B7" s="113" t="s">
        <v>389</v>
      </c>
      <c r="C7" s="150">
        <f>SUM('6'!C10:C11)</f>
        <v>2</v>
      </c>
      <c r="D7" s="150">
        <f>SUM('6'!D10:D11)</f>
        <v>0</v>
      </c>
      <c r="E7" s="151">
        <f>SUM('6'!E10:E11)</f>
        <v>0</v>
      </c>
      <c r="F7" s="152">
        <f>SUM('6'!F10:F11)</f>
        <v>0</v>
      </c>
      <c r="G7" s="150">
        <f>SUM('6'!G10:G11)</f>
        <v>10</v>
      </c>
      <c r="H7" s="150">
        <f>SUM('6'!H10:H11)</f>
        <v>4</v>
      </c>
      <c r="I7" s="151">
        <f>SUM('6'!I10:I11)</f>
        <v>0</v>
      </c>
      <c r="J7" s="152">
        <f>SUM('6'!J10:J11)</f>
        <v>16</v>
      </c>
      <c r="K7" s="150">
        <f>SUM('6'!K10:K11)</f>
        <v>325525</v>
      </c>
      <c r="L7" s="150">
        <f>SUM('6'!L10:L11)</f>
        <v>0</v>
      </c>
      <c r="M7" s="150">
        <f>SUM('6'!M10:M11)</f>
        <v>0</v>
      </c>
      <c r="N7" s="150">
        <f>SUM('6'!N10:N11)</f>
        <v>325525</v>
      </c>
      <c r="O7" s="150">
        <f>SUM('6'!O10:O11)</f>
        <v>0</v>
      </c>
      <c r="P7" s="150">
        <f>SUM('6'!P10:P11)</f>
        <v>326124</v>
      </c>
      <c r="Q7" s="153">
        <f t="shared" ref="Q7:Q22" si="0">N7/P7*100</f>
        <v>99.816327531859045</v>
      </c>
      <c r="R7" s="154">
        <f>SUM('6'!R10:R11)</f>
        <v>-343</v>
      </c>
    </row>
    <row r="8" spans="1:18" ht="21.75" customHeight="1">
      <c r="A8" s="129"/>
      <c r="B8" s="113" t="s">
        <v>388</v>
      </c>
      <c r="C8" s="150">
        <f>SUM('6'!C7:C9)</f>
        <v>3</v>
      </c>
      <c r="D8" s="150">
        <f>SUM('6'!D7:D9)</f>
        <v>0</v>
      </c>
      <c r="E8" s="151">
        <f>SUM('6'!E7:E9)</f>
        <v>0</v>
      </c>
      <c r="F8" s="152">
        <f>SUM('6'!F7:F9)</f>
        <v>0</v>
      </c>
      <c r="G8" s="150">
        <f>SUM('6'!G7:G9)</f>
        <v>1</v>
      </c>
      <c r="H8" s="150">
        <f>SUM('6'!H7:H9)</f>
        <v>2</v>
      </c>
      <c r="I8" s="151">
        <f>SUM('6'!I7:I9)</f>
        <v>0</v>
      </c>
      <c r="J8" s="152">
        <f>SUM('6'!J7:J9)</f>
        <v>6</v>
      </c>
      <c r="K8" s="150">
        <f>SUM('6'!K7:K9)</f>
        <v>372543</v>
      </c>
      <c r="L8" s="150">
        <f>SUM('6'!L7:L9)</f>
        <v>0</v>
      </c>
      <c r="M8" s="150">
        <f>SUM('6'!M7:M9)</f>
        <v>0</v>
      </c>
      <c r="N8" s="150">
        <f>SUM('6'!N7:N9)</f>
        <v>372543</v>
      </c>
      <c r="O8" s="150">
        <f>SUM('6'!O7:O9)</f>
        <v>0</v>
      </c>
      <c r="P8" s="150">
        <f>SUM('6'!P7:P9)</f>
        <v>372583</v>
      </c>
      <c r="Q8" s="153">
        <f t="shared" si="0"/>
        <v>99.98926413711844</v>
      </c>
      <c r="R8" s="154">
        <f>SUM('6'!R7:R9)</f>
        <v>343</v>
      </c>
    </row>
    <row r="9" spans="1:18" ht="21.75" customHeight="1">
      <c r="A9" s="155" t="s">
        <v>390</v>
      </c>
      <c r="B9" s="113" t="s">
        <v>391</v>
      </c>
      <c r="C9" s="150">
        <f>SUM('6'!C12:C15)</f>
        <v>4</v>
      </c>
      <c r="D9" s="150">
        <f>SUM('6'!D12:D15)</f>
        <v>0</v>
      </c>
      <c r="E9" s="151">
        <f>SUM('6'!E12:E15)</f>
        <v>2</v>
      </c>
      <c r="F9" s="152">
        <f>SUM('6'!F12:F15)</f>
        <v>2</v>
      </c>
      <c r="G9" s="150">
        <f>SUM('6'!G12:G15)</f>
        <v>16</v>
      </c>
      <c r="H9" s="150">
        <f>SUM('6'!H12:H15)</f>
        <v>1</v>
      </c>
      <c r="I9" s="151">
        <f>SUM('6'!I12:I15)</f>
        <v>2</v>
      </c>
      <c r="J9" s="152">
        <f>SUM('6'!J12:J15)</f>
        <v>23</v>
      </c>
      <c r="K9" s="150">
        <f>SUM('6'!K12:K15)</f>
        <v>402203</v>
      </c>
      <c r="L9" s="150">
        <f>SUM('6'!L12:L15)</f>
        <v>1768</v>
      </c>
      <c r="M9" s="150">
        <f>SUM('6'!M12:M15)</f>
        <v>100</v>
      </c>
      <c r="N9" s="150">
        <f>SUM('6'!N12:N15)</f>
        <v>404071</v>
      </c>
      <c r="O9" s="150">
        <f>SUM('6'!O12:O15)</f>
        <v>0</v>
      </c>
      <c r="P9" s="150">
        <f>SUM('6'!P12:P15)</f>
        <v>404071</v>
      </c>
      <c r="Q9" s="153">
        <f t="shared" si="0"/>
        <v>100</v>
      </c>
      <c r="R9" s="154">
        <f>SUM('6'!R12:R15)</f>
        <v>0</v>
      </c>
    </row>
    <row r="10" spans="1:18" ht="21.75" customHeight="1">
      <c r="A10" s="113" t="s">
        <v>392</v>
      </c>
      <c r="B10" s="113" t="s">
        <v>228</v>
      </c>
      <c r="C10" s="150">
        <f>SUM('6'!C16:C21)</f>
        <v>6</v>
      </c>
      <c r="D10" s="150">
        <f>SUM('6'!D16:D21)</f>
        <v>0</v>
      </c>
      <c r="E10" s="151">
        <f>SUM('6'!E16:E21)</f>
        <v>0</v>
      </c>
      <c r="F10" s="152">
        <f>SUM('6'!F16:F21)</f>
        <v>0</v>
      </c>
      <c r="G10" s="150">
        <f>SUM('6'!G16:G21)</f>
        <v>13</v>
      </c>
      <c r="H10" s="150">
        <f>SUM('6'!H16:H21)</f>
        <v>10</v>
      </c>
      <c r="I10" s="151">
        <f>SUM('6'!I16:I21)</f>
        <v>0</v>
      </c>
      <c r="J10" s="152">
        <f>SUM('6'!J16:J21)</f>
        <v>29</v>
      </c>
      <c r="K10" s="150">
        <f>SUM('6'!K16:K21)</f>
        <v>252417</v>
      </c>
      <c r="L10" s="150">
        <f>SUM('6'!L16:L21)</f>
        <v>0</v>
      </c>
      <c r="M10" s="150">
        <f>SUM('6'!M16:M21)</f>
        <v>54</v>
      </c>
      <c r="N10" s="150">
        <f>SUM('6'!N16:N21)</f>
        <v>252471</v>
      </c>
      <c r="O10" s="150">
        <f>SUM('6'!O16:O21)</f>
        <v>269</v>
      </c>
      <c r="P10" s="150">
        <f>SUM('6'!P16:P21)</f>
        <v>253920</v>
      </c>
      <c r="Q10" s="153">
        <f t="shared" si="0"/>
        <v>99.429347826086953</v>
      </c>
      <c r="R10" s="154">
        <f>SUM('6'!R16:R21)</f>
        <v>19</v>
      </c>
    </row>
    <row r="11" spans="1:18" ht="21.75" customHeight="1">
      <c r="A11" s="113" t="s">
        <v>393</v>
      </c>
      <c r="B11" s="113" t="s">
        <v>393</v>
      </c>
      <c r="C11" s="150">
        <f>SUM('6'!C22:C24)</f>
        <v>3</v>
      </c>
      <c r="D11" s="150">
        <f>SUM('6'!D22:D24)</f>
        <v>1</v>
      </c>
      <c r="E11" s="151">
        <f>SUM('6'!E22:E24)</f>
        <v>0</v>
      </c>
      <c r="F11" s="152">
        <f>SUM('6'!F22:F24)</f>
        <v>0</v>
      </c>
      <c r="G11" s="150">
        <f>SUM('6'!G22:G24)</f>
        <v>1</v>
      </c>
      <c r="H11" s="150">
        <f>SUM('6'!H22:H24)</f>
        <v>2</v>
      </c>
      <c r="I11" s="151">
        <f>SUM('6'!I22:I24)</f>
        <v>0</v>
      </c>
      <c r="J11" s="152">
        <f>SUM('6'!J22:J24)</f>
        <v>7</v>
      </c>
      <c r="K11" s="150">
        <f>SUM('6'!K22:K24)</f>
        <v>38891</v>
      </c>
      <c r="L11" s="150">
        <f>SUM('6'!L22:L24)</f>
        <v>0</v>
      </c>
      <c r="M11" s="150">
        <f>SUM('6'!M22:M24)</f>
        <v>0</v>
      </c>
      <c r="N11" s="150">
        <f>SUM('6'!N22:N24)</f>
        <v>38891</v>
      </c>
      <c r="O11" s="150">
        <f>SUM('6'!O22:O24)</f>
        <v>0</v>
      </c>
      <c r="P11" s="150">
        <f>SUM('6'!P22:P24)</f>
        <v>39039</v>
      </c>
      <c r="Q11" s="153">
        <f t="shared" si="0"/>
        <v>99.620891928584228</v>
      </c>
      <c r="R11" s="154">
        <f>SUM('6'!R22:R24)</f>
        <v>0</v>
      </c>
    </row>
    <row r="12" spans="1:18" ht="21.75" customHeight="1">
      <c r="A12" s="104" t="s">
        <v>394</v>
      </c>
      <c r="B12" s="113" t="s">
        <v>396</v>
      </c>
      <c r="C12" s="150">
        <f>SUM('6'!C25:C28)</f>
        <v>3</v>
      </c>
      <c r="D12" s="150">
        <f>SUM('6'!D25:D28)</f>
        <v>0</v>
      </c>
      <c r="E12" s="151">
        <f>SUM('6'!E25:E28)</f>
        <v>0</v>
      </c>
      <c r="F12" s="152">
        <f>SUM('6'!F25:F28)</f>
        <v>6</v>
      </c>
      <c r="G12" s="150">
        <f>SUM('6'!G25:G28)</f>
        <v>7</v>
      </c>
      <c r="H12" s="150">
        <f>SUM('6'!H25:H28)</f>
        <v>0</v>
      </c>
      <c r="I12" s="151">
        <f>SUM('6'!I25:I28)</f>
        <v>0</v>
      </c>
      <c r="J12" s="152">
        <f>SUM('6'!J25:J28)</f>
        <v>16</v>
      </c>
      <c r="K12" s="150">
        <f>SUM('6'!K25:K28)</f>
        <v>135850</v>
      </c>
      <c r="L12" s="150">
        <f>SUM('6'!L25:L28)</f>
        <v>14349</v>
      </c>
      <c r="M12" s="150">
        <f>SUM('6'!M25:M28)</f>
        <v>204</v>
      </c>
      <c r="N12" s="150">
        <f>SUM('6'!N25:N28)</f>
        <v>150403</v>
      </c>
      <c r="O12" s="150">
        <f>SUM('6'!O25:O28)</f>
        <v>0</v>
      </c>
      <c r="P12" s="150">
        <f>SUM('6'!P25:P28)</f>
        <v>151144</v>
      </c>
      <c r="Q12" s="153">
        <f t="shared" si="0"/>
        <v>99.509739056793521</v>
      </c>
      <c r="R12" s="154">
        <f>SUM('6'!R25:R28)</f>
        <v>0</v>
      </c>
    </row>
    <row r="13" spans="1:18" ht="21.75" customHeight="1">
      <c r="A13" s="129"/>
      <c r="B13" s="113" t="s">
        <v>395</v>
      </c>
      <c r="C13" s="150">
        <f>SUM('6'!C29:C31)</f>
        <v>4</v>
      </c>
      <c r="D13" s="150">
        <f>SUM('6'!D29:D31)</f>
        <v>1</v>
      </c>
      <c r="E13" s="151">
        <f>SUM('6'!E29:E31)</f>
        <v>0</v>
      </c>
      <c r="F13" s="152">
        <f>SUM('6'!F29:F31)</f>
        <v>0</v>
      </c>
      <c r="G13" s="150">
        <f>SUM('6'!G29:G31)</f>
        <v>2</v>
      </c>
      <c r="H13" s="150">
        <f>SUM('6'!H29:H31)</f>
        <v>4</v>
      </c>
      <c r="I13" s="151">
        <f>SUM('6'!I29:I31)</f>
        <v>0</v>
      </c>
      <c r="J13" s="152">
        <f>SUM('6'!J29:J31)</f>
        <v>11</v>
      </c>
      <c r="K13" s="150">
        <f>SUM('6'!K29:K31)</f>
        <v>83237</v>
      </c>
      <c r="L13" s="150">
        <f>SUM('6'!L29:L31)</f>
        <v>0</v>
      </c>
      <c r="M13" s="150">
        <f>SUM('6'!M29:M31)</f>
        <v>0</v>
      </c>
      <c r="N13" s="150">
        <f>SUM('6'!N29:N31)</f>
        <v>83237</v>
      </c>
      <c r="O13" s="150">
        <f>SUM('6'!O29:O31)</f>
        <v>33</v>
      </c>
      <c r="P13" s="150">
        <f>SUM('6'!P29:P31)</f>
        <v>83390</v>
      </c>
      <c r="Q13" s="153">
        <f t="shared" si="0"/>
        <v>99.816524763161055</v>
      </c>
      <c r="R13" s="154">
        <f>SUM('6'!R29:R31)</f>
        <v>0</v>
      </c>
    </row>
    <row r="14" spans="1:18" ht="21.75" customHeight="1">
      <c r="A14" s="104" t="s">
        <v>472</v>
      </c>
      <c r="B14" s="113" t="s">
        <v>397</v>
      </c>
      <c r="C14" s="150">
        <f>SUM('6'!C32:C34)</f>
        <v>3</v>
      </c>
      <c r="D14" s="150">
        <f>SUM('6'!D32:D34)</f>
        <v>0</v>
      </c>
      <c r="E14" s="151">
        <f>SUM('6'!E32:E34)</f>
        <v>0</v>
      </c>
      <c r="F14" s="152">
        <f>SUM('6'!F32:F34)</f>
        <v>0</v>
      </c>
      <c r="G14" s="150">
        <f>SUM('6'!G32:G34)</f>
        <v>3</v>
      </c>
      <c r="H14" s="150">
        <f>SUM('6'!H32:H34)</f>
        <v>1</v>
      </c>
      <c r="I14" s="151">
        <f>SUM('6'!I32:I34)</f>
        <v>0</v>
      </c>
      <c r="J14" s="152">
        <f>SUM('6'!J32:J34)</f>
        <v>7</v>
      </c>
      <c r="K14" s="150">
        <f>SUM('6'!K32:K34)</f>
        <v>100117</v>
      </c>
      <c r="L14" s="150">
        <f>SUM('6'!L32:L34)</f>
        <v>0</v>
      </c>
      <c r="M14" s="150">
        <f>SUM('6'!M32:M34)</f>
        <v>0</v>
      </c>
      <c r="N14" s="150">
        <f>SUM('6'!N32:N34)</f>
        <v>100117</v>
      </c>
      <c r="O14" s="150">
        <f>SUM('6'!O32:O34)</f>
        <v>0</v>
      </c>
      <c r="P14" s="150">
        <f>SUM('6'!P32:P34)</f>
        <v>100206</v>
      </c>
      <c r="Q14" s="153">
        <f t="shared" si="0"/>
        <v>99.911182963096024</v>
      </c>
      <c r="R14" s="154">
        <f>SUM('6'!R32:R34)</f>
        <v>0</v>
      </c>
    </row>
    <row r="15" spans="1:18" ht="21.75" customHeight="1">
      <c r="A15" s="129"/>
      <c r="B15" s="113" t="s">
        <v>227</v>
      </c>
      <c r="C15" s="150">
        <f>SUM('6'!C35:C36)</f>
        <v>2</v>
      </c>
      <c r="D15" s="150">
        <f>SUM('6'!D35:D36)</f>
        <v>0</v>
      </c>
      <c r="E15" s="151">
        <f>SUM('6'!E35:E36)</f>
        <v>0</v>
      </c>
      <c r="F15" s="152">
        <f>SUM('6'!F35:F36)</f>
        <v>0</v>
      </c>
      <c r="G15" s="150">
        <f>SUM('6'!G35:G36)</f>
        <v>3</v>
      </c>
      <c r="H15" s="150">
        <f>SUM('6'!H35:H36)</f>
        <v>4</v>
      </c>
      <c r="I15" s="151">
        <f>SUM('6'!I35:I36)</f>
        <v>0</v>
      </c>
      <c r="J15" s="152">
        <f>SUM('6'!J35:J36)</f>
        <v>9</v>
      </c>
      <c r="K15" s="150">
        <f>SUM('6'!K35:K36)</f>
        <v>47375</v>
      </c>
      <c r="L15" s="150">
        <f>SUM('6'!L35:L36)</f>
        <v>0</v>
      </c>
      <c r="M15" s="150">
        <f>SUM('6'!M35:M36)</f>
        <v>0</v>
      </c>
      <c r="N15" s="150">
        <f>SUM('6'!N35:N36)</f>
        <v>47375</v>
      </c>
      <c r="O15" s="150">
        <v>56</v>
      </c>
      <c r="P15" s="150">
        <f>SUM('6'!P35:P36)</f>
        <v>47684</v>
      </c>
      <c r="Q15" s="153">
        <f t="shared" si="0"/>
        <v>99.351983893968637</v>
      </c>
      <c r="R15" s="154">
        <f>SUM('6'!R35:R36)</f>
        <v>0</v>
      </c>
    </row>
    <row r="16" spans="1:18" ht="21.75" customHeight="1">
      <c r="A16" s="113" t="s">
        <v>473</v>
      </c>
      <c r="B16" s="113" t="s">
        <v>398</v>
      </c>
      <c r="C16" s="150">
        <f>SUM('6'!C37:C38)</f>
        <v>4</v>
      </c>
      <c r="D16" s="150">
        <f>SUM('6'!D37:D38)</f>
        <v>0</v>
      </c>
      <c r="E16" s="151">
        <f>SUM('6'!E37:E38)</f>
        <v>0</v>
      </c>
      <c r="F16" s="152">
        <f>SUM('6'!F37:F38)</f>
        <v>0</v>
      </c>
      <c r="G16" s="150">
        <f>SUM('6'!G37:G38)</f>
        <v>3</v>
      </c>
      <c r="H16" s="150">
        <f>SUM('6'!H37:H38)</f>
        <v>7</v>
      </c>
      <c r="I16" s="151">
        <f>SUM('6'!I37:I38)</f>
        <v>0</v>
      </c>
      <c r="J16" s="152">
        <f>SUM('6'!J37:J38)</f>
        <v>14</v>
      </c>
      <c r="K16" s="150">
        <f>SUM('6'!K37:K38)</f>
        <v>96584</v>
      </c>
      <c r="L16" s="150">
        <f>SUM('6'!L37:L38)</f>
        <v>0</v>
      </c>
      <c r="M16" s="150">
        <f>SUM('6'!M37:M38)</f>
        <v>22</v>
      </c>
      <c r="N16" s="150">
        <f>SUM('6'!N37:N38)</f>
        <v>96606</v>
      </c>
      <c r="O16" s="150">
        <f>SUM('6'!O37:O38)</f>
        <v>0</v>
      </c>
      <c r="P16" s="150">
        <f>SUM('6'!P37:P38)</f>
        <v>96867</v>
      </c>
      <c r="Q16" s="153">
        <f t="shared" si="0"/>
        <v>99.730558394499681</v>
      </c>
      <c r="R16" s="154">
        <f>SUM('6'!R37:R38)</f>
        <v>-19</v>
      </c>
    </row>
    <row r="17" spans="1:18" ht="21.75" customHeight="1">
      <c r="A17" s="113" t="s">
        <v>474</v>
      </c>
      <c r="B17" s="155" t="s">
        <v>399</v>
      </c>
      <c r="C17" s="150">
        <f>SUM('6'!C39:C41)</f>
        <v>1</v>
      </c>
      <c r="D17" s="150">
        <f>SUM('6'!D39:D41)</f>
        <v>0</v>
      </c>
      <c r="E17" s="151">
        <f>SUM('6'!E39:E41)</f>
        <v>0</v>
      </c>
      <c r="F17" s="152">
        <f>SUM('6'!F39:F41)</f>
        <v>0</v>
      </c>
      <c r="G17" s="150">
        <f>SUM('6'!G39:G41)</f>
        <v>13</v>
      </c>
      <c r="H17" s="150">
        <f>SUM('6'!H39:H41)</f>
        <v>3</v>
      </c>
      <c r="I17" s="151">
        <f>SUM('6'!I39:I41)</f>
        <v>0</v>
      </c>
      <c r="J17" s="152">
        <f>SUM('6'!J39:J41)</f>
        <v>17</v>
      </c>
      <c r="K17" s="150">
        <f>SUM('6'!K39:K41)</f>
        <v>121107</v>
      </c>
      <c r="L17" s="150">
        <f>SUM('6'!L39:L41)</f>
        <v>0</v>
      </c>
      <c r="M17" s="150">
        <f>SUM('6'!M39:M41)</f>
        <v>0</v>
      </c>
      <c r="N17" s="150">
        <f>SUM('6'!N39:N41)</f>
        <v>121107</v>
      </c>
      <c r="O17" s="150">
        <f>SUM('6'!O39:O41)</f>
        <v>0</v>
      </c>
      <c r="P17" s="150">
        <f>SUM('6'!P39:P41)</f>
        <v>121696</v>
      </c>
      <c r="Q17" s="153">
        <f t="shared" si="0"/>
        <v>99.516007099658168</v>
      </c>
      <c r="R17" s="154">
        <f>SUM('6'!R39:R41)</f>
        <v>0</v>
      </c>
    </row>
    <row r="18" spans="1:18" ht="21.75" customHeight="1">
      <c r="A18" s="156" t="s">
        <v>161</v>
      </c>
      <c r="B18" s="113" t="s">
        <v>453</v>
      </c>
      <c r="C18" s="150">
        <f>SUM('6'!C42)</f>
        <v>1</v>
      </c>
      <c r="D18" s="150"/>
      <c r="E18" s="151">
        <f>SUM('6'!E42)</f>
        <v>6</v>
      </c>
      <c r="F18" s="152">
        <f>SUM('6'!F42)</f>
        <v>6</v>
      </c>
      <c r="G18" s="150">
        <f>SUM('6'!G42)</f>
        <v>45</v>
      </c>
      <c r="H18" s="150">
        <f>SUM('6'!H42)</f>
        <v>17</v>
      </c>
      <c r="I18" s="151">
        <f>SUM('6'!I42)</f>
        <v>6</v>
      </c>
      <c r="J18" s="152">
        <f>SUM(C18,F18,G18,H18)</f>
        <v>69</v>
      </c>
      <c r="K18" s="150">
        <f>SUM('6'!K42)</f>
        <v>1490720</v>
      </c>
      <c r="L18" s="150">
        <f>SUM('6'!L42)</f>
        <v>1298</v>
      </c>
      <c r="M18" s="150">
        <f>SUM('6'!M42)</f>
        <v>545</v>
      </c>
      <c r="N18" s="150">
        <f>SUM('6'!N42)</f>
        <v>1492563</v>
      </c>
      <c r="O18" s="150">
        <f>SUM('6'!O42)</f>
        <v>60</v>
      </c>
      <c r="P18" s="150">
        <f>'6'!P42</f>
        <v>1492953</v>
      </c>
      <c r="Q18" s="153">
        <f t="shared" si="0"/>
        <v>99.973877275440017</v>
      </c>
      <c r="R18" s="154">
        <f>'6'!R42</f>
        <v>0</v>
      </c>
    </row>
    <row r="19" spans="1:18" ht="21.75" customHeight="1">
      <c r="A19" s="156" t="s">
        <v>149</v>
      </c>
      <c r="B19" s="113" t="s">
        <v>454</v>
      </c>
      <c r="C19" s="150">
        <f>SUM('6'!C43)</f>
        <v>1</v>
      </c>
      <c r="D19" s="150">
        <f>SUM('6'!D43)</f>
        <v>0</v>
      </c>
      <c r="E19" s="151">
        <f>SUM('6'!E43)</f>
        <v>0</v>
      </c>
      <c r="F19" s="152">
        <f>SUM('6'!F43)</f>
        <v>0</v>
      </c>
      <c r="G19" s="150">
        <f>SUM('6'!G43)</f>
        <v>19</v>
      </c>
      <c r="H19" s="150">
        <f>SUM('6'!H43)</f>
        <v>9</v>
      </c>
      <c r="I19" s="151">
        <f>SUM('6'!I43)</f>
        <v>0</v>
      </c>
      <c r="J19" s="152">
        <f>SUM('6'!J43)</f>
        <v>29</v>
      </c>
      <c r="K19" s="150">
        <f>SUM('6'!K43)</f>
        <v>518200</v>
      </c>
      <c r="L19" s="150">
        <f>SUM('6'!L43)</f>
        <v>0</v>
      </c>
      <c r="M19" s="150">
        <f>SUM('6'!M43)</f>
        <v>171</v>
      </c>
      <c r="N19" s="150">
        <f>SUM('6'!N43)</f>
        <v>518371</v>
      </c>
      <c r="O19" s="150">
        <f>SUM('6'!O43)</f>
        <v>70</v>
      </c>
      <c r="P19" s="150">
        <f>SUM('6'!P43)</f>
        <v>520064</v>
      </c>
      <c r="Q19" s="153">
        <f t="shared" si="0"/>
        <v>99.67446314299778</v>
      </c>
      <c r="R19" s="154">
        <f>'6'!R43</f>
        <v>0</v>
      </c>
    </row>
    <row r="20" spans="1:18" ht="21.75" customHeight="1">
      <c r="A20" s="156" t="s">
        <v>150</v>
      </c>
      <c r="B20" s="113" t="s">
        <v>455</v>
      </c>
      <c r="C20" s="150">
        <f>SUM('6'!C44)</f>
        <v>1</v>
      </c>
      <c r="D20" s="150">
        <f>SUM('6'!D44)</f>
        <v>0</v>
      </c>
      <c r="E20" s="151">
        <f>SUM('6'!E44)</f>
        <v>0</v>
      </c>
      <c r="F20" s="152">
        <f>SUM('6'!F44)</f>
        <v>0</v>
      </c>
      <c r="G20" s="150">
        <f>SUM('6'!G44)</f>
        <v>2</v>
      </c>
      <c r="H20" s="150">
        <f>SUM('6'!H44)</f>
        <v>1</v>
      </c>
      <c r="I20" s="151">
        <f>SUM('6'!I44)</f>
        <v>0</v>
      </c>
      <c r="J20" s="152">
        <f>SUM('6'!J44)</f>
        <v>4</v>
      </c>
      <c r="K20" s="150">
        <f>SUM('6'!K44)</f>
        <v>453811</v>
      </c>
      <c r="L20" s="150">
        <f>SUM('6'!L44)</f>
        <v>0</v>
      </c>
      <c r="M20" s="150">
        <f>SUM('6'!M44)</f>
        <v>0</v>
      </c>
      <c r="N20" s="150">
        <f>SUM('6'!N44)</f>
        <v>453811</v>
      </c>
      <c r="O20" s="150">
        <f>SUM('6'!O44)</f>
        <v>0</v>
      </c>
      <c r="P20" s="150">
        <f>SUM('6'!P44)</f>
        <v>453811</v>
      </c>
      <c r="Q20" s="153">
        <f t="shared" si="0"/>
        <v>100</v>
      </c>
      <c r="R20" s="154">
        <f>'6'!R44</f>
        <v>0</v>
      </c>
    </row>
    <row r="21" spans="1:18" ht="21.75" customHeight="1">
      <c r="A21" s="156"/>
      <c r="B21" s="113" t="s">
        <v>666</v>
      </c>
      <c r="C21" s="150">
        <f>SUM('6'!C45)</f>
        <v>1</v>
      </c>
      <c r="D21" s="150">
        <f>SUM('6'!D45)</f>
        <v>0</v>
      </c>
      <c r="E21" s="151">
        <v>0</v>
      </c>
      <c r="F21" s="152">
        <f>SUM('6'!F45)</f>
        <v>0</v>
      </c>
      <c r="G21" s="150">
        <f>SUM('6'!G45)</f>
        <v>8</v>
      </c>
      <c r="H21" s="150">
        <f>SUM('6'!H45)</f>
        <v>0</v>
      </c>
      <c r="I21" s="151">
        <f>SUM('6'!I45)</f>
        <v>0</v>
      </c>
      <c r="J21" s="152">
        <f>SUM('6'!J45)</f>
        <v>9</v>
      </c>
      <c r="K21" s="150">
        <f>SUM('6'!K45)</f>
        <v>306075</v>
      </c>
      <c r="L21" s="150">
        <f>SUM('6'!L45)</f>
        <v>0</v>
      </c>
      <c r="M21" s="150">
        <f>SUM('6'!M45)</f>
        <v>0</v>
      </c>
      <c r="N21" s="150">
        <f>SUM('6'!N45)</f>
        <v>306075</v>
      </c>
      <c r="O21" s="150">
        <f>SUM('6'!O45)</f>
        <v>0</v>
      </c>
      <c r="P21" s="150">
        <f>SUM('6'!P45)</f>
        <v>306091</v>
      </c>
      <c r="Q21" s="153">
        <v>99.992292199370638</v>
      </c>
      <c r="R21" s="154">
        <v>0</v>
      </c>
    </row>
    <row r="22" spans="1:18" ht="21.75" customHeight="1">
      <c r="A22" s="156" t="s">
        <v>151</v>
      </c>
      <c r="B22" s="113" t="s">
        <v>456</v>
      </c>
      <c r="C22" s="150">
        <f>SUM('6'!C46)</f>
        <v>1</v>
      </c>
      <c r="D22" s="150">
        <f>SUM('6'!D46)</f>
        <v>0</v>
      </c>
      <c r="E22" s="151">
        <f>SUM('6'!E46)</f>
        <v>0</v>
      </c>
      <c r="F22" s="152"/>
      <c r="G22" s="150">
        <f>SUM('6'!G46)</f>
        <v>23</v>
      </c>
      <c r="H22" s="150">
        <f>SUM('6'!H46)</f>
        <v>2</v>
      </c>
      <c r="I22" s="151">
        <f>SUM('6'!I46)</f>
        <v>0</v>
      </c>
      <c r="J22" s="152">
        <f>SUM('6'!J46)</f>
        <v>26</v>
      </c>
      <c r="K22" s="150">
        <f>SUM('6'!K46)</f>
        <v>482261</v>
      </c>
      <c r="L22" s="150">
        <f>SUM('6'!L46)</f>
        <v>0</v>
      </c>
      <c r="M22" s="150">
        <f>SUM('6'!M46)</f>
        <v>98</v>
      </c>
      <c r="N22" s="150">
        <f>SUM('6'!N46)</f>
        <v>482359</v>
      </c>
      <c r="O22" s="150">
        <f>SUM('6'!O46)</f>
        <v>0</v>
      </c>
      <c r="P22" s="150">
        <f>SUM('6'!P46)</f>
        <v>482469</v>
      </c>
      <c r="Q22" s="153">
        <f t="shared" si="0"/>
        <v>99.977200607707445</v>
      </c>
      <c r="R22" s="154">
        <f>'6'!R46</f>
        <v>0</v>
      </c>
    </row>
    <row r="23" spans="1:18" ht="21.75" customHeight="1">
      <c r="A23" s="157"/>
      <c r="B23" s="158" t="s">
        <v>475</v>
      </c>
      <c r="C23" s="150"/>
      <c r="D23" s="150">
        <v>1</v>
      </c>
      <c r="E23" s="159"/>
      <c r="F23" s="152"/>
      <c r="G23" s="150"/>
      <c r="H23" s="150"/>
      <c r="I23" s="151">
        <f t="shared" ref="I23:I24" si="1">E23</f>
        <v>0</v>
      </c>
      <c r="J23" s="152">
        <f>SUM(C23:H23)-E23</f>
        <v>1</v>
      </c>
      <c r="K23" s="150"/>
      <c r="L23" s="160"/>
      <c r="M23" s="150"/>
      <c r="N23" s="150">
        <f t="shared" ref="N23:N24" si="2">SUM(K23:M23)</f>
        <v>0</v>
      </c>
      <c r="O23" s="150"/>
      <c r="P23" s="150"/>
      <c r="Q23" s="161"/>
      <c r="R23" s="154"/>
    </row>
    <row r="24" spans="1:18" ht="21.75" customHeight="1" thickBot="1">
      <c r="A24" s="162"/>
      <c r="B24" s="163" t="s">
        <v>476</v>
      </c>
      <c r="C24" s="164"/>
      <c r="D24" s="164">
        <v>1</v>
      </c>
      <c r="E24" s="165"/>
      <c r="F24" s="166"/>
      <c r="G24" s="164"/>
      <c r="H24" s="164"/>
      <c r="I24" s="151">
        <f t="shared" si="1"/>
        <v>0</v>
      </c>
      <c r="J24" s="166">
        <f t="shared" ref="J24" si="3">SUM(C24:H24)-E24</f>
        <v>1</v>
      </c>
      <c r="K24" s="164"/>
      <c r="L24" s="164"/>
      <c r="M24" s="164"/>
      <c r="N24" s="164">
        <f t="shared" si="2"/>
        <v>0</v>
      </c>
      <c r="O24" s="164"/>
      <c r="P24" s="164"/>
      <c r="Q24" s="167"/>
      <c r="R24" s="168"/>
    </row>
    <row r="25" spans="1:18" ht="21.75" customHeight="1" thickTop="1">
      <c r="A25" s="169"/>
      <c r="B25" s="112" t="s">
        <v>457</v>
      </c>
      <c r="C25" s="160">
        <f>SUM(C6:C24)</f>
        <v>41</v>
      </c>
      <c r="D25" s="160">
        <f>SUM(D6:D24)</f>
        <v>4</v>
      </c>
      <c r="E25" s="170">
        <f t="shared" ref="E25:R25" si="4">SUM(E6:E24)</f>
        <v>8</v>
      </c>
      <c r="F25" s="171">
        <f t="shared" si="4"/>
        <v>14</v>
      </c>
      <c r="G25" s="160">
        <f t="shared" si="4"/>
        <v>170</v>
      </c>
      <c r="H25" s="160">
        <f t="shared" si="4"/>
        <v>67</v>
      </c>
      <c r="I25" s="170">
        <f>SUM(I6:I24)</f>
        <v>8</v>
      </c>
      <c r="J25" s="171">
        <f>SUM(J6:J24)</f>
        <v>296</v>
      </c>
      <c r="K25" s="160">
        <f t="shared" si="4"/>
        <v>5319636</v>
      </c>
      <c r="L25" s="160">
        <f t="shared" si="4"/>
        <v>17415</v>
      </c>
      <c r="M25" s="160">
        <f t="shared" si="4"/>
        <v>1194</v>
      </c>
      <c r="N25" s="160">
        <f>SUM(N6:N24)</f>
        <v>5338245</v>
      </c>
      <c r="O25" s="160">
        <f>SUM(O6:O24)</f>
        <v>488</v>
      </c>
      <c r="P25" s="160">
        <f t="shared" si="4"/>
        <v>5344832</v>
      </c>
      <c r="Q25" s="153">
        <f>N25/P25*100</f>
        <v>99.876759456611538</v>
      </c>
      <c r="R25" s="172">
        <f t="shared" si="4"/>
        <v>0</v>
      </c>
    </row>
    <row r="26" spans="1:18" ht="18" customHeight="1">
      <c r="A26" s="173" t="s">
        <v>477</v>
      </c>
    </row>
  </sheetData>
  <mergeCells count="17">
    <mergeCell ref="A14:A15"/>
    <mergeCell ref="H4:H5"/>
    <mergeCell ref="I4:J5"/>
    <mergeCell ref="E4:F5"/>
    <mergeCell ref="A7:A8"/>
    <mergeCell ref="A12:A13"/>
    <mergeCell ref="A3:A5"/>
    <mergeCell ref="B3:B5"/>
    <mergeCell ref="C4:C5"/>
    <mergeCell ref="D4:D5"/>
    <mergeCell ref="C3:J3"/>
    <mergeCell ref="G4:G5"/>
    <mergeCell ref="P3:P4"/>
    <mergeCell ref="K4:K5"/>
    <mergeCell ref="K3:N3"/>
    <mergeCell ref="L4:L5"/>
    <mergeCell ref="M4:M5"/>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ignoredErrors>
    <ignoredError sqref="G9:H9 G11 F13:F14 D14 C9:C16 D17:G17 G12:K16 H17:K17 K8:K11 M8:M16 L13 L17:M17 O14 P9:P17 R10:R16 C7:C8 D10 E7:M7 G8 O7:R8 O16:O1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sheetPr>
  <dimension ref="A1:T48"/>
  <sheetViews>
    <sheetView showZeros="0" zoomScale="80" zoomScaleNormal="80" zoomScaleSheetLayoutView="55" workbookViewId="0">
      <pane xSplit="2" ySplit="5" topLeftCell="C33" activePane="bottomRight" state="frozen"/>
      <selection activeCell="S182" sqref="S182"/>
      <selection pane="topRight" activeCell="S182" sqref="S182"/>
      <selection pane="bottomLeft" activeCell="S182" sqref="S182"/>
      <selection pane="bottomRight" sqref="A1:XFD1048576"/>
    </sheetView>
  </sheetViews>
  <sheetFormatPr defaultColWidth="9" defaultRowHeight="27.95" customHeight="1"/>
  <cols>
    <col min="1" max="1" width="9" style="198"/>
    <col min="2" max="2" width="12.625" style="198" bestFit="1" customWidth="1"/>
    <col min="3" max="3" width="8.625" style="183" customWidth="1"/>
    <col min="4" max="4" width="6.375" style="183" customWidth="1"/>
    <col min="5" max="5" width="5.75" style="183" customWidth="1"/>
    <col min="6" max="6" width="5.5" style="183" customWidth="1"/>
    <col min="7" max="8" width="6.625" style="183" customWidth="1"/>
    <col min="9" max="9" width="5.75" style="183" bestFit="1" customWidth="1"/>
    <col min="10" max="10" width="6.125" style="183" bestFit="1" customWidth="1"/>
    <col min="11" max="11" width="11.125" style="183" bestFit="1" customWidth="1"/>
    <col min="12" max="12" width="9.75" style="231" bestFit="1" customWidth="1"/>
    <col min="13" max="13" width="8.25" style="183" customWidth="1"/>
    <col min="14" max="14" width="11.125" style="183" bestFit="1" customWidth="1"/>
    <col min="15" max="15" width="10.75" style="183" bestFit="1" customWidth="1"/>
    <col min="16" max="16" width="11" style="183" bestFit="1" customWidth="1"/>
    <col min="17" max="17" width="13" style="183" customWidth="1"/>
    <col min="18" max="18" width="10.75" style="183" bestFit="1" customWidth="1"/>
    <col min="19" max="16384" width="9" style="183"/>
  </cols>
  <sheetData>
    <row r="1" spans="1:18" s="176" customFormat="1" ht="30" customHeight="1">
      <c r="A1" s="174" t="s">
        <v>478</v>
      </c>
      <c r="B1" s="175"/>
      <c r="L1" s="174"/>
      <c r="R1" s="175"/>
    </row>
    <row r="2" spans="1:18" s="176" customFormat="1" ht="18" customHeight="1">
      <c r="A2" s="174"/>
      <c r="B2" s="175"/>
      <c r="L2" s="174"/>
    </row>
    <row r="3" spans="1:18" ht="27.95" customHeight="1">
      <c r="A3" s="177" t="s">
        <v>362</v>
      </c>
      <c r="B3" s="177" t="s">
        <v>479</v>
      </c>
      <c r="C3" s="178" t="s">
        <v>480</v>
      </c>
      <c r="D3" s="179"/>
      <c r="E3" s="179"/>
      <c r="F3" s="179"/>
      <c r="G3" s="179"/>
      <c r="H3" s="179"/>
      <c r="I3" s="179"/>
      <c r="J3" s="180"/>
      <c r="K3" s="178" t="s">
        <v>651</v>
      </c>
      <c r="L3" s="179"/>
      <c r="M3" s="179"/>
      <c r="N3" s="180"/>
      <c r="O3" s="181" t="s">
        <v>461</v>
      </c>
      <c r="P3" s="177" t="s">
        <v>462</v>
      </c>
      <c r="Q3" s="182" t="s">
        <v>463</v>
      </c>
      <c r="R3" s="181" t="s">
        <v>464</v>
      </c>
    </row>
    <row r="4" spans="1:18" ht="27.95" customHeight="1">
      <c r="A4" s="184"/>
      <c r="B4" s="184"/>
      <c r="C4" s="177" t="s">
        <v>265</v>
      </c>
      <c r="D4" s="185" t="s">
        <v>481</v>
      </c>
      <c r="E4" s="186" t="s">
        <v>482</v>
      </c>
      <c r="F4" s="187"/>
      <c r="G4" s="185" t="s">
        <v>483</v>
      </c>
      <c r="H4" s="185" t="s">
        <v>264</v>
      </c>
      <c r="I4" s="188" t="s">
        <v>267</v>
      </c>
      <c r="J4" s="187"/>
      <c r="K4" s="177" t="s">
        <v>265</v>
      </c>
      <c r="L4" s="185" t="s">
        <v>482</v>
      </c>
      <c r="M4" s="185" t="s">
        <v>483</v>
      </c>
      <c r="N4" s="181" t="s">
        <v>267</v>
      </c>
      <c r="O4" s="189" t="s">
        <v>467</v>
      </c>
      <c r="P4" s="184"/>
      <c r="Q4" s="190" t="s">
        <v>625</v>
      </c>
      <c r="R4" s="191" t="s">
        <v>467</v>
      </c>
    </row>
    <row r="5" spans="1:18" s="198" customFormat="1" ht="27.95" customHeight="1">
      <c r="A5" s="192"/>
      <c r="B5" s="192" t="s">
        <v>147</v>
      </c>
      <c r="C5" s="184" t="s">
        <v>265</v>
      </c>
      <c r="D5" s="184" t="s">
        <v>468</v>
      </c>
      <c r="E5" s="193"/>
      <c r="F5" s="194"/>
      <c r="G5" s="184" t="s">
        <v>466</v>
      </c>
      <c r="H5" s="184" t="s">
        <v>461</v>
      </c>
      <c r="I5" s="193"/>
      <c r="J5" s="194"/>
      <c r="K5" s="184" t="s">
        <v>265</v>
      </c>
      <c r="L5" s="192"/>
      <c r="M5" s="184" t="s">
        <v>466</v>
      </c>
      <c r="N5" s="195" t="s">
        <v>217</v>
      </c>
      <c r="O5" s="196" t="s">
        <v>364</v>
      </c>
      <c r="P5" s="196" t="s">
        <v>469</v>
      </c>
      <c r="Q5" s="197" t="s">
        <v>539</v>
      </c>
      <c r="R5" s="196" t="s">
        <v>470</v>
      </c>
    </row>
    <row r="6" spans="1:18" ht="27.95" customHeight="1">
      <c r="A6" s="191" t="s">
        <v>368</v>
      </c>
      <c r="B6" s="199" t="s">
        <v>306</v>
      </c>
      <c r="C6" s="200">
        <v>1</v>
      </c>
      <c r="D6" s="200"/>
      <c r="E6" s="201"/>
      <c r="F6" s="202">
        <v>0</v>
      </c>
      <c r="G6" s="200">
        <v>1</v>
      </c>
      <c r="H6" s="203">
        <v>0</v>
      </c>
      <c r="I6" s="204">
        <f>E6</f>
        <v>0</v>
      </c>
      <c r="J6" s="202">
        <f>C6+D6+F6+G6+H6</f>
        <v>2</v>
      </c>
      <c r="K6" s="205">
        <v>92720</v>
      </c>
      <c r="L6" s="205">
        <v>0</v>
      </c>
      <c r="M6" s="206">
        <v>0</v>
      </c>
      <c r="N6" s="206">
        <f t="shared" ref="N6:N46" si="0">SUM(K6:M6)</f>
        <v>92720</v>
      </c>
      <c r="O6" s="206">
        <v>0</v>
      </c>
      <c r="P6" s="206">
        <v>92720</v>
      </c>
      <c r="Q6" s="207">
        <f t="shared" ref="Q6:Q46" si="1">(N6)/P6*100</f>
        <v>100</v>
      </c>
      <c r="R6" s="208">
        <v>0</v>
      </c>
    </row>
    <row r="7" spans="1:18" ht="27.95" customHeight="1">
      <c r="A7" s="181" t="s">
        <v>387</v>
      </c>
      <c r="B7" s="199" t="s">
        <v>307</v>
      </c>
      <c r="C7" s="200">
        <v>1</v>
      </c>
      <c r="D7" s="200"/>
      <c r="E7" s="201"/>
      <c r="F7" s="202">
        <v>0</v>
      </c>
      <c r="G7" s="200">
        <v>1</v>
      </c>
      <c r="H7" s="203">
        <v>0</v>
      </c>
      <c r="I7" s="204">
        <f t="shared" ref="I7:I44" si="2">E7</f>
        <v>0</v>
      </c>
      <c r="J7" s="202">
        <f>C7+D7+F7+G7+H7</f>
        <v>2</v>
      </c>
      <c r="K7" s="205">
        <v>195139</v>
      </c>
      <c r="L7" s="205">
        <v>0</v>
      </c>
      <c r="M7" s="206">
        <v>0</v>
      </c>
      <c r="N7" s="206">
        <f t="shared" si="0"/>
        <v>195139</v>
      </c>
      <c r="O7" s="206">
        <v>0</v>
      </c>
      <c r="P7" s="206">
        <v>195139</v>
      </c>
      <c r="Q7" s="207">
        <f t="shared" si="1"/>
        <v>100</v>
      </c>
      <c r="R7" s="208">
        <v>0</v>
      </c>
    </row>
    <row r="8" spans="1:18" ht="27.95" customHeight="1">
      <c r="A8" s="191"/>
      <c r="B8" s="199" t="s">
        <v>309</v>
      </c>
      <c r="C8" s="200">
        <v>1</v>
      </c>
      <c r="D8" s="200"/>
      <c r="E8" s="201"/>
      <c r="F8" s="202">
        <v>0</v>
      </c>
      <c r="G8" s="200">
        <v>0</v>
      </c>
      <c r="H8" s="203">
        <v>2</v>
      </c>
      <c r="I8" s="204">
        <f t="shared" si="2"/>
        <v>0</v>
      </c>
      <c r="J8" s="202">
        <f>C8+D8+F8+G8+H8</f>
        <v>3</v>
      </c>
      <c r="K8" s="205">
        <f>149057+R8</f>
        <v>149400</v>
      </c>
      <c r="L8" s="205">
        <v>0</v>
      </c>
      <c r="M8" s="206">
        <v>0</v>
      </c>
      <c r="N8" s="206">
        <f t="shared" si="0"/>
        <v>149400</v>
      </c>
      <c r="O8" s="206">
        <v>0</v>
      </c>
      <c r="P8" s="206">
        <v>149436</v>
      </c>
      <c r="Q8" s="207">
        <f t="shared" si="1"/>
        <v>99.975909419417007</v>
      </c>
      <c r="R8" s="208">
        <v>343</v>
      </c>
    </row>
    <row r="9" spans="1:18" ht="27.95" customHeight="1">
      <c r="A9" s="191"/>
      <c r="B9" s="199" t="s">
        <v>311</v>
      </c>
      <c r="C9" s="200">
        <v>1</v>
      </c>
      <c r="D9" s="200"/>
      <c r="E9" s="201"/>
      <c r="F9" s="202">
        <v>0</v>
      </c>
      <c r="G9" s="200">
        <v>0</v>
      </c>
      <c r="H9" s="203">
        <v>0</v>
      </c>
      <c r="I9" s="204">
        <f t="shared" si="2"/>
        <v>0</v>
      </c>
      <c r="J9" s="202">
        <f>C9+D9+F9+G9+H9</f>
        <v>1</v>
      </c>
      <c r="K9" s="205">
        <v>28004</v>
      </c>
      <c r="L9" s="205">
        <v>0</v>
      </c>
      <c r="M9" s="206">
        <v>0</v>
      </c>
      <c r="N9" s="206">
        <f t="shared" si="0"/>
        <v>28004</v>
      </c>
      <c r="O9" s="206">
        <v>0</v>
      </c>
      <c r="P9" s="206">
        <v>28008</v>
      </c>
      <c r="Q9" s="207">
        <f t="shared" si="1"/>
        <v>99.985718366181089</v>
      </c>
      <c r="R9" s="208">
        <v>0</v>
      </c>
    </row>
    <row r="10" spans="1:18" ht="27.95" customHeight="1">
      <c r="A10" s="191" t="s">
        <v>218</v>
      </c>
      <c r="B10" s="199" t="s">
        <v>308</v>
      </c>
      <c r="C10" s="200">
        <v>1</v>
      </c>
      <c r="D10" s="200"/>
      <c r="E10" s="201"/>
      <c r="F10" s="202">
        <v>0</v>
      </c>
      <c r="G10" s="200">
        <v>7</v>
      </c>
      <c r="H10" s="203">
        <v>0</v>
      </c>
      <c r="I10" s="204">
        <f t="shared" si="2"/>
        <v>0</v>
      </c>
      <c r="J10" s="202">
        <f t="shared" ref="J10:J45" si="3">C10+D10+F10+G10+H10</f>
        <v>8</v>
      </c>
      <c r="K10" s="205">
        <f>221518+R10</f>
        <v>221175</v>
      </c>
      <c r="L10" s="205">
        <v>0</v>
      </c>
      <c r="M10" s="206">
        <v>0</v>
      </c>
      <c r="N10" s="206">
        <f t="shared" si="0"/>
        <v>221175</v>
      </c>
      <c r="O10" s="206">
        <v>0</v>
      </c>
      <c r="P10" s="206">
        <v>221191</v>
      </c>
      <c r="Q10" s="207">
        <f t="shared" si="1"/>
        <v>99.992766432630617</v>
      </c>
      <c r="R10" s="208">
        <v>-343</v>
      </c>
    </row>
    <row r="11" spans="1:18" ht="27.95" customHeight="1">
      <c r="A11" s="196"/>
      <c r="B11" s="199" t="s">
        <v>310</v>
      </c>
      <c r="C11" s="200">
        <v>1</v>
      </c>
      <c r="D11" s="200"/>
      <c r="E11" s="201"/>
      <c r="F11" s="202">
        <v>0</v>
      </c>
      <c r="G11" s="200">
        <v>3</v>
      </c>
      <c r="H11" s="203">
        <v>4</v>
      </c>
      <c r="I11" s="204">
        <f t="shared" si="2"/>
        <v>0</v>
      </c>
      <c r="J11" s="202">
        <f t="shared" si="3"/>
        <v>8</v>
      </c>
      <c r="K11" s="205">
        <v>104350</v>
      </c>
      <c r="L11" s="205">
        <v>0</v>
      </c>
      <c r="M11" s="206">
        <v>0</v>
      </c>
      <c r="N11" s="206">
        <f t="shared" si="0"/>
        <v>104350</v>
      </c>
      <c r="O11" s="206">
        <v>0</v>
      </c>
      <c r="P11" s="206">
        <v>104933</v>
      </c>
      <c r="Q11" s="207">
        <f t="shared" si="1"/>
        <v>99.444407383759156</v>
      </c>
      <c r="R11" s="208">
        <v>0</v>
      </c>
    </row>
    <row r="12" spans="1:18" ht="27.95" customHeight="1">
      <c r="A12" s="191" t="s">
        <v>390</v>
      </c>
      <c r="B12" s="199" t="s">
        <v>313</v>
      </c>
      <c r="C12" s="200">
        <v>1</v>
      </c>
      <c r="D12" s="200"/>
      <c r="E12" s="204">
        <v>2</v>
      </c>
      <c r="F12" s="202">
        <v>2</v>
      </c>
      <c r="G12" s="200">
        <v>10</v>
      </c>
      <c r="H12" s="203">
        <v>1</v>
      </c>
      <c r="I12" s="204">
        <f t="shared" si="2"/>
        <v>2</v>
      </c>
      <c r="J12" s="202">
        <f>C12+D12+F12+G12+H12</f>
        <v>14</v>
      </c>
      <c r="K12" s="205">
        <f>249082+R12</f>
        <v>253665</v>
      </c>
      <c r="L12" s="205">
        <v>1768</v>
      </c>
      <c r="M12" s="206">
        <v>100</v>
      </c>
      <c r="N12" s="206">
        <f t="shared" si="0"/>
        <v>255533</v>
      </c>
      <c r="O12" s="206">
        <v>0</v>
      </c>
      <c r="P12" s="206">
        <v>255533</v>
      </c>
      <c r="Q12" s="207">
        <f t="shared" si="1"/>
        <v>100</v>
      </c>
      <c r="R12" s="208">
        <v>4583</v>
      </c>
    </row>
    <row r="13" spans="1:18" ht="27.95" customHeight="1">
      <c r="A13" s="191"/>
      <c r="B13" s="199" t="s">
        <v>314</v>
      </c>
      <c r="C13" s="200">
        <v>1</v>
      </c>
      <c r="D13" s="200"/>
      <c r="E13" s="201"/>
      <c r="F13" s="202">
        <v>0</v>
      </c>
      <c r="G13" s="200">
        <v>4</v>
      </c>
      <c r="H13" s="203">
        <v>0</v>
      </c>
      <c r="I13" s="204">
        <f t="shared" si="2"/>
        <v>0</v>
      </c>
      <c r="J13" s="202">
        <f t="shared" si="3"/>
        <v>5</v>
      </c>
      <c r="K13" s="205">
        <f>89363+R13</f>
        <v>84780</v>
      </c>
      <c r="L13" s="205">
        <v>0</v>
      </c>
      <c r="M13" s="206">
        <v>0</v>
      </c>
      <c r="N13" s="206">
        <f t="shared" si="0"/>
        <v>84780</v>
      </c>
      <c r="O13" s="206">
        <v>0</v>
      </c>
      <c r="P13" s="206">
        <v>84780</v>
      </c>
      <c r="Q13" s="207">
        <f t="shared" si="1"/>
        <v>100</v>
      </c>
      <c r="R13" s="208">
        <v>-4583</v>
      </c>
    </row>
    <row r="14" spans="1:18" ht="27.95" customHeight="1">
      <c r="A14" s="191"/>
      <c r="B14" s="199" t="s">
        <v>315</v>
      </c>
      <c r="C14" s="200">
        <v>1</v>
      </c>
      <c r="D14" s="200"/>
      <c r="E14" s="201"/>
      <c r="F14" s="202">
        <v>0</v>
      </c>
      <c r="G14" s="200">
        <v>2</v>
      </c>
      <c r="H14" s="203">
        <v>0</v>
      </c>
      <c r="I14" s="204">
        <f t="shared" si="2"/>
        <v>0</v>
      </c>
      <c r="J14" s="202">
        <f t="shared" si="3"/>
        <v>3</v>
      </c>
      <c r="K14" s="205">
        <v>29978</v>
      </c>
      <c r="L14" s="205">
        <v>0</v>
      </c>
      <c r="M14" s="206">
        <v>0</v>
      </c>
      <c r="N14" s="206">
        <f t="shared" si="0"/>
        <v>29978</v>
      </c>
      <c r="O14" s="206">
        <v>0</v>
      </c>
      <c r="P14" s="206">
        <v>29978</v>
      </c>
      <c r="Q14" s="207">
        <f t="shared" si="1"/>
        <v>100</v>
      </c>
      <c r="R14" s="208">
        <v>0</v>
      </c>
    </row>
    <row r="15" spans="1:18" ht="27.95" customHeight="1">
      <c r="A15" s="196"/>
      <c r="B15" s="199" t="s">
        <v>316</v>
      </c>
      <c r="C15" s="200">
        <v>1</v>
      </c>
      <c r="D15" s="200"/>
      <c r="E15" s="201"/>
      <c r="F15" s="202">
        <v>0</v>
      </c>
      <c r="G15" s="200">
        <v>0</v>
      </c>
      <c r="H15" s="203">
        <v>0</v>
      </c>
      <c r="I15" s="204">
        <f t="shared" si="2"/>
        <v>0</v>
      </c>
      <c r="J15" s="202">
        <f t="shared" si="3"/>
        <v>1</v>
      </c>
      <c r="K15" s="205">
        <v>33780</v>
      </c>
      <c r="L15" s="205">
        <v>0</v>
      </c>
      <c r="M15" s="206">
        <v>0</v>
      </c>
      <c r="N15" s="206">
        <f t="shared" si="0"/>
        <v>33780</v>
      </c>
      <c r="O15" s="206">
        <v>0</v>
      </c>
      <c r="P15" s="206">
        <v>33780</v>
      </c>
      <c r="Q15" s="207">
        <f t="shared" si="1"/>
        <v>100</v>
      </c>
      <c r="R15" s="208">
        <v>0</v>
      </c>
    </row>
    <row r="16" spans="1:18" ht="27.95" customHeight="1">
      <c r="A16" s="191" t="s">
        <v>392</v>
      </c>
      <c r="B16" s="199" t="s">
        <v>940</v>
      </c>
      <c r="C16" s="200">
        <v>1</v>
      </c>
      <c r="D16" s="200"/>
      <c r="E16" s="204"/>
      <c r="F16" s="202">
        <v>0</v>
      </c>
      <c r="G16" s="200">
        <v>2</v>
      </c>
      <c r="H16" s="203">
        <v>0</v>
      </c>
      <c r="I16" s="204">
        <f t="shared" si="2"/>
        <v>0</v>
      </c>
      <c r="J16" s="202">
        <f t="shared" si="3"/>
        <v>3</v>
      </c>
      <c r="K16" s="205">
        <v>36212</v>
      </c>
      <c r="L16" s="205">
        <v>0</v>
      </c>
      <c r="M16" s="206">
        <v>0</v>
      </c>
      <c r="N16" s="206">
        <f t="shared" si="0"/>
        <v>36212</v>
      </c>
      <c r="O16" s="206">
        <v>0</v>
      </c>
      <c r="P16" s="206">
        <v>36652</v>
      </c>
      <c r="Q16" s="207">
        <f t="shared" si="1"/>
        <v>98.799519807923161</v>
      </c>
      <c r="R16" s="208">
        <v>0</v>
      </c>
    </row>
    <row r="17" spans="1:18" ht="27.95" customHeight="1">
      <c r="A17" s="191"/>
      <c r="B17" s="199" t="s">
        <v>317</v>
      </c>
      <c r="C17" s="200">
        <v>1</v>
      </c>
      <c r="D17" s="200"/>
      <c r="E17" s="201"/>
      <c r="F17" s="202">
        <v>0</v>
      </c>
      <c r="G17" s="200">
        <v>5</v>
      </c>
      <c r="H17" s="203">
        <v>5</v>
      </c>
      <c r="I17" s="204">
        <f t="shared" si="2"/>
        <v>0</v>
      </c>
      <c r="J17" s="202">
        <f>C17+D17+F17+G17+H17</f>
        <v>11</v>
      </c>
      <c r="K17" s="205">
        <f>72196+R17</f>
        <v>72255</v>
      </c>
      <c r="L17" s="205">
        <v>0</v>
      </c>
      <c r="M17" s="206">
        <v>0</v>
      </c>
      <c r="N17" s="206">
        <f t="shared" si="0"/>
        <v>72255</v>
      </c>
      <c r="O17" s="206">
        <v>0</v>
      </c>
      <c r="P17" s="206">
        <v>72280</v>
      </c>
      <c r="Q17" s="207">
        <f t="shared" si="1"/>
        <v>99.96541228555617</v>
      </c>
      <c r="R17" s="208">
        <v>59</v>
      </c>
    </row>
    <row r="18" spans="1:18" ht="27.95" customHeight="1">
      <c r="A18" s="191" t="s">
        <v>219</v>
      </c>
      <c r="B18" s="199" t="s">
        <v>318</v>
      </c>
      <c r="C18" s="200">
        <v>1</v>
      </c>
      <c r="D18" s="200"/>
      <c r="E18" s="201"/>
      <c r="F18" s="202">
        <v>0</v>
      </c>
      <c r="G18" s="200">
        <v>1</v>
      </c>
      <c r="H18" s="203">
        <v>1</v>
      </c>
      <c r="I18" s="204">
        <f t="shared" si="2"/>
        <v>0</v>
      </c>
      <c r="J18" s="202">
        <f t="shared" si="3"/>
        <v>3</v>
      </c>
      <c r="K18" s="205">
        <f>46416+R18</f>
        <v>46357</v>
      </c>
      <c r="L18" s="205">
        <v>0</v>
      </c>
      <c r="M18" s="206">
        <v>0</v>
      </c>
      <c r="N18" s="206">
        <f t="shared" si="0"/>
        <v>46357</v>
      </c>
      <c r="O18" s="206">
        <v>0</v>
      </c>
      <c r="P18" s="206">
        <v>46357</v>
      </c>
      <c r="Q18" s="207">
        <f t="shared" si="1"/>
        <v>100</v>
      </c>
      <c r="R18" s="208">
        <v>-59</v>
      </c>
    </row>
    <row r="19" spans="1:18" ht="27.95" customHeight="1">
      <c r="A19" s="191"/>
      <c r="B19" s="199" t="s">
        <v>319</v>
      </c>
      <c r="C19" s="200">
        <v>1</v>
      </c>
      <c r="D19" s="200"/>
      <c r="E19" s="201"/>
      <c r="F19" s="202">
        <v>0</v>
      </c>
      <c r="G19" s="200">
        <v>0</v>
      </c>
      <c r="H19" s="203">
        <v>2</v>
      </c>
      <c r="I19" s="204">
        <f t="shared" si="2"/>
        <v>0</v>
      </c>
      <c r="J19" s="202">
        <f t="shared" si="3"/>
        <v>3</v>
      </c>
      <c r="K19" s="205">
        <v>40272</v>
      </c>
      <c r="L19" s="205">
        <v>0</v>
      </c>
      <c r="M19" s="206">
        <v>0</v>
      </c>
      <c r="N19" s="206">
        <f t="shared" si="0"/>
        <v>40272</v>
      </c>
      <c r="O19" s="206">
        <v>29</v>
      </c>
      <c r="P19" s="206">
        <v>40869</v>
      </c>
      <c r="Q19" s="207">
        <f t="shared" si="1"/>
        <v>98.539235117081404</v>
      </c>
      <c r="R19" s="208">
        <v>0</v>
      </c>
    </row>
    <row r="20" spans="1:18" ht="27.95" customHeight="1">
      <c r="A20" s="191"/>
      <c r="B20" s="199" t="s">
        <v>8</v>
      </c>
      <c r="C20" s="200">
        <v>1</v>
      </c>
      <c r="D20" s="200"/>
      <c r="E20" s="201"/>
      <c r="F20" s="202">
        <v>0</v>
      </c>
      <c r="G20" s="200">
        <v>5</v>
      </c>
      <c r="H20" s="203">
        <v>2</v>
      </c>
      <c r="I20" s="204">
        <f t="shared" si="2"/>
        <v>0</v>
      </c>
      <c r="J20" s="202">
        <f t="shared" si="3"/>
        <v>8</v>
      </c>
      <c r="K20" s="205">
        <f>39532+R20</f>
        <v>39551</v>
      </c>
      <c r="L20" s="205">
        <v>0</v>
      </c>
      <c r="M20" s="206">
        <v>54</v>
      </c>
      <c r="N20" s="206">
        <f t="shared" si="0"/>
        <v>39605</v>
      </c>
      <c r="O20" s="206">
        <v>240</v>
      </c>
      <c r="P20" s="206">
        <v>39867</v>
      </c>
      <c r="Q20" s="207">
        <f t="shared" si="1"/>
        <v>99.34281485940754</v>
      </c>
      <c r="R20" s="208">
        <v>19</v>
      </c>
    </row>
    <row r="21" spans="1:18" ht="27.95" customHeight="1">
      <c r="A21" s="196"/>
      <c r="B21" s="199" t="s">
        <v>320</v>
      </c>
      <c r="C21" s="200">
        <v>1</v>
      </c>
      <c r="D21" s="200"/>
      <c r="E21" s="201"/>
      <c r="F21" s="202">
        <v>0</v>
      </c>
      <c r="G21" s="200">
        <v>0</v>
      </c>
      <c r="H21" s="203">
        <v>0</v>
      </c>
      <c r="I21" s="204">
        <f t="shared" si="2"/>
        <v>0</v>
      </c>
      <c r="J21" s="202">
        <f t="shared" si="3"/>
        <v>1</v>
      </c>
      <c r="K21" s="205">
        <v>17770</v>
      </c>
      <c r="L21" s="205">
        <v>0</v>
      </c>
      <c r="M21" s="206">
        <v>0</v>
      </c>
      <c r="N21" s="206">
        <f t="shared" si="0"/>
        <v>17770</v>
      </c>
      <c r="O21" s="206">
        <v>0</v>
      </c>
      <c r="P21" s="206">
        <v>17895</v>
      </c>
      <c r="Q21" s="207">
        <f t="shared" si="1"/>
        <v>99.30148086057558</v>
      </c>
      <c r="R21" s="208">
        <v>0</v>
      </c>
    </row>
    <row r="22" spans="1:18" ht="27.95" customHeight="1">
      <c r="A22" s="191" t="s">
        <v>393</v>
      </c>
      <c r="B22" s="199" t="s">
        <v>321</v>
      </c>
      <c r="C22" s="200">
        <v>1</v>
      </c>
      <c r="D22" s="200">
        <v>1</v>
      </c>
      <c r="E22" s="201"/>
      <c r="F22" s="202">
        <v>0</v>
      </c>
      <c r="G22" s="200">
        <v>0</v>
      </c>
      <c r="H22" s="203">
        <v>0</v>
      </c>
      <c r="I22" s="204">
        <f t="shared" si="2"/>
        <v>0</v>
      </c>
      <c r="J22" s="202">
        <f t="shared" si="3"/>
        <v>2</v>
      </c>
      <c r="K22" s="205">
        <v>10275</v>
      </c>
      <c r="L22" s="205">
        <v>0</v>
      </c>
      <c r="M22" s="206">
        <v>0</v>
      </c>
      <c r="N22" s="206">
        <f t="shared" si="0"/>
        <v>10275</v>
      </c>
      <c r="O22" s="206">
        <v>0</v>
      </c>
      <c r="P22" s="206">
        <v>10296</v>
      </c>
      <c r="Q22" s="207">
        <f t="shared" si="1"/>
        <v>99.796037296037298</v>
      </c>
      <c r="R22" s="208">
        <v>0</v>
      </c>
    </row>
    <row r="23" spans="1:18" ht="27.95" customHeight="1">
      <c r="A23" s="191"/>
      <c r="B23" s="199" t="s">
        <v>322</v>
      </c>
      <c r="C23" s="200">
        <v>1</v>
      </c>
      <c r="D23" s="200"/>
      <c r="E23" s="201"/>
      <c r="F23" s="202">
        <v>0</v>
      </c>
      <c r="G23" s="200">
        <v>1</v>
      </c>
      <c r="H23" s="203">
        <v>0</v>
      </c>
      <c r="I23" s="204">
        <f t="shared" si="2"/>
        <v>0</v>
      </c>
      <c r="J23" s="202">
        <f t="shared" si="3"/>
        <v>2</v>
      </c>
      <c r="K23" s="205">
        <v>18876</v>
      </c>
      <c r="L23" s="205">
        <v>0</v>
      </c>
      <c r="M23" s="206">
        <v>0</v>
      </c>
      <c r="N23" s="206">
        <f t="shared" si="0"/>
        <v>18876</v>
      </c>
      <c r="O23" s="206">
        <v>0</v>
      </c>
      <c r="P23" s="206">
        <v>18971</v>
      </c>
      <c r="Q23" s="207">
        <f t="shared" si="1"/>
        <v>99.499235675504721</v>
      </c>
      <c r="R23" s="208">
        <v>0</v>
      </c>
    </row>
    <row r="24" spans="1:18" ht="27.95" customHeight="1">
      <c r="A24" s="191"/>
      <c r="B24" s="199" t="s">
        <v>323</v>
      </c>
      <c r="C24" s="200">
        <v>1</v>
      </c>
      <c r="D24" s="200"/>
      <c r="E24" s="204"/>
      <c r="F24" s="202">
        <v>0</v>
      </c>
      <c r="G24" s="200">
        <v>0</v>
      </c>
      <c r="H24" s="203">
        <v>2</v>
      </c>
      <c r="I24" s="204">
        <f t="shared" si="2"/>
        <v>0</v>
      </c>
      <c r="J24" s="202">
        <f t="shared" si="3"/>
        <v>3</v>
      </c>
      <c r="K24" s="205">
        <v>9740</v>
      </c>
      <c r="L24" s="205">
        <v>0</v>
      </c>
      <c r="M24" s="206">
        <v>0</v>
      </c>
      <c r="N24" s="206">
        <f t="shared" si="0"/>
        <v>9740</v>
      </c>
      <c r="O24" s="206">
        <v>0</v>
      </c>
      <c r="P24" s="206">
        <v>9772</v>
      </c>
      <c r="Q24" s="207">
        <f t="shared" si="1"/>
        <v>99.672533769954981</v>
      </c>
      <c r="R24" s="208">
        <v>0</v>
      </c>
    </row>
    <row r="25" spans="1:18" ht="27.95" customHeight="1">
      <c r="A25" s="181" t="s">
        <v>394</v>
      </c>
      <c r="B25" s="199" t="s">
        <v>326</v>
      </c>
      <c r="C25" s="200">
        <v>1</v>
      </c>
      <c r="D25" s="200"/>
      <c r="E25" s="201"/>
      <c r="F25" s="202">
        <v>0</v>
      </c>
      <c r="G25" s="200">
        <v>2</v>
      </c>
      <c r="H25" s="203">
        <v>0</v>
      </c>
      <c r="I25" s="204">
        <f t="shared" si="2"/>
        <v>0</v>
      </c>
      <c r="J25" s="202">
        <f t="shared" si="3"/>
        <v>3</v>
      </c>
      <c r="K25" s="205">
        <v>71398</v>
      </c>
      <c r="L25" s="205">
        <v>0</v>
      </c>
      <c r="M25" s="206">
        <v>0</v>
      </c>
      <c r="N25" s="206">
        <f t="shared" si="0"/>
        <v>71398</v>
      </c>
      <c r="O25" s="206">
        <v>0</v>
      </c>
      <c r="P25" s="206">
        <v>71449</v>
      </c>
      <c r="Q25" s="207">
        <f t="shared" si="1"/>
        <v>99.928620414561436</v>
      </c>
      <c r="R25" s="208">
        <v>0</v>
      </c>
    </row>
    <row r="26" spans="1:18" ht="27.95" customHeight="1">
      <c r="A26" s="191"/>
      <c r="B26" s="199" t="s">
        <v>325</v>
      </c>
      <c r="C26" s="200">
        <v>1</v>
      </c>
      <c r="D26" s="200"/>
      <c r="E26" s="204"/>
      <c r="F26" s="202"/>
      <c r="G26" s="200">
        <v>5</v>
      </c>
      <c r="H26" s="203">
        <v>0</v>
      </c>
      <c r="I26" s="204">
        <f t="shared" si="2"/>
        <v>0</v>
      </c>
      <c r="J26" s="202">
        <f t="shared" si="3"/>
        <v>6</v>
      </c>
      <c r="K26" s="205">
        <v>31845</v>
      </c>
      <c r="L26" s="205">
        <v>0</v>
      </c>
      <c r="M26" s="206">
        <v>204</v>
      </c>
      <c r="N26" s="206">
        <f t="shared" si="0"/>
        <v>32049</v>
      </c>
      <c r="O26" s="206">
        <v>0</v>
      </c>
      <c r="P26" s="206">
        <v>32307</v>
      </c>
      <c r="Q26" s="207">
        <f t="shared" si="1"/>
        <v>99.201411458816978</v>
      </c>
      <c r="R26" s="208">
        <v>0</v>
      </c>
    </row>
    <row r="27" spans="1:18" ht="27.95" customHeight="1">
      <c r="A27" s="191"/>
      <c r="B27" s="199" t="s">
        <v>327</v>
      </c>
      <c r="C27" s="200">
        <v>1</v>
      </c>
      <c r="D27" s="200"/>
      <c r="E27" s="201"/>
      <c r="F27" s="202">
        <v>0</v>
      </c>
      <c r="G27" s="200">
        <v>0</v>
      </c>
      <c r="H27" s="203">
        <v>0</v>
      </c>
      <c r="I27" s="204">
        <f t="shared" si="2"/>
        <v>0</v>
      </c>
      <c r="J27" s="202">
        <f t="shared" si="3"/>
        <v>1</v>
      </c>
      <c r="K27" s="205">
        <v>32607</v>
      </c>
      <c r="L27" s="205">
        <v>0</v>
      </c>
      <c r="M27" s="206">
        <v>0</v>
      </c>
      <c r="N27" s="206">
        <f t="shared" si="0"/>
        <v>32607</v>
      </c>
      <c r="O27" s="206">
        <v>0</v>
      </c>
      <c r="P27" s="206">
        <v>32927</v>
      </c>
      <c r="Q27" s="207">
        <f t="shared" si="1"/>
        <v>99.028153187353837</v>
      </c>
      <c r="R27" s="208">
        <v>0</v>
      </c>
    </row>
    <row r="28" spans="1:18" ht="27.95" customHeight="1">
      <c r="A28" s="209"/>
      <c r="B28" s="199" t="s">
        <v>178</v>
      </c>
      <c r="C28" s="200">
        <v>0</v>
      </c>
      <c r="D28" s="200"/>
      <c r="E28" s="204"/>
      <c r="F28" s="202">
        <v>6</v>
      </c>
      <c r="G28" s="200">
        <v>0</v>
      </c>
      <c r="H28" s="203">
        <v>0</v>
      </c>
      <c r="I28" s="204">
        <f t="shared" si="2"/>
        <v>0</v>
      </c>
      <c r="J28" s="202">
        <f t="shared" si="3"/>
        <v>6</v>
      </c>
      <c r="K28" s="205"/>
      <c r="L28" s="205">
        <v>14349</v>
      </c>
      <c r="M28" s="206">
        <v>0</v>
      </c>
      <c r="N28" s="206">
        <f t="shared" si="0"/>
        <v>14349</v>
      </c>
      <c r="O28" s="206">
        <v>0</v>
      </c>
      <c r="P28" s="206">
        <v>14461</v>
      </c>
      <c r="Q28" s="207">
        <f t="shared" si="1"/>
        <v>99.225503077242237</v>
      </c>
      <c r="R28" s="208">
        <v>0</v>
      </c>
    </row>
    <row r="29" spans="1:18" ht="27.95" customHeight="1">
      <c r="A29" s="209"/>
      <c r="B29" s="199" t="s">
        <v>689</v>
      </c>
      <c r="C29" s="200">
        <v>1</v>
      </c>
      <c r="D29" s="200"/>
      <c r="E29" s="201"/>
      <c r="F29" s="202">
        <v>0</v>
      </c>
      <c r="G29" s="200">
        <v>1</v>
      </c>
      <c r="H29" s="203">
        <v>0</v>
      </c>
      <c r="I29" s="204">
        <f t="shared" si="2"/>
        <v>0</v>
      </c>
      <c r="J29" s="202">
        <f t="shared" si="3"/>
        <v>2</v>
      </c>
      <c r="K29" s="205">
        <v>26708</v>
      </c>
      <c r="L29" s="205">
        <v>0</v>
      </c>
      <c r="M29" s="206">
        <v>0</v>
      </c>
      <c r="N29" s="206">
        <f t="shared" si="0"/>
        <v>26708</v>
      </c>
      <c r="O29" s="206">
        <v>0</v>
      </c>
      <c r="P29" s="206">
        <v>26708</v>
      </c>
      <c r="Q29" s="207">
        <f t="shared" si="1"/>
        <v>100</v>
      </c>
      <c r="R29" s="208">
        <v>0</v>
      </c>
    </row>
    <row r="30" spans="1:18" ht="27.95" customHeight="1">
      <c r="A30" s="191" t="s">
        <v>151</v>
      </c>
      <c r="B30" s="199" t="s">
        <v>816</v>
      </c>
      <c r="C30" s="200">
        <v>1</v>
      </c>
      <c r="D30" s="200"/>
      <c r="E30" s="201"/>
      <c r="F30" s="202">
        <v>0</v>
      </c>
      <c r="G30" s="200">
        <v>0</v>
      </c>
      <c r="H30" s="203">
        <v>0</v>
      </c>
      <c r="I30" s="204">
        <f t="shared" si="2"/>
        <v>0</v>
      </c>
      <c r="J30" s="202">
        <f t="shared" si="3"/>
        <v>1</v>
      </c>
      <c r="K30" s="205">
        <v>43603</v>
      </c>
      <c r="L30" s="205">
        <v>0</v>
      </c>
      <c r="M30" s="206">
        <v>0</v>
      </c>
      <c r="N30" s="206">
        <f t="shared" si="0"/>
        <v>43603</v>
      </c>
      <c r="O30" s="206">
        <v>0</v>
      </c>
      <c r="P30" s="206">
        <v>43603</v>
      </c>
      <c r="Q30" s="207">
        <f t="shared" si="1"/>
        <v>100</v>
      </c>
      <c r="R30" s="208">
        <v>0</v>
      </c>
    </row>
    <row r="31" spans="1:18" ht="27.95" customHeight="1">
      <c r="A31" s="196"/>
      <c r="B31" s="199" t="s">
        <v>328</v>
      </c>
      <c r="C31" s="200">
        <v>2</v>
      </c>
      <c r="D31" s="200">
        <v>1</v>
      </c>
      <c r="E31" s="204"/>
      <c r="F31" s="202">
        <v>0</v>
      </c>
      <c r="G31" s="200">
        <v>1</v>
      </c>
      <c r="H31" s="203">
        <v>4</v>
      </c>
      <c r="I31" s="204">
        <f t="shared" si="2"/>
        <v>0</v>
      </c>
      <c r="J31" s="202">
        <f t="shared" si="3"/>
        <v>8</v>
      </c>
      <c r="K31" s="205">
        <v>12926</v>
      </c>
      <c r="L31" s="205">
        <v>0</v>
      </c>
      <c r="M31" s="206">
        <v>0</v>
      </c>
      <c r="N31" s="206">
        <f t="shared" si="0"/>
        <v>12926</v>
      </c>
      <c r="O31" s="206">
        <v>33</v>
      </c>
      <c r="P31" s="206">
        <v>13079</v>
      </c>
      <c r="Q31" s="207">
        <f t="shared" si="1"/>
        <v>98.830185794020949</v>
      </c>
      <c r="R31" s="208">
        <v>0</v>
      </c>
    </row>
    <row r="32" spans="1:18" ht="27.95" customHeight="1">
      <c r="A32" s="191" t="s">
        <v>472</v>
      </c>
      <c r="B32" s="199" t="s">
        <v>330</v>
      </c>
      <c r="C32" s="200">
        <v>1</v>
      </c>
      <c r="D32" s="200"/>
      <c r="E32" s="204"/>
      <c r="F32" s="202">
        <v>0</v>
      </c>
      <c r="G32" s="200">
        <v>2</v>
      </c>
      <c r="H32" s="203">
        <v>0</v>
      </c>
      <c r="I32" s="204">
        <f t="shared" si="2"/>
        <v>0</v>
      </c>
      <c r="J32" s="202">
        <f t="shared" si="3"/>
        <v>3</v>
      </c>
      <c r="K32" s="205">
        <v>73381</v>
      </c>
      <c r="L32" s="205">
        <v>0</v>
      </c>
      <c r="M32" s="206">
        <v>0</v>
      </c>
      <c r="N32" s="206">
        <f t="shared" si="0"/>
        <v>73381</v>
      </c>
      <c r="O32" s="206">
        <v>0</v>
      </c>
      <c r="P32" s="206">
        <v>73399</v>
      </c>
      <c r="Q32" s="207">
        <f t="shared" si="1"/>
        <v>99.975476505129507</v>
      </c>
      <c r="R32" s="208">
        <v>0</v>
      </c>
    </row>
    <row r="33" spans="1:20" ht="27.95" customHeight="1">
      <c r="A33" s="191" t="s">
        <v>220</v>
      </c>
      <c r="B33" s="199" t="s">
        <v>333</v>
      </c>
      <c r="C33" s="200">
        <v>1</v>
      </c>
      <c r="D33" s="200"/>
      <c r="E33" s="204"/>
      <c r="F33" s="202">
        <v>0</v>
      </c>
      <c r="G33" s="200">
        <v>1</v>
      </c>
      <c r="H33" s="203">
        <v>1</v>
      </c>
      <c r="I33" s="204">
        <f t="shared" si="2"/>
        <v>0</v>
      </c>
      <c r="J33" s="202">
        <f>C33+D33+F33+G33+H33</f>
        <v>3</v>
      </c>
      <c r="K33" s="205">
        <v>14488</v>
      </c>
      <c r="L33" s="205">
        <v>0</v>
      </c>
      <c r="M33" s="206">
        <v>0</v>
      </c>
      <c r="N33" s="206">
        <f t="shared" si="0"/>
        <v>14488</v>
      </c>
      <c r="O33" s="206">
        <v>0</v>
      </c>
      <c r="P33" s="206">
        <v>14544</v>
      </c>
      <c r="Q33" s="207">
        <f t="shared" si="1"/>
        <v>99.614961496149618</v>
      </c>
      <c r="R33" s="208">
        <v>0</v>
      </c>
    </row>
    <row r="34" spans="1:20" ht="27.95" customHeight="1">
      <c r="A34" s="191" t="s">
        <v>165</v>
      </c>
      <c r="B34" s="199" t="s">
        <v>334</v>
      </c>
      <c r="C34" s="200">
        <v>1</v>
      </c>
      <c r="D34" s="200"/>
      <c r="E34" s="204"/>
      <c r="F34" s="202">
        <v>0</v>
      </c>
      <c r="G34" s="200">
        <v>0</v>
      </c>
      <c r="H34" s="203">
        <v>0</v>
      </c>
      <c r="I34" s="204">
        <f t="shared" si="2"/>
        <v>0</v>
      </c>
      <c r="J34" s="202">
        <f t="shared" si="3"/>
        <v>1</v>
      </c>
      <c r="K34" s="205">
        <v>12248</v>
      </c>
      <c r="L34" s="205">
        <v>0</v>
      </c>
      <c r="M34" s="206">
        <v>0</v>
      </c>
      <c r="N34" s="206">
        <f t="shared" si="0"/>
        <v>12248</v>
      </c>
      <c r="O34" s="206">
        <v>0</v>
      </c>
      <c r="P34" s="206">
        <v>12263</v>
      </c>
      <c r="Q34" s="207">
        <f t="shared" si="1"/>
        <v>99.877680828508517</v>
      </c>
      <c r="R34" s="210">
        <v>0</v>
      </c>
    </row>
    <row r="35" spans="1:20" ht="27.95" customHeight="1">
      <c r="A35" s="191" t="s">
        <v>148</v>
      </c>
      <c r="B35" s="199" t="s">
        <v>331</v>
      </c>
      <c r="C35" s="200">
        <v>1</v>
      </c>
      <c r="D35" s="200"/>
      <c r="E35" s="204"/>
      <c r="F35" s="202">
        <v>0</v>
      </c>
      <c r="G35" s="200">
        <v>1</v>
      </c>
      <c r="H35" s="203">
        <v>1</v>
      </c>
      <c r="I35" s="204">
        <f t="shared" si="2"/>
        <v>0</v>
      </c>
      <c r="J35" s="202">
        <f t="shared" si="3"/>
        <v>3</v>
      </c>
      <c r="K35" s="205">
        <v>20484</v>
      </c>
      <c r="L35" s="205">
        <v>0</v>
      </c>
      <c r="M35" s="206">
        <v>0</v>
      </c>
      <c r="N35" s="206">
        <f t="shared" si="0"/>
        <v>20484</v>
      </c>
      <c r="O35" s="206">
        <v>0</v>
      </c>
      <c r="P35" s="206">
        <v>20505</v>
      </c>
      <c r="Q35" s="207">
        <f t="shared" si="1"/>
        <v>99.897585954645209</v>
      </c>
      <c r="R35" s="208">
        <v>0</v>
      </c>
      <c r="T35" s="211"/>
    </row>
    <row r="36" spans="1:20" ht="27.95" customHeight="1">
      <c r="A36" s="191" t="s">
        <v>221</v>
      </c>
      <c r="B36" s="199" t="s">
        <v>332</v>
      </c>
      <c r="C36" s="200">
        <v>1</v>
      </c>
      <c r="D36" s="200"/>
      <c r="E36" s="201"/>
      <c r="F36" s="202">
        <v>0</v>
      </c>
      <c r="G36" s="200">
        <v>2</v>
      </c>
      <c r="H36" s="203">
        <v>3</v>
      </c>
      <c r="I36" s="204">
        <f t="shared" si="2"/>
        <v>0</v>
      </c>
      <c r="J36" s="202">
        <f t="shared" si="3"/>
        <v>6</v>
      </c>
      <c r="K36" s="205">
        <v>26891</v>
      </c>
      <c r="L36" s="205">
        <v>0</v>
      </c>
      <c r="M36" s="206">
        <v>0</v>
      </c>
      <c r="N36" s="206">
        <f t="shared" si="0"/>
        <v>26891</v>
      </c>
      <c r="O36" s="206">
        <v>56</v>
      </c>
      <c r="P36" s="206">
        <v>27179</v>
      </c>
      <c r="Q36" s="207">
        <f t="shared" si="1"/>
        <v>98.94035836491409</v>
      </c>
      <c r="R36" s="208">
        <v>0</v>
      </c>
    </row>
    <row r="37" spans="1:20" ht="27.95" customHeight="1">
      <c r="A37" s="181" t="s">
        <v>473</v>
      </c>
      <c r="B37" s="199" t="s">
        <v>833</v>
      </c>
      <c r="C37" s="200">
        <v>1</v>
      </c>
      <c r="D37" s="200"/>
      <c r="E37" s="201"/>
      <c r="F37" s="202">
        <v>0</v>
      </c>
      <c r="G37" s="200">
        <v>2</v>
      </c>
      <c r="H37" s="203">
        <v>4</v>
      </c>
      <c r="I37" s="204">
        <f t="shared" si="2"/>
        <v>0</v>
      </c>
      <c r="J37" s="202">
        <f t="shared" si="3"/>
        <v>7</v>
      </c>
      <c r="K37" s="205">
        <f>38158+R37</f>
        <v>38139</v>
      </c>
      <c r="L37" s="205">
        <v>0</v>
      </c>
      <c r="M37" s="206">
        <v>0</v>
      </c>
      <c r="N37" s="206">
        <f t="shared" si="0"/>
        <v>38139</v>
      </c>
      <c r="O37" s="206">
        <v>0</v>
      </c>
      <c r="P37" s="206">
        <v>38139</v>
      </c>
      <c r="Q37" s="207">
        <f t="shared" si="1"/>
        <v>100</v>
      </c>
      <c r="R37" s="208">
        <v>-19</v>
      </c>
    </row>
    <row r="38" spans="1:20" ht="27.95" customHeight="1">
      <c r="A38" s="191" t="s">
        <v>174</v>
      </c>
      <c r="B38" s="199" t="s">
        <v>954</v>
      </c>
      <c r="C38" s="200">
        <v>3</v>
      </c>
      <c r="D38" s="200"/>
      <c r="E38" s="201"/>
      <c r="F38" s="202">
        <v>0</v>
      </c>
      <c r="G38" s="200">
        <v>1</v>
      </c>
      <c r="H38" s="203">
        <v>3</v>
      </c>
      <c r="I38" s="204">
        <f t="shared" si="2"/>
        <v>0</v>
      </c>
      <c r="J38" s="202">
        <f t="shared" si="3"/>
        <v>7</v>
      </c>
      <c r="K38" s="205">
        <v>58445</v>
      </c>
      <c r="L38" s="205">
        <v>0</v>
      </c>
      <c r="M38" s="206">
        <v>22</v>
      </c>
      <c r="N38" s="206">
        <f t="shared" si="0"/>
        <v>58467</v>
      </c>
      <c r="O38" s="206">
        <v>0</v>
      </c>
      <c r="P38" s="206">
        <v>58728</v>
      </c>
      <c r="Q38" s="207">
        <f t="shared" si="1"/>
        <v>99.555578259092769</v>
      </c>
      <c r="R38" s="208">
        <v>0</v>
      </c>
    </row>
    <row r="39" spans="1:20" ht="27.95" customHeight="1">
      <c r="A39" s="181" t="s">
        <v>474</v>
      </c>
      <c r="B39" s="199" t="s">
        <v>955</v>
      </c>
      <c r="C39" s="200" t="s">
        <v>815</v>
      </c>
      <c r="D39" s="200"/>
      <c r="E39" s="204"/>
      <c r="F39" s="202">
        <v>0</v>
      </c>
      <c r="G39" s="200">
        <v>4</v>
      </c>
      <c r="H39" s="203">
        <v>1</v>
      </c>
      <c r="I39" s="204">
        <f t="shared" si="2"/>
        <v>0</v>
      </c>
      <c r="J39" s="202">
        <f>D39+F39+G39+H39</f>
        <v>5</v>
      </c>
      <c r="K39" s="205">
        <v>39388</v>
      </c>
      <c r="L39" s="205">
        <v>0</v>
      </c>
      <c r="M39" s="206">
        <v>0</v>
      </c>
      <c r="N39" s="206">
        <f t="shared" si="0"/>
        <v>39388</v>
      </c>
      <c r="O39" s="206">
        <v>0</v>
      </c>
      <c r="P39" s="206">
        <v>39431</v>
      </c>
      <c r="Q39" s="207">
        <f t="shared" si="1"/>
        <v>99.890948745910578</v>
      </c>
      <c r="R39" s="208">
        <v>0</v>
      </c>
    </row>
    <row r="40" spans="1:20" ht="27.95" customHeight="1">
      <c r="A40" s="209"/>
      <c r="B40" s="199" t="s">
        <v>961</v>
      </c>
      <c r="C40" s="200" t="s">
        <v>815</v>
      </c>
      <c r="D40" s="200"/>
      <c r="E40" s="204"/>
      <c r="F40" s="202">
        <v>0</v>
      </c>
      <c r="G40" s="200">
        <v>5</v>
      </c>
      <c r="H40" s="203">
        <v>0</v>
      </c>
      <c r="I40" s="204">
        <f t="shared" si="2"/>
        <v>0</v>
      </c>
      <c r="J40" s="202">
        <f>D40+F40+G40+H40</f>
        <v>5</v>
      </c>
      <c r="K40" s="205">
        <v>40012</v>
      </c>
      <c r="L40" s="205">
        <v>0</v>
      </c>
      <c r="M40" s="206">
        <v>0</v>
      </c>
      <c r="N40" s="206">
        <f t="shared" si="0"/>
        <v>40012</v>
      </c>
      <c r="O40" s="206">
        <v>0</v>
      </c>
      <c r="P40" s="206">
        <v>40473</v>
      </c>
      <c r="Q40" s="207">
        <f t="shared" si="1"/>
        <v>98.86096904108912</v>
      </c>
      <c r="R40" s="208">
        <v>0</v>
      </c>
    </row>
    <row r="41" spans="1:20" ht="27.95" customHeight="1">
      <c r="A41" s="196" t="s">
        <v>151</v>
      </c>
      <c r="B41" s="199" t="s">
        <v>969</v>
      </c>
      <c r="C41" s="200">
        <v>1</v>
      </c>
      <c r="D41" s="200"/>
      <c r="E41" s="201"/>
      <c r="F41" s="202">
        <v>0</v>
      </c>
      <c r="G41" s="200">
        <v>4</v>
      </c>
      <c r="H41" s="203">
        <v>2</v>
      </c>
      <c r="I41" s="204">
        <f t="shared" si="2"/>
        <v>0</v>
      </c>
      <c r="J41" s="202">
        <f t="shared" si="3"/>
        <v>7</v>
      </c>
      <c r="K41" s="205">
        <v>41707</v>
      </c>
      <c r="L41" s="205">
        <v>0</v>
      </c>
      <c r="M41" s="206">
        <v>0</v>
      </c>
      <c r="N41" s="206">
        <f t="shared" si="0"/>
        <v>41707</v>
      </c>
      <c r="O41" s="206">
        <v>0</v>
      </c>
      <c r="P41" s="206">
        <v>41792</v>
      </c>
      <c r="Q41" s="207">
        <f t="shared" si="1"/>
        <v>99.79661179173047</v>
      </c>
      <c r="R41" s="208">
        <v>0</v>
      </c>
    </row>
    <row r="42" spans="1:20" ht="27.95" customHeight="1">
      <c r="A42" s="191"/>
      <c r="B42" s="199" t="s">
        <v>335</v>
      </c>
      <c r="C42" s="200">
        <v>1</v>
      </c>
      <c r="D42" s="200">
        <v>2</v>
      </c>
      <c r="E42" s="204">
        <v>6</v>
      </c>
      <c r="F42" s="202">
        <v>6</v>
      </c>
      <c r="G42" s="200">
        <v>45</v>
      </c>
      <c r="H42" s="203">
        <v>17</v>
      </c>
      <c r="I42" s="204">
        <f t="shared" si="2"/>
        <v>6</v>
      </c>
      <c r="J42" s="202">
        <f>C42+D42+F42+G42+H42</f>
        <v>71</v>
      </c>
      <c r="K42" s="205">
        <v>1490720</v>
      </c>
      <c r="L42" s="205">
        <v>1298</v>
      </c>
      <c r="M42" s="206">
        <v>545</v>
      </c>
      <c r="N42" s="206">
        <f t="shared" si="0"/>
        <v>1492563</v>
      </c>
      <c r="O42" s="206">
        <v>60</v>
      </c>
      <c r="P42" s="206">
        <v>1492953</v>
      </c>
      <c r="Q42" s="207">
        <f t="shared" si="1"/>
        <v>99.973877275440017</v>
      </c>
      <c r="R42" s="210">
        <v>0</v>
      </c>
    </row>
    <row r="43" spans="1:20" ht="27.95" customHeight="1">
      <c r="A43" s="191" t="s">
        <v>149</v>
      </c>
      <c r="B43" s="199" t="s">
        <v>336</v>
      </c>
      <c r="C43" s="200">
        <v>1</v>
      </c>
      <c r="D43" s="200"/>
      <c r="E43" s="201"/>
      <c r="F43" s="202">
        <v>0</v>
      </c>
      <c r="G43" s="200">
        <v>19</v>
      </c>
      <c r="H43" s="203">
        <v>9</v>
      </c>
      <c r="I43" s="204">
        <f t="shared" si="2"/>
        <v>0</v>
      </c>
      <c r="J43" s="202">
        <f t="shared" si="3"/>
        <v>29</v>
      </c>
      <c r="K43" s="205">
        <v>518200</v>
      </c>
      <c r="L43" s="205">
        <v>0</v>
      </c>
      <c r="M43" s="206">
        <v>171</v>
      </c>
      <c r="N43" s="206">
        <f t="shared" si="0"/>
        <v>518371</v>
      </c>
      <c r="O43" s="206">
        <v>70</v>
      </c>
      <c r="P43" s="206">
        <v>520064</v>
      </c>
      <c r="Q43" s="207">
        <f t="shared" si="1"/>
        <v>99.67446314299778</v>
      </c>
      <c r="R43" s="208">
        <v>0</v>
      </c>
    </row>
    <row r="44" spans="1:20" ht="27.95" customHeight="1">
      <c r="A44" s="191" t="s">
        <v>150</v>
      </c>
      <c r="B44" s="199" t="s">
        <v>337</v>
      </c>
      <c r="C44" s="200">
        <v>1</v>
      </c>
      <c r="D44" s="200"/>
      <c r="E44" s="201"/>
      <c r="F44" s="202">
        <v>0</v>
      </c>
      <c r="G44" s="200">
        <v>2</v>
      </c>
      <c r="H44" s="203">
        <v>1</v>
      </c>
      <c r="I44" s="204">
        <f t="shared" si="2"/>
        <v>0</v>
      </c>
      <c r="J44" s="202">
        <f t="shared" si="3"/>
        <v>4</v>
      </c>
      <c r="K44" s="205">
        <v>453811</v>
      </c>
      <c r="L44" s="205">
        <v>0</v>
      </c>
      <c r="M44" s="206">
        <v>0</v>
      </c>
      <c r="N44" s="206">
        <f t="shared" si="0"/>
        <v>453811</v>
      </c>
      <c r="O44" s="206">
        <v>0</v>
      </c>
      <c r="P44" s="206">
        <v>453811</v>
      </c>
      <c r="Q44" s="207">
        <f t="shared" si="1"/>
        <v>100</v>
      </c>
      <c r="R44" s="212">
        <v>0</v>
      </c>
    </row>
    <row r="45" spans="1:20" ht="27.95" customHeight="1">
      <c r="A45" s="191"/>
      <c r="B45" s="181" t="s">
        <v>312</v>
      </c>
      <c r="C45" s="213">
        <v>1</v>
      </c>
      <c r="D45" s="213"/>
      <c r="E45" s="214"/>
      <c r="F45" s="215">
        <v>0</v>
      </c>
      <c r="G45" s="200">
        <v>8</v>
      </c>
      <c r="H45" s="216">
        <v>0</v>
      </c>
      <c r="I45" s="204">
        <v>0</v>
      </c>
      <c r="J45" s="202">
        <f t="shared" si="3"/>
        <v>9</v>
      </c>
      <c r="K45" s="205">
        <v>306075</v>
      </c>
      <c r="L45" s="205">
        <v>0</v>
      </c>
      <c r="M45" s="206">
        <v>0</v>
      </c>
      <c r="N45" s="206">
        <f t="shared" si="0"/>
        <v>306075</v>
      </c>
      <c r="O45" s="206">
        <v>0</v>
      </c>
      <c r="P45" s="206">
        <v>306091</v>
      </c>
      <c r="Q45" s="217">
        <f>(N45)/P45*100</f>
        <v>99.994772796325265</v>
      </c>
      <c r="R45" s="212">
        <v>0</v>
      </c>
    </row>
    <row r="46" spans="1:20" ht="27.95" customHeight="1" thickBot="1">
      <c r="A46" s="191"/>
      <c r="B46" s="181" t="s">
        <v>338</v>
      </c>
      <c r="C46" s="213">
        <v>1</v>
      </c>
      <c r="D46" s="213"/>
      <c r="E46" s="214"/>
      <c r="F46" s="215">
        <v>0</v>
      </c>
      <c r="G46" s="213">
        <v>23</v>
      </c>
      <c r="H46" s="216">
        <v>2</v>
      </c>
      <c r="I46" s="218">
        <f>E46</f>
        <v>0</v>
      </c>
      <c r="J46" s="215">
        <f>C46+D46+F46+G46+H46</f>
        <v>26</v>
      </c>
      <c r="K46" s="219">
        <v>482261</v>
      </c>
      <c r="L46" s="219">
        <v>0</v>
      </c>
      <c r="M46" s="220">
        <v>98</v>
      </c>
      <c r="N46" s="220">
        <f t="shared" si="0"/>
        <v>482359</v>
      </c>
      <c r="O46" s="220">
        <v>0</v>
      </c>
      <c r="P46" s="220">
        <v>482469</v>
      </c>
      <c r="Q46" s="217">
        <f t="shared" si="1"/>
        <v>99.977200607707445</v>
      </c>
      <c r="R46" s="221">
        <v>0</v>
      </c>
    </row>
    <row r="47" spans="1:20" ht="27.95" customHeight="1" thickTop="1">
      <c r="A47" s="222" t="s">
        <v>425</v>
      </c>
      <c r="B47" s="222" t="s">
        <v>1230</v>
      </c>
      <c r="C47" s="223">
        <f t="shared" ref="C47:I47" si="4">SUM(C6:C46)</f>
        <v>41</v>
      </c>
      <c r="D47" s="223">
        <f t="shared" si="4"/>
        <v>4</v>
      </c>
      <c r="E47" s="224">
        <f t="shared" si="4"/>
        <v>8</v>
      </c>
      <c r="F47" s="225">
        <f t="shared" si="4"/>
        <v>14</v>
      </c>
      <c r="G47" s="223">
        <f>SUM(G6:G46)</f>
        <v>170</v>
      </c>
      <c r="H47" s="223">
        <f t="shared" si="4"/>
        <v>67</v>
      </c>
      <c r="I47" s="224">
        <f t="shared" si="4"/>
        <v>8</v>
      </c>
      <c r="J47" s="225">
        <f>C47+D47+F47+G47+H47</f>
        <v>296</v>
      </c>
      <c r="K47" s="226">
        <f>SUM(K6:K46)</f>
        <v>5319636</v>
      </c>
      <c r="L47" s="226">
        <f>SUM(L6:L46)</f>
        <v>17415</v>
      </c>
      <c r="M47" s="226">
        <f>SUM(M6:M46)</f>
        <v>1194</v>
      </c>
      <c r="N47" s="227">
        <f>SUM(K47:M47)</f>
        <v>5338245</v>
      </c>
      <c r="O47" s="226">
        <f>SUM(O6:O46)</f>
        <v>488</v>
      </c>
      <c r="P47" s="226">
        <f>SUM(P6:P46)</f>
        <v>5344832</v>
      </c>
      <c r="Q47" s="228">
        <f>(N47)/P47*100</f>
        <v>99.876759456611538</v>
      </c>
      <c r="R47" s="229">
        <f>SUM(R6:R46)</f>
        <v>0</v>
      </c>
    </row>
    <row r="48" spans="1:20" ht="27.95" customHeight="1">
      <c r="B48" s="230" t="s">
        <v>652</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78740157480314965" right="0.78740157480314965" top="0.98425196850393704" bottom="0.98425196850393704" header="0.51181102362204722" footer="0.51181102362204722"/>
  <pageSetup paperSize="9" scale="55" orientation="portrait" r:id="rId1"/>
  <headerFooter scaleWithDoc="0"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8">
    <tabColor theme="0"/>
  </sheetPr>
  <dimension ref="A1:XFD50"/>
  <sheetViews>
    <sheetView showZeros="0" topLeftCell="B1" zoomScale="80" zoomScaleNormal="80" zoomScaleSheetLayoutView="55" workbookViewId="0">
      <selection activeCell="G19" sqref="A1:XFD1048576"/>
    </sheetView>
  </sheetViews>
  <sheetFormatPr defaultColWidth="9" defaultRowHeight="18" customHeight="1"/>
  <cols>
    <col min="1" max="1" width="9" style="183" hidden="1" customWidth="1"/>
    <col min="2" max="2" width="11" style="198" bestFit="1" customWidth="1"/>
    <col min="3" max="3" width="10.875" style="183" customWidth="1"/>
    <col min="4" max="4" width="7.125" style="183" customWidth="1"/>
    <col min="5" max="5" width="10.625" style="183" customWidth="1"/>
    <col min="6" max="7" width="10.375" style="183" customWidth="1"/>
    <col min="8" max="8" width="4.625" style="183" customWidth="1"/>
    <col min="9" max="9" width="5.25" style="183" customWidth="1"/>
    <col min="10" max="10" width="9.625" style="183" customWidth="1"/>
    <col min="11" max="11" width="10.625" style="183" customWidth="1"/>
    <col min="12" max="13" width="4.625" style="183" customWidth="1"/>
    <col min="14" max="14" width="9.625" style="183" customWidth="1"/>
    <col min="15" max="15" width="10.625" style="183" customWidth="1"/>
    <col min="16" max="16" width="4.625" style="183" customWidth="1"/>
    <col min="17" max="17" width="10.625" style="183" customWidth="1"/>
    <col min="18" max="18" width="9.625" style="183" customWidth="1"/>
    <col min="19" max="19" width="5.125" style="183" customWidth="1"/>
    <col min="20" max="20" width="10.625" style="183" customWidth="1"/>
    <col min="21" max="21" width="9.625" style="183" customWidth="1"/>
    <col min="22" max="22" width="5.25" style="183" customWidth="1"/>
    <col min="23" max="23" width="5.25" style="290" customWidth="1"/>
    <col min="24" max="25" width="10.625" style="183" customWidth="1"/>
    <col min="26" max="26" width="10.125" style="183" customWidth="1"/>
    <col min="27" max="27" width="9" style="291" customWidth="1"/>
    <col min="28" max="28" width="5.25" style="183" bestFit="1" customWidth="1"/>
    <col min="29" max="29" width="7.625" style="183" customWidth="1"/>
    <col min="30" max="30" width="5.25" style="183" bestFit="1" customWidth="1"/>
    <col min="31" max="31" width="5.625" style="183" bestFit="1" customWidth="1"/>
    <col min="32" max="16383" width="9" style="183"/>
    <col min="16384" max="16384" width="11.25" style="183" bestFit="1" customWidth="1"/>
  </cols>
  <sheetData>
    <row r="1" spans="1:31 16384:16384" s="176" customFormat="1" ht="18.75">
      <c r="B1" s="232" t="s">
        <v>520</v>
      </c>
      <c r="C1" s="233"/>
      <c r="D1" s="233"/>
      <c r="E1" s="233"/>
      <c r="F1" s="233"/>
      <c r="G1" s="233"/>
      <c r="H1" s="233"/>
      <c r="I1" s="233"/>
      <c r="J1" s="233"/>
      <c r="K1" s="233"/>
      <c r="W1" s="234"/>
      <c r="AA1" s="235"/>
    </row>
    <row r="2" spans="1:31 16384:16384" ht="18.95" customHeight="1">
      <c r="B2" s="236" t="s">
        <v>521</v>
      </c>
      <c r="C2" s="237" t="s">
        <v>522</v>
      </c>
      <c r="D2" s="238" t="s">
        <v>234</v>
      </c>
      <c r="E2" s="239"/>
      <c r="F2" s="239"/>
      <c r="G2" s="139"/>
      <c r="H2" s="240" t="s">
        <v>523</v>
      </c>
      <c r="I2" s="241"/>
      <c r="J2" s="241"/>
      <c r="K2" s="241"/>
      <c r="L2" s="241"/>
      <c r="M2" s="241"/>
      <c r="N2" s="241"/>
      <c r="O2" s="242"/>
      <c r="P2" s="240" t="s">
        <v>524</v>
      </c>
      <c r="Q2" s="241"/>
      <c r="R2" s="241"/>
      <c r="S2" s="241"/>
      <c r="T2" s="241"/>
      <c r="U2" s="242"/>
      <c r="V2" s="238" t="s">
        <v>525</v>
      </c>
      <c r="W2" s="239"/>
      <c r="X2" s="239"/>
      <c r="Y2" s="243"/>
      <c r="Z2" s="236" t="s">
        <v>260</v>
      </c>
      <c r="AA2" s="237" t="s">
        <v>1187</v>
      </c>
      <c r="AB2" s="240" t="s">
        <v>526</v>
      </c>
      <c r="AC2" s="241"/>
      <c r="AD2" s="241"/>
      <c r="AE2" s="242"/>
    </row>
    <row r="3" spans="1:31 16384:16384" ht="18.95" customHeight="1">
      <c r="B3" s="244"/>
      <c r="C3" s="244" t="s">
        <v>527</v>
      </c>
      <c r="D3" s="245"/>
      <c r="E3" s="246"/>
      <c r="F3" s="246"/>
      <c r="G3" s="146"/>
      <c r="H3" s="247"/>
      <c r="I3" s="248"/>
      <c r="J3" s="248" t="s">
        <v>528</v>
      </c>
      <c r="K3" s="249"/>
      <c r="L3" s="250"/>
      <c r="M3" s="251"/>
      <c r="N3" s="248" t="s">
        <v>529</v>
      </c>
      <c r="O3" s="249"/>
      <c r="P3" s="240" t="s">
        <v>530</v>
      </c>
      <c r="Q3" s="241"/>
      <c r="R3" s="242"/>
      <c r="S3" s="240" t="s">
        <v>531</v>
      </c>
      <c r="T3" s="241"/>
      <c r="U3" s="242"/>
      <c r="V3" s="245"/>
      <c r="W3" s="246"/>
      <c r="X3" s="246"/>
      <c r="Y3" s="252"/>
      <c r="Z3" s="244"/>
      <c r="AA3" s="244"/>
      <c r="AB3" s="240" t="s">
        <v>532</v>
      </c>
      <c r="AC3" s="242"/>
      <c r="AD3" s="240" t="s">
        <v>351</v>
      </c>
      <c r="AE3" s="242"/>
    </row>
    <row r="4" spans="1:31 16384:16384" ht="18.95" customHeight="1">
      <c r="B4" s="244"/>
      <c r="C4" s="244" t="s">
        <v>216</v>
      </c>
      <c r="D4" s="236" t="s">
        <v>226</v>
      </c>
      <c r="E4" s="237" t="s">
        <v>534</v>
      </c>
      <c r="F4" s="237" t="s">
        <v>609</v>
      </c>
      <c r="G4" s="253" t="s">
        <v>538</v>
      </c>
      <c r="H4" s="238" t="s">
        <v>533</v>
      </c>
      <c r="I4" s="139"/>
      <c r="J4" s="237" t="s">
        <v>534</v>
      </c>
      <c r="K4" s="237" t="s">
        <v>535</v>
      </c>
      <c r="L4" s="238" t="s">
        <v>533</v>
      </c>
      <c r="M4" s="139"/>
      <c r="N4" s="237" t="s">
        <v>534</v>
      </c>
      <c r="O4" s="237" t="s">
        <v>540</v>
      </c>
      <c r="P4" s="236" t="s">
        <v>533</v>
      </c>
      <c r="Q4" s="237" t="s">
        <v>542</v>
      </c>
      <c r="R4" s="237" t="s">
        <v>543</v>
      </c>
      <c r="S4" s="236" t="s">
        <v>533</v>
      </c>
      <c r="T4" s="237" t="s">
        <v>542</v>
      </c>
      <c r="U4" s="237" t="s">
        <v>544</v>
      </c>
      <c r="V4" s="238" t="s">
        <v>533</v>
      </c>
      <c r="W4" s="139"/>
      <c r="X4" s="237" t="s">
        <v>534</v>
      </c>
      <c r="Y4" s="237" t="s">
        <v>545</v>
      </c>
      <c r="Z4" s="244"/>
      <c r="AA4" s="244"/>
      <c r="AB4" s="236" t="s">
        <v>533</v>
      </c>
      <c r="AC4" s="237" t="s">
        <v>546</v>
      </c>
      <c r="AD4" s="236" t="s">
        <v>533</v>
      </c>
      <c r="AE4" s="237" t="s">
        <v>546</v>
      </c>
    </row>
    <row r="5" spans="1:31 16384:16384" ht="18.95" customHeight="1">
      <c r="B5" s="244"/>
      <c r="C5" s="244"/>
      <c r="D5" s="244"/>
      <c r="E5" s="244"/>
      <c r="F5" s="244"/>
      <c r="G5" s="254" t="s">
        <v>1</v>
      </c>
      <c r="H5" s="255"/>
      <c r="I5" s="256"/>
      <c r="J5" s="244"/>
      <c r="K5" s="244"/>
      <c r="L5" s="255"/>
      <c r="M5" s="256"/>
      <c r="N5" s="244"/>
      <c r="O5" s="244"/>
      <c r="P5" s="244"/>
      <c r="Q5" s="244"/>
      <c r="R5" s="244"/>
      <c r="S5" s="244"/>
      <c r="T5" s="244"/>
      <c r="U5" s="244"/>
      <c r="V5" s="255"/>
      <c r="W5" s="256"/>
      <c r="X5" s="244"/>
      <c r="Y5" s="244"/>
      <c r="Z5" s="244"/>
      <c r="AA5" s="244"/>
      <c r="AB5" s="244"/>
      <c r="AC5" s="244"/>
      <c r="AD5" s="244"/>
      <c r="AE5" s="244"/>
    </row>
    <row r="6" spans="1:31 16384:16384" s="198" customFormat="1" ht="18.95" customHeight="1">
      <c r="B6" s="257"/>
      <c r="C6" s="257" t="s">
        <v>364</v>
      </c>
      <c r="D6" s="257"/>
      <c r="E6" s="257"/>
      <c r="F6" s="257"/>
      <c r="G6" s="258" t="s">
        <v>467</v>
      </c>
      <c r="H6" s="245"/>
      <c r="I6" s="146"/>
      <c r="J6" s="257"/>
      <c r="K6" s="257"/>
      <c r="L6" s="245"/>
      <c r="M6" s="146"/>
      <c r="N6" s="257"/>
      <c r="O6" s="257"/>
      <c r="P6" s="257"/>
      <c r="Q6" s="257"/>
      <c r="R6" s="257"/>
      <c r="S6" s="257"/>
      <c r="T6" s="257"/>
      <c r="U6" s="257"/>
      <c r="V6" s="245"/>
      <c r="W6" s="146"/>
      <c r="X6" s="257"/>
      <c r="Y6" s="257"/>
      <c r="Z6" s="257"/>
      <c r="AA6" s="257"/>
      <c r="AB6" s="257"/>
      <c r="AC6" s="257"/>
      <c r="AD6" s="257"/>
      <c r="AE6" s="257"/>
    </row>
    <row r="7" spans="1:31 16384:16384" ht="18.95" customHeight="1">
      <c r="A7" s="259"/>
      <c r="B7" s="260" t="s">
        <v>484</v>
      </c>
      <c r="C7" s="261">
        <f>'6'!P6</f>
        <v>92720</v>
      </c>
      <c r="D7" s="262">
        <f>'6'!C6</f>
        <v>1</v>
      </c>
      <c r="E7" s="263">
        <v>98600</v>
      </c>
      <c r="F7" s="262">
        <f>'6'!K6</f>
        <v>92720</v>
      </c>
      <c r="G7" s="262" t="str">
        <f>IF('6'!R6&gt;0,'6'!R6,"")</f>
        <v/>
      </c>
      <c r="H7" s="264"/>
      <c r="I7" s="265">
        <v>0</v>
      </c>
      <c r="J7" s="263">
        <v>0</v>
      </c>
      <c r="K7" s="263">
        <v>0</v>
      </c>
      <c r="L7" s="264"/>
      <c r="M7" s="265">
        <v>0</v>
      </c>
      <c r="N7" s="263">
        <v>0</v>
      </c>
      <c r="O7" s="263">
        <v>0</v>
      </c>
      <c r="P7" s="263">
        <v>0</v>
      </c>
      <c r="Q7" s="263">
        <v>0</v>
      </c>
      <c r="R7" s="263">
        <v>0</v>
      </c>
      <c r="S7" s="263">
        <v>1</v>
      </c>
      <c r="T7" s="263">
        <v>12000</v>
      </c>
      <c r="U7" s="263">
        <v>11000</v>
      </c>
      <c r="V7" s="264">
        <f>H7+L7</f>
        <v>0</v>
      </c>
      <c r="W7" s="266">
        <f>D7+I7+M7+P7+S7</f>
        <v>2</v>
      </c>
      <c r="X7" s="267">
        <f t="shared" ref="X7:Y22" si="0">E7+J7+N7+Q7</f>
        <v>98600</v>
      </c>
      <c r="Y7" s="267">
        <f>F7+K7+O7+R7</f>
        <v>92720</v>
      </c>
      <c r="Z7" s="268">
        <f t="shared" ref="Z7:Z47" si="1">Y7/C7*100</f>
        <v>100</v>
      </c>
      <c r="AA7" s="269">
        <f>'6'!R6</f>
        <v>0</v>
      </c>
      <c r="AB7" s="270">
        <v>0</v>
      </c>
      <c r="AC7" s="270">
        <v>0</v>
      </c>
      <c r="AD7" s="270">
        <v>0</v>
      </c>
      <c r="AE7" s="271">
        <v>0</v>
      </c>
    </row>
    <row r="8" spans="1:31 16384:16384" ht="18.95" customHeight="1">
      <c r="A8" s="259"/>
      <c r="B8" s="260" t="s">
        <v>485</v>
      </c>
      <c r="C8" s="261">
        <f>'6'!P7</f>
        <v>195139</v>
      </c>
      <c r="D8" s="262">
        <f>'6'!C7</f>
        <v>1</v>
      </c>
      <c r="E8" s="263">
        <v>204000</v>
      </c>
      <c r="F8" s="262">
        <f>'6'!K7</f>
        <v>195139</v>
      </c>
      <c r="G8" s="262" t="str">
        <f>IF('6'!R7&gt;0,'6'!R7,"")</f>
        <v/>
      </c>
      <c r="H8" s="264"/>
      <c r="I8" s="265">
        <v>0</v>
      </c>
      <c r="J8" s="263">
        <v>0</v>
      </c>
      <c r="K8" s="263">
        <v>0</v>
      </c>
      <c r="L8" s="264"/>
      <c r="M8" s="265">
        <v>0</v>
      </c>
      <c r="N8" s="263">
        <v>0</v>
      </c>
      <c r="O8" s="263">
        <v>0</v>
      </c>
      <c r="P8" s="263">
        <v>0</v>
      </c>
      <c r="Q8" s="263">
        <v>0</v>
      </c>
      <c r="R8" s="263">
        <v>0</v>
      </c>
      <c r="S8" s="263">
        <v>1</v>
      </c>
      <c r="T8" s="263">
        <v>0</v>
      </c>
      <c r="U8" s="263">
        <v>0</v>
      </c>
      <c r="V8" s="264">
        <f t="shared" ref="V8:V16" si="2">H8+L8</f>
        <v>0</v>
      </c>
      <c r="W8" s="266">
        <f t="shared" ref="W8:W16" si="3">D8+I8+M8+P8+S8</f>
        <v>2</v>
      </c>
      <c r="X8" s="267">
        <f t="shared" si="0"/>
        <v>204000</v>
      </c>
      <c r="Y8" s="267">
        <f t="shared" si="0"/>
        <v>195139</v>
      </c>
      <c r="Z8" s="268">
        <f t="shared" si="1"/>
        <v>100</v>
      </c>
      <c r="AA8" s="269">
        <f>'6'!R7</f>
        <v>0</v>
      </c>
      <c r="AB8" s="272">
        <v>0</v>
      </c>
      <c r="AC8" s="272">
        <v>0</v>
      </c>
      <c r="AD8" s="272">
        <v>0</v>
      </c>
      <c r="AE8" s="272">
        <v>0</v>
      </c>
    </row>
    <row r="9" spans="1:31 16384:16384" ht="18.95" customHeight="1">
      <c r="A9" s="259"/>
      <c r="B9" s="260" t="s">
        <v>487</v>
      </c>
      <c r="C9" s="261">
        <f>'6'!P8</f>
        <v>149436</v>
      </c>
      <c r="D9" s="262">
        <f>'6'!C8</f>
        <v>1</v>
      </c>
      <c r="E9" s="263">
        <v>185400</v>
      </c>
      <c r="F9" s="262">
        <f>'6'!K8</f>
        <v>149400</v>
      </c>
      <c r="G9" s="262">
        <f>IF('6'!R8&gt;0,'6'!R8,"")</f>
        <v>343</v>
      </c>
      <c r="H9" s="264"/>
      <c r="I9" s="265">
        <v>0</v>
      </c>
      <c r="J9" s="263">
        <v>0</v>
      </c>
      <c r="K9" s="263">
        <v>0</v>
      </c>
      <c r="L9" s="264"/>
      <c r="M9" s="265">
        <v>0</v>
      </c>
      <c r="N9" s="263">
        <v>0</v>
      </c>
      <c r="O9" s="263">
        <v>0</v>
      </c>
      <c r="P9" s="263">
        <v>0</v>
      </c>
      <c r="Q9" s="263">
        <v>0</v>
      </c>
      <c r="R9" s="263">
        <v>0</v>
      </c>
      <c r="S9" s="263">
        <v>0</v>
      </c>
      <c r="T9" s="263">
        <v>0</v>
      </c>
      <c r="U9" s="263">
        <v>0</v>
      </c>
      <c r="V9" s="264">
        <f t="shared" si="2"/>
        <v>0</v>
      </c>
      <c r="W9" s="266">
        <f t="shared" si="3"/>
        <v>1</v>
      </c>
      <c r="X9" s="267">
        <f t="shared" si="0"/>
        <v>185400</v>
      </c>
      <c r="Y9" s="267">
        <f>F9+K9+O9+R9</f>
        <v>149400</v>
      </c>
      <c r="Z9" s="268">
        <f t="shared" si="1"/>
        <v>99.975909419417007</v>
      </c>
      <c r="AA9" s="269">
        <f>'6'!R8</f>
        <v>343</v>
      </c>
      <c r="AB9" s="272">
        <v>0</v>
      </c>
      <c r="AC9" s="272">
        <v>0</v>
      </c>
      <c r="AD9" s="272">
        <v>2</v>
      </c>
      <c r="AE9" s="272">
        <v>0</v>
      </c>
    </row>
    <row r="10" spans="1:31 16384:16384" ht="18.95" customHeight="1">
      <c r="A10" s="259"/>
      <c r="B10" s="260" t="s">
        <v>489</v>
      </c>
      <c r="C10" s="261">
        <f>'6'!P9</f>
        <v>28008</v>
      </c>
      <c r="D10" s="262">
        <f>'6'!C9</f>
        <v>1</v>
      </c>
      <c r="E10" s="263">
        <v>39500</v>
      </c>
      <c r="F10" s="262">
        <f>'6'!K9</f>
        <v>28004</v>
      </c>
      <c r="G10" s="262" t="str">
        <f>IF('6'!R9&gt;0,'6'!R9,"")</f>
        <v/>
      </c>
      <c r="H10" s="264"/>
      <c r="I10" s="265">
        <v>0</v>
      </c>
      <c r="J10" s="263">
        <v>0</v>
      </c>
      <c r="K10" s="263">
        <v>0</v>
      </c>
      <c r="L10" s="264"/>
      <c r="M10" s="265">
        <v>0</v>
      </c>
      <c r="N10" s="263">
        <v>0</v>
      </c>
      <c r="O10" s="263">
        <v>0</v>
      </c>
      <c r="P10" s="263">
        <v>0</v>
      </c>
      <c r="Q10" s="263">
        <v>0</v>
      </c>
      <c r="R10" s="263">
        <v>0</v>
      </c>
      <c r="S10" s="263">
        <v>0</v>
      </c>
      <c r="T10" s="263">
        <v>0</v>
      </c>
      <c r="U10" s="263">
        <v>0</v>
      </c>
      <c r="V10" s="264">
        <f t="shared" si="2"/>
        <v>0</v>
      </c>
      <c r="W10" s="266">
        <f t="shared" si="3"/>
        <v>1</v>
      </c>
      <c r="X10" s="267">
        <f t="shared" si="0"/>
        <v>39500</v>
      </c>
      <c r="Y10" s="267">
        <f t="shared" si="0"/>
        <v>28004</v>
      </c>
      <c r="Z10" s="268">
        <f t="shared" si="1"/>
        <v>99.985718366181089</v>
      </c>
      <c r="AA10" s="269">
        <f>'6'!R9</f>
        <v>0</v>
      </c>
      <c r="AB10" s="272">
        <v>0</v>
      </c>
      <c r="AC10" s="272">
        <v>0</v>
      </c>
      <c r="AD10" s="272">
        <v>0</v>
      </c>
      <c r="AE10" s="272">
        <v>0</v>
      </c>
    </row>
    <row r="11" spans="1:31 16384:16384" ht="18.95" customHeight="1">
      <c r="A11" s="259"/>
      <c r="B11" s="260" t="s">
        <v>486</v>
      </c>
      <c r="C11" s="261">
        <f>'6'!P10</f>
        <v>221191</v>
      </c>
      <c r="D11" s="262">
        <f>'6'!C10</f>
        <v>1</v>
      </c>
      <c r="E11" s="263">
        <v>229000</v>
      </c>
      <c r="F11" s="262">
        <f>'6'!K10</f>
        <v>221175</v>
      </c>
      <c r="G11" s="262" t="str">
        <f>IF('6'!R10&gt;0,'6'!R10,"")</f>
        <v/>
      </c>
      <c r="H11" s="264"/>
      <c r="I11" s="265">
        <v>0</v>
      </c>
      <c r="J11" s="263">
        <v>0</v>
      </c>
      <c r="K11" s="263">
        <v>0</v>
      </c>
      <c r="L11" s="264"/>
      <c r="M11" s="265">
        <v>0</v>
      </c>
      <c r="N11" s="263">
        <v>0</v>
      </c>
      <c r="O11" s="263">
        <v>0</v>
      </c>
      <c r="P11" s="263">
        <v>5</v>
      </c>
      <c r="Q11" s="263">
        <v>0</v>
      </c>
      <c r="R11" s="263">
        <v>0</v>
      </c>
      <c r="S11" s="263">
        <v>2</v>
      </c>
      <c r="T11" s="263">
        <v>1171</v>
      </c>
      <c r="U11" s="263">
        <v>270</v>
      </c>
      <c r="V11" s="264">
        <f t="shared" si="2"/>
        <v>0</v>
      </c>
      <c r="W11" s="266">
        <f t="shared" si="3"/>
        <v>8</v>
      </c>
      <c r="X11" s="267">
        <f t="shared" si="0"/>
        <v>229000</v>
      </c>
      <c r="Y11" s="267">
        <f t="shared" si="0"/>
        <v>221175</v>
      </c>
      <c r="Z11" s="268">
        <f t="shared" si="1"/>
        <v>99.992766432630617</v>
      </c>
      <c r="AA11" s="269">
        <f>'6'!R10</f>
        <v>-343</v>
      </c>
      <c r="AB11" s="272">
        <v>0</v>
      </c>
      <c r="AC11" s="272">
        <v>0</v>
      </c>
      <c r="AD11" s="272">
        <v>0</v>
      </c>
      <c r="AE11" s="272">
        <v>0</v>
      </c>
    </row>
    <row r="12" spans="1:31 16384:16384" ht="18.95" customHeight="1">
      <c r="A12" s="259"/>
      <c r="B12" s="260" t="s">
        <v>488</v>
      </c>
      <c r="C12" s="261">
        <f>'6'!P11</f>
        <v>104933</v>
      </c>
      <c r="D12" s="262">
        <f>'6'!C11</f>
        <v>1</v>
      </c>
      <c r="E12" s="263">
        <v>151805</v>
      </c>
      <c r="F12" s="262">
        <f>'6'!K11</f>
        <v>104350</v>
      </c>
      <c r="G12" s="262" t="str">
        <f>IF('6'!R11&gt;0,'6'!R11,"")</f>
        <v/>
      </c>
      <c r="H12" s="264"/>
      <c r="I12" s="265">
        <v>0</v>
      </c>
      <c r="J12" s="263">
        <v>0</v>
      </c>
      <c r="K12" s="263">
        <v>0</v>
      </c>
      <c r="L12" s="264"/>
      <c r="M12" s="265">
        <v>0</v>
      </c>
      <c r="N12" s="263">
        <v>0</v>
      </c>
      <c r="O12" s="263">
        <v>0</v>
      </c>
      <c r="P12" s="263">
        <v>3</v>
      </c>
      <c r="Q12" s="263">
        <v>648</v>
      </c>
      <c r="R12" s="263">
        <v>0</v>
      </c>
      <c r="S12" s="263">
        <v>0</v>
      </c>
      <c r="T12" s="263">
        <v>0</v>
      </c>
      <c r="U12" s="263">
        <v>0</v>
      </c>
      <c r="V12" s="264">
        <f t="shared" si="2"/>
        <v>0</v>
      </c>
      <c r="W12" s="266">
        <f t="shared" si="3"/>
        <v>4</v>
      </c>
      <c r="X12" s="267">
        <f t="shared" si="0"/>
        <v>152453</v>
      </c>
      <c r="Y12" s="267">
        <f t="shared" si="0"/>
        <v>104350</v>
      </c>
      <c r="Z12" s="268">
        <f t="shared" si="1"/>
        <v>99.444407383759156</v>
      </c>
      <c r="AA12" s="269">
        <f>'6'!R11</f>
        <v>0</v>
      </c>
      <c r="AB12" s="272">
        <v>0</v>
      </c>
      <c r="AC12" s="272">
        <v>0</v>
      </c>
      <c r="AD12" s="272">
        <v>4</v>
      </c>
      <c r="AE12" s="272">
        <v>0</v>
      </c>
    </row>
    <row r="13" spans="1:31 16384:16384" ht="18.95" customHeight="1">
      <c r="A13" s="259"/>
      <c r="B13" s="260" t="s">
        <v>491</v>
      </c>
      <c r="C13" s="261">
        <f>'6'!P12</f>
        <v>255533</v>
      </c>
      <c r="D13" s="262">
        <f>'6'!C12</f>
        <v>1</v>
      </c>
      <c r="E13" s="263">
        <v>272000</v>
      </c>
      <c r="F13" s="262">
        <f>'6'!K12</f>
        <v>253665</v>
      </c>
      <c r="G13" s="262">
        <f>IF('6'!R12&gt;0,'6'!R12,"")</f>
        <v>4583</v>
      </c>
      <c r="H13" s="264">
        <v>2</v>
      </c>
      <c r="I13" s="265">
        <v>2</v>
      </c>
      <c r="J13" s="263">
        <v>0</v>
      </c>
      <c r="K13" s="263">
        <v>1768</v>
      </c>
      <c r="L13" s="264"/>
      <c r="M13" s="265"/>
      <c r="N13" s="263">
        <v>0</v>
      </c>
      <c r="O13" s="263"/>
      <c r="P13" s="263">
        <v>2</v>
      </c>
      <c r="Q13" s="263">
        <v>986</v>
      </c>
      <c r="R13" s="263">
        <v>100</v>
      </c>
      <c r="S13" s="263">
        <v>8</v>
      </c>
      <c r="T13" s="263">
        <v>16050</v>
      </c>
      <c r="U13" s="263">
        <v>1579</v>
      </c>
      <c r="V13" s="264">
        <f t="shared" si="2"/>
        <v>2</v>
      </c>
      <c r="W13" s="266">
        <f t="shared" si="3"/>
        <v>13</v>
      </c>
      <c r="X13" s="267">
        <f t="shared" si="0"/>
        <v>272986</v>
      </c>
      <c r="Y13" s="267">
        <f>F13+K13+O13+R13</f>
        <v>255533</v>
      </c>
      <c r="Z13" s="268">
        <f t="shared" si="1"/>
        <v>100</v>
      </c>
      <c r="AA13" s="269">
        <f>'6'!R12</f>
        <v>4583</v>
      </c>
      <c r="AB13" s="272">
        <v>0</v>
      </c>
      <c r="AC13" s="272">
        <v>0</v>
      </c>
      <c r="AD13" s="272">
        <v>1</v>
      </c>
      <c r="AE13" s="272">
        <v>0</v>
      </c>
      <c r="XFD13" s="211">
        <f>SUM(A13:XFC13)</f>
        <v>1339497</v>
      </c>
    </row>
    <row r="14" spans="1:31 16384:16384" ht="18.95" customHeight="1">
      <c r="A14" s="259"/>
      <c r="B14" s="260" t="s">
        <v>492</v>
      </c>
      <c r="C14" s="261">
        <f>'6'!P13</f>
        <v>84780</v>
      </c>
      <c r="D14" s="262">
        <f>'6'!C13</f>
        <v>1</v>
      </c>
      <c r="E14" s="263">
        <v>113000</v>
      </c>
      <c r="F14" s="262">
        <f>'6'!K13</f>
        <v>84780</v>
      </c>
      <c r="G14" s="262" t="str">
        <f>IF('6'!R13&gt;0,'6'!R13,"")</f>
        <v/>
      </c>
      <c r="H14" s="264"/>
      <c r="I14" s="265">
        <v>0</v>
      </c>
      <c r="J14" s="263">
        <v>0</v>
      </c>
      <c r="K14" s="263">
        <v>0</v>
      </c>
      <c r="L14" s="264"/>
      <c r="M14" s="265">
        <v>0</v>
      </c>
      <c r="N14" s="263">
        <v>0</v>
      </c>
      <c r="O14" s="263">
        <v>0</v>
      </c>
      <c r="P14" s="263">
        <v>2</v>
      </c>
      <c r="Q14" s="263">
        <v>2260</v>
      </c>
      <c r="R14" s="263">
        <v>0</v>
      </c>
      <c r="S14" s="263">
        <v>2</v>
      </c>
      <c r="T14" s="263">
        <v>8912</v>
      </c>
      <c r="U14" s="263">
        <v>4869</v>
      </c>
      <c r="V14" s="264">
        <f t="shared" si="2"/>
        <v>0</v>
      </c>
      <c r="W14" s="266">
        <f t="shared" si="3"/>
        <v>5</v>
      </c>
      <c r="X14" s="267">
        <f t="shared" si="0"/>
        <v>115260</v>
      </c>
      <c r="Y14" s="267">
        <f t="shared" si="0"/>
        <v>84780</v>
      </c>
      <c r="Z14" s="268">
        <f t="shared" si="1"/>
        <v>100</v>
      </c>
      <c r="AA14" s="269">
        <f>'6'!R13</f>
        <v>-4583</v>
      </c>
      <c r="AB14" s="272">
        <v>0</v>
      </c>
      <c r="AC14" s="272">
        <v>0</v>
      </c>
      <c r="AD14" s="272">
        <v>0</v>
      </c>
      <c r="AE14" s="272">
        <v>0</v>
      </c>
    </row>
    <row r="15" spans="1:31 16384:16384" ht="18.95" customHeight="1">
      <c r="A15" s="259"/>
      <c r="B15" s="260" t="s">
        <v>493</v>
      </c>
      <c r="C15" s="261">
        <f>'6'!P14</f>
        <v>29978</v>
      </c>
      <c r="D15" s="262">
        <f>'6'!C14</f>
        <v>1</v>
      </c>
      <c r="E15" s="263">
        <v>30700</v>
      </c>
      <c r="F15" s="262">
        <f>'6'!K14</f>
        <v>29978</v>
      </c>
      <c r="G15" s="262" t="str">
        <f>IF('6'!R14&gt;0,'6'!R14,"")</f>
        <v/>
      </c>
      <c r="H15" s="264"/>
      <c r="I15" s="265">
        <v>0</v>
      </c>
      <c r="J15" s="263">
        <v>0</v>
      </c>
      <c r="K15" s="263">
        <v>0</v>
      </c>
      <c r="L15" s="264"/>
      <c r="M15" s="265">
        <v>0</v>
      </c>
      <c r="N15" s="263">
        <v>0</v>
      </c>
      <c r="O15" s="263">
        <v>0</v>
      </c>
      <c r="P15" s="263">
        <v>0</v>
      </c>
      <c r="Q15" s="263">
        <v>0</v>
      </c>
      <c r="R15" s="263">
        <v>0</v>
      </c>
      <c r="S15" s="263">
        <v>2</v>
      </c>
      <c r="T15" s="263">
        <v>604</v>
      </c>
      <c r="U15" s="263">
        <v>0</v>
      </c>
      <c r="V15" s="264">
        <f t="shared" si="2"/>
        <v>0</v>
      </c>
      <c r="W15" s="266">
        <f t="shared" si="3"/>
        <v>3</v>
      </c>
      <c r="X15" s="267">
        <f t="shared" si="0"/>
        <v>30700</v>
      </c>
      <c r="Y15" s="267">
        <f t="shared" si="0"/>
        <v>29978</v>
      </c>
      <c r="Z15" s="268">
        <f t="shared" si="1"/>
        <v>100</v>
      </c>
      <c r="AA15" s="269">
        <f>'6'!R14</f>
        <v>0</v>
      </c>
      <c r="AB15" s="272">
        <v>0</v>
      </c>
      <c r="AC15" s="272">
        <v>0</v>
      </c>
      <c r="AD15" s="272">
        <v>0</v>
      </c>
      <c r="AE15" s="272">
        <v>0</v>
      </c>
    </row>
    <row r="16" spans="1:31 16384:16384" ht="18.95" customHeight="1">
      <c r="A16" s="259"/>
      <c r="B16" s="260" t="s">
        <v>494</v>
      </c>
      <c r="C16" s="261">
        <f>'6'!P15</f>
        <v>33780</v>
      </c>
      <c r="D16" s="262">
        <f>'6'!C15</f>
        <v>1</v>
      </c>
      <c r="E16" s="263">
        <v>39300</v>
      </c>
      <c r="F16" s="262">
        <f>'6'!K15</f>
        <v>33780</v>
      </c>
      <c r="G16" s="262" t="str">
        <f>IF('6'!R15&gt;0,'6'!R15,"")</f>
        <v/>
      </c>
      <c r="H16" s="264"/>
      <c r="I16" s="265">
        <v>0</v>
      </c>
      <c r="J16" s="263">
        <v>0</v>
      </c>
      <c r="K16" s="263">
        <v>0</v>
      </c>
      <c r="L16" s="264"/>
      <c r="M16" s="265">
        <v>0</v>
      </c>
      <c r="N16" s="263">
        <v>0</v>
      </c>
      <c r="O16" s="263">
        <v>0</v>
      </c>
      <c r="P16" s="263">
        <v>0</v>
      </c>
      <c r="Q16" s="263">
        <v>0</v>
      </c>
      <c r="R16" s="263">
        <v>0</v>
      </c>
      <c r="S16" s="263">
        <v>0</v>
      </c>
      <c r="T16" s="263">
        <v>0</v>
      </c>
      <c r="U16" s="263">
        <v>0</v>
      </c>
      <c r="V16" s="264">
        <f t="shared" si="2"/>
        <v>0</v>
      </c>
      <c r="W16" s="266">
        <f t="shared" si="3"/>
        <v>1</v>
      </c>
      <c r="X16" s="267">
        <f t="shared" si="0"/>
        <v>39300</v>
      </c>
      <c r="Y16" s="267">
        <f t="shared" si="0"/>
        <v>33780</v>
      </c>
      <c r="Z16" s="268">
        <f t="shared" si="1"/>
        <v>100</v>
      </c>
      <c r="AA16" s="269">
        <f>'6'!R15</f>
        <v>0</v>
      </c>
      <c r="AB16" s="272">
        <v>0</v>
      </c>
      <c r="AC16" s="272">
        <v>0</v>
      </c>
      <c r="AD16" s="272">
        <v>0</v>
      </c>
      <c r="AE16" s="272">
        <v>0</v>
      </c>
    </row>
    <row r="17" spans="1:31" ht="18.95" customHeight="1">
      <c r="A17" s="259"/>
      <c r="B17" s="260" t="s">
        <v>495</v>
      </c>
      <c r="C17" s="261">
        <f>'6'!P16</f>
        <v>36652</v>
      </c>
      <c r="D17" s="262">
        <f>'6'!C16</f>
        <v>1</v>
      </c>
      <c r="E17" s="263">
        <v>39080</v>
      </c>
      <c r="F17" s="262">
        <f>'6'!K16</f>
        <v>36212</v>
      </c>
      <c r="G17" s="262" t="str">
        <f>IF('6'!R16&gt;0,'6'!R16,"")</f>
        <v/>
      </c>
      <c r="H17" s="264"/>
      <c r="I17" s="265">
        <v>0</v>
      </c>
      <c r="J17" s="263">
        <v>0</v>
      </c>
      <c r="K17" s="263">
        <v>0</v>
      </c>
      <c r="L17" s="264"/>
      <c r="M17" s="265">
        <v>0</v>
      </c>
      <c r="N17" s="263">
        <v>0</v>
      </c>
      <c r="O17" s="263">
        <v>0</v>
      </c>
      <c r="P17" s="263">
        <v>0</v>
      </c>
      <c r="Q17" s="263">
        <v>0</v>
      </c>
      <c r="R17" s="263">
        <v>0</v>
      </c>
      <c r="S17" s="263">
        <v>2</v>
      </c>
      <c r="T17" s="263">
        <v>1033</v>
      </c>
      <c r="U17" s="263">
        <v>0</v>
      </c>
      <c r="V17" s="264">
        <f t="shared" ref="V17:V28" si="4">H17+L17</f>
        <v>0</v>
      </c>
      <c r="W17" s="266">
        <f t="shared" ref="W17:W28" si="5">D17+I17+M17+P17+S17</f>
        <v>3</v>
      </c>
      <c r="X17" s="267">
        <f t="shared" si="0"/>
        <v>39080</v>
      </c>
      <c r="Y17" s="267">
        <f t="shared" si="0"/>
        <v>36212</v>
      </c>
      <c r="Z17" s="268">
        <f t="shared" si="1"/>
        <v>98.799519807923161</v>
      </c>
      <c r="AA17" s="269">
        <f>'6'!R16</f>
        <v>0</v>
      </c>
      <c r="AB17" s="272">
        <v>0</v>
      </c>
      <c r="AC17" s="272">
        <v>0</v>
      </c>
      <c r="AD17" s="272">
        <v>0</v>
      </c>
      <c r="AE17" s="272">
        <v>0</v>
      </c>
    </row>
    <row r="18" spans="1:31" ht="18.95" customHeight="1">
      <c r="A18" s="259"/>
      <c r="B18" s="260" t="s">
        <v>496</v>
      </c>
      <c r="C18" s="261">
        <f>'6'!P17</f>
        <v>72280</v>
      </c>
      <c r="D18" s="262">
        <f>'6'!C17</f>
        <v>1</v>
      </c>
      <c r="E18" s="263">
        <v>76459</v>
      </c>
      <c r="F18" s="262">
        <f>'6'!K17</f>
        <v>72255</v>
      </c>
      <c r="G18" s="262">
        <f>IF('6'!R17&gt;0,'6'!R17,"")</f>
        <v>59</v>
      </c>
      <c r="H18" s="264"/>
      <c r="I18" s="265">
        <v>0</v>
      </c>
      <c r="J18" s="263">
        <v>0</v>
      </c>
      <c r="K18" s="263">
        <v>0</v>
      </c>
      <c r="L18" s="264"/>
      <c r="M18" s="265">
        <v>0</v>
      </c>
      <c r="N18" s="263">
        <v>0</v>
      </c>
      <c r="O18" s="263">
        <v>0</v>
      </c>
      <c r="P18" s="263">
        <v>0</v>
      </c>
      <c r="Q18" s="263">
        <v>0</v>
      </c>
      <c r="R18" s="263">
        <v>0</v>
      </c>
      <c r="S18" s="263">
        <v>5</v>
      </c>
      <c r="T18" s="263">
        <v>2060</v>
      </c>
      <c r="U18" s="263">
        <v>929</v>
      </c>
      <c r="V18" s="264">
        <f t="shared" si="4"/>
        <v>0</v>
      </c>
      <c r="W18" s="266">
        <f t="shared" si="5"/>
        <v>6</v>
      </c>
      <c r="X18" s="267">
        <f t="shared" si="0"/>
        <v>76459</v>
      </c>
      <c r="Y18" s="267">
        <f t="shared" si="0"/>
        <v>72255</v>
      </c>
      <c r="Z18" s="268">
        <f t="shared" si="1"/>
        <v>99.96541228555617</v>
      </c>
      <c r="AA18" s="269">
        <f>'6'!R17</f>
        <v>59</v>
      </c>
      <c r="AB18" s="272">
        <v>0</v>
      </c>
      <c r="AC18" s="272">
        <v>0</v>
      </c>
      <c r="AD18" s="272">
        <v>5</v>
      </c>
      <c r="AE18" s="272">
        <v>0</v>
      </c>
    </row>
    <row r="19" spans="1:31" ht="18.95" customHeight="1">
      <c r="A19" s="259"/>
      <c r="B19" s="260" t="s">
        <v>497</v>
      </c>
      <c r="C19" s="261">
        <f>'6'!P18</f>
        <v>46357</v>
      </c>
      <c r="D19" s="262">
        <f>'6'!C18</f>
        <v>1</v>
      </c>
      <c r="E19" s="263">
        <v>48641</v>
      </c>
      <c r="F19" s="262">
        <f>'6'!K18</f>
        <v>46357</v>
      </c>
      <c r="G19" s="262" t="str">
        <f>IF('6'!R18&gt;0,'6'!R18,"")</f>
        <v/>
      </c>
      <c r="H19" s="264"/>
      <c r="I19" s="265">
        <v>0</v>
      </c>
      <c r="J19" s="263">
        <v>0</v>
      </c>
      <c r="K19" s="263">
        <v>0</v>
      </c>
      <c r="L19" s="264"/>
      <c r="M19" s="265">
        <v>0</v>
      </c>
      <c r="N19" s="263">
        <v>0</v>
      </c>
      <c r="O19" s="263">
        <v>0</v>
      </c>
      <c r="P19" s="263">
        <v>1</v>
      </c>
      <c r="Q19" s="263">
        <v>450</v>
      </c>
      <c r="R19" s="263">
        <v>0</v>
      </c>
      <c r="S19" s="263">
        <v>0</v>
      </c>
      <c r="T19" s="263">
        <v>0</v>
      </c>
      <c r="U19" s="263">
        <v>0</v>
      </c>
      <c r="V19" s="264">
        <f t="shared" si="4"/>
        <v>0</v>
      </c>
      <c r="W19" s="266">
        <f t="shared" si="5"/>
        <v>2</v>
      </c>
      <c r="X19" s="267">
        <f t="shared" si="0"/>
        <v>49091</v>
      </c>
      <c r="Y19" s="267">
        <f t="shared" si="0"/>
        <v>46357</v>
      </c>
      <c r="Z19" s="268">
        <f t="shared" si="1"/>
        <v>100</v>
      </c>
      <c r="AA19" s="269">
        <f>'6'!R18</f>
        <v>-59</v>
      </c>
      <c r="AB19" s="272">
        <v>0</v>
      </c>
      <c r="AC19" s="272">
        <v>0</v>
      </c>
      <c r="AD19" s="272">
        <v>1</v>
      </c>
      <c r="AE19" s="272">
        <v>0</v>
      </c>
    </row>
    <row r="20" spans="1:31" ht="18.95" customHeight="1">
      <c r="A20" s="259"/>
      <c r="B20" s="260" t="s">
        <v>498</v>
      </c>
      <c r="C20" s="261">
        <f>'6'!P19</f>
        <v>40869</v>
      </c>
      <c r="D20" s="262">
        <f>'6'!C19</f>
        <v>1</v>
      </c>
      <c r="E20" s="263">
        <v>47600</v>
      </c>
      <c r="F20" s="262">
        <f>'6'!K19</f>
        <v>40272</v>
      </c>
      <c r="G20" s="262" t="str">
        <f>IF('6'!R19&gt;0,'6'!R19,"")</f>
        <v/>
      </c>
      <c r="H20" s="264"/>
      <c r="I20" s="265">
        <v>0</v>
      </c>
      <c r="J20" s="263">
        <v>0</v>
      </c>
      <c r="K20" s="263">
        <v>0</v>
      </c>
      <c r="L20" s="264"/>
      <c r="M20" s="265">
        <v>0</v>
      </c>
      <c r="N20" s="263">
        <v>0</v>
      </c>
      <c r="O20" s="263">
        <v>0</v>
      </c>
      <c r="P20" s="263">
        <v>0</v>
      </c>
      <c r="Q20" s="263">
        <v>0</v>
      </c>
      <c r="R20" s="263">
        <v>0</v>
      </c>
      <c r="S20" s="263">
        <v>0</v>
      </c>
      <c r="T20" s="263">
        <v>0</v>
      </c>
      <c r="U20" s="263">
        <v>0</v>
      </c>
      <c r="V20" s="264">
        <f t="shared" si="4"/>
        <v>0</v>
      </c>
      <c r="W20" s="266">
        <f t="shared" si="5"/>
        <v>1</v>
      </c>
      <c r="X20" s="267">
        <f t="shared" si="0"/>
        <v>47600</v>
      </c>
      <c r="Y20" s="267">
        <f t="shared" si="0"/>
        <v>40272</v>
      </c>
      <c r="Z20" s="268">
        <f t="shared" si="1"/>
        <v>98.539235117081404</v>
      </c>
      <c r="AA20" s="269">
        <f>'6'!R19</f>
        <v>0</v>
      </c>
      <c r="AB20" s="272">
        <v>0</v>
      </c>
      <c r="AC20" s="272">
        <v>0</v>
      </c>
      <c r="AD20" s="272">
        <v>2</v>
      </c>
      <c r="AE20" s="272">
        <v>29</v>
      </c>
    </row>
    <row r="21" spans="1:31" ht="18.95" customHeight="1">
      <c r="A21" s="259"/>
      <c r="B21" s="260" t="s">
        <v>499</v>
      </c>
      <c r="C21" s="261">
        <f>'6'!P20</f>
        <v>39867</v>
      </c>
      <c r="D21" s="262">
        <f>'6'!C20</f>
        <v>1</v>
      </c>
      <c r="E21" s="263">
        <v>39020</v>
      </c>
      <c r="F21" s="262">
        <f>'6'!K20</f>
        <v>39551</v>
      </c>
      <c r="G21" s="262">
        <f>IF('6'!R20&gt;0,'6'!R20,"")</f>
        <v>19</v>
      </c>
      <c r="H21" s="264"/>
      <c r="I21" s="265">
        <v>0</v>
      </c>
      <c r="J21" s="263">
        <v>0</v>
      </c>
      <c r="K21" s="263">
        <v>0</v>
      </c>
      <c r="L21" s="264"/>
      <c r="M21" s="265">
        <v>0</v>
      </c>
      <c r="N21" s="263">
        <v>0</v>
      </c>
      <c r="O21" s="263">
        <v>0</v>
      </c>
      <c r="P21" s="263">
        <v>2</v>
      </c>
      <c r="Q21" s="263">
        <v>23231</v>
      </c>
      <c r="R21" s="263">
        <v>54</v>
      </c>
      <c r="S21" s="263">
        <v>3</v>
      </c>
      <c r="T21" s="263">
        <v>770</v>
      </c>
      <c r="U21" s="263">
        <v>80</v>
      </c>
      <c r="V21" s="264">
        <f t="shared" si="4"/>
        <v>0</v>
      </c>
      <c r="W21" s="266">
        <f t="shared" si="5"/>
        <v>6</v>
      </c>
      <c r="X21" s="267">
        <f t="shared" si="0"/>
        <v>62251</v>
      </c>
      <c r="Y21" s="267">
        <f t="shared" si="0"/>
        <v>39605</v>
      </c>
      <c r="Z21" s="268">
        <f t="shared" si="1"/>
        <v>99.34281485940754</v>
      </c>
      <c r="AA21" s="269">
        <f>'6'!R20</f>
        <v>19</v>
      </c>
      <c r="AB21" s="273">
        <v>0</v>
      </c>
      <c r="AC21" s="273">
        <v>0</v>
      </c>
      <c r="AD21" s="272">
        <v>2</v>
      </c>
      <c r="AE21" s="272">
        <v>240</v>
      </c>
    </row>
    <row r="22" spans="1:31" ht="18.95" customHeight="1">
      <c r="A22" s="259"/>
      <c r="B22" s="260" t="s">
        <v>500</v>
      </c>
      <c r="C22" s="261">
        <f>'6'!P21</f>
        <v>17895</v>
      </c>
      <c r="D22" s="262">
        <f>'6'!C21</f>
        <v>1</v>
      </c>
      <c r="E22" s="263">
        <v>21300</v>
      </c>
      <c r="F22" s="262">
        <f>'6'!K21</f>
        <v>17770</v>
      </c>
      <c r="G22" s="262" t="str">
        <f>IF('6'!R21&gt;0,'6'!R21,"")</f>
        <v/>
      </c>
      <c r="H22" s="264"/>
      <c r="I22" s="265">
        <v>0</v>
      </c>
      <c r="J22" s="263">
        <v>0</v>
      </c>
      <c r="K22" s="263">
        <v>0</v>
      </c>
      <c r="L22" s="264"/>
      <c r="M22" s="265">
        <v>0</v>
      </c>
      <c r="N22" s="263">
        <v>0</v>
      </c>
      <c r="O22" s="263">
        <v>0</v>
      </c>
      <c r="P22" s="263">
        <v>0</v>
      </c>
      <c r="Q22" s="263">
        <v>0</v>
      </c>
      <c r="R22" s="263">
        <v>0</v>
      </c>
      <c r="S22" s="263">
        <v>0</v>
      </c>
      <c r="T22" s="263">
        <v>0</v>
      </c>
      <c r="U22" s="263">
        <v>0</v>
      </c>
      <c r="V22" s="264">
        <f t="shared" si="4"/>
        <v>0</v>
      </c>
      <c r="W22" s="266">
        <f t="shared" si="5"/>
        <v>1</v>
      </c>
      <c r="X22" s="267">
        <f t="shared" si="0"/>
        <v>21300</v>
      </c>
      <c r="Y22" s="267">
        <f t="shared" si="0"/>
        <v>17770</v>
      </c>
      <c r="Z22" s="268">
        <f t="shared" si="1"/>
        <v>99.30148086057558</v>
      </c>
      <c r="AA22" s="269">
        <f>'6'!R21</f>
        <v>0</v>
      </c>
      <c r="AB22" s="273">
        <v>0</v>
      </c>
      <c r="AC22" s="273">
        <v>0</v>
      </c>
      <c r="AD22" s="272">
        <v>0</v>
      </c>
      <c r="AE22" s="272">
        <v>0</v>
      </c>
    </row>
    <row r="23" spans="1:31" ht="18.95" customHeight="1">
      <c r="A23" s="259"/>
      <c r="B23" s="260" t="s">
        <v>501</v>
      </c>
      <c r="C23" s="261">
        <f>'6'!P22</f>
        <v>10296</v>
      </c>
      <c r="D23" s="262">
        <f>'6'!C22</f>
        <v>1</v>
      </c>
      <c r="E23" s="263">
        <v>15000</v>
      </c>
      <c r="F23" s="262">
        <f>'6'!K22</f>
        <v>10275</v>
      </c>
      <c r="G23" s="262" t="str">
        <f>IF('6'!R22&gt;0,'6'!R22,"")</f>
        <v/>
      </c>
      <c r="H23" s="264"/>
      <c r="I23" s="265">
        <v>0</v>
      </c>
      <c r="J23" s="263">
        <v>0</v>
      </c>
      <c r="K23" s="263">
        <v>0</v>
      </c>
      <c r="L23" s="264"/>
      <c r="M23" s="265">
        <v>0</v>
      </c>
      <c r="N23" s="263">
        <v>0</v>
      </c>
      <c r="O23" s="263">
        <v>0</v>
      </c>
      <c r="P23" s="263">
        <v>0</v>
      </c>
      <c r="Q23" s="263">
        <v>0</v>
      </c>
      <c r="R23" s="263">
        <v>0</v>
      </c>
      <c r="S23" s="263">
        <v>0</v>
      </c>
      <c r="T23" s="263">
        <v>0</v>
      </c>
      <c r="U23" s="263">
        <v>0</v>
      </c>
      <c r="V23" s="264">
        <f t="shared" si="4"/>
        <v>0</v>
      </c>
      <c r="W23" s="266">
        <f t="shared" si="5"/>
        <v>1</v>
      </c>
      <c r="X23" s="267">
        <f t="shared" ref="X23:Y47" si="6">E23+J23+N23+Q23</f>
        <v>15000</v>
      </c>
      <c r="Y23" s="267">
        <f t="shared" si="6"/>
        <v>10275</v>
      </c>
      <c r="Z23" s="268">
        <f t="shared" si="1"/>
        <v>99.796037296037298</v>
      </c>
      <c r="AA23" s="269">
        <f>'6'!R22</f>
        <v>0</v>
      </c>
      <c r="AB23" s="272">
        <v>0</v>
      </c>
      <c r="AC23" s="272">
        <v>0</v>
      </c>
      <c r="AD23" s="272">
        <v>0</v>
      </c>
      <c r="AE23" s="272">
        <v>0</v>
      </c>
    </row>
    <row r="24" spans="1:31" ht="18.95" customHeight="1">
      <c r="A24" s="259"/>
      <c r="B24" s="260" t="s">
        <v>502</v>
      </c>
      <c r="C24" s="261">
        <f>'6'!P23</f>
        <v>18971</v>
      </c>
      <c r="D24" s="262">
        <f>'6'!C23</f>
        <v>1</v>
      </c>
      <c r="E24" s="263">
        <v>19400</v>
      </c>
      <c r="F24" s="262">
        <f>'6'!K23</f>
        <v>18876</v>
      </c>
      <c r="G24" s="262" t="str">
        <f>IF('6'!R23&gt;0,'6'!R23,"")</f>
        <v/>
      </c>
      <c r="H24" s="264"/>
      <c r="I24" s="265">
        <v>0</v>
      </c>
      <c r="J24" s="263">
        <v>0</v>
      </c>
      <c r="K24" s="263">
        <v>0</v>
      </c>
      <c r="L24" s="264"/>
      <c r="M24" s="265">
        <v>0</v>
      </c>
      <c r="N24" s="263">
        <v>0</v>
      </c>
      <c r="O24" s="263">
        <v>0</v>
      </c>
      <c r="P24" s="263">
        <v>0</v>
      </c>
      <c r="Q24" s="263">
        <v>0</v>
      </c>
      <c r="R24" s="263">
        <v>0</v>
      </c>
      <c r="S24" s="263">
        <v>1</v>
      </c>
      <c r="T24" s="263">
        <v>1465</v>
      </c>
      <c r="U24" s="263">
        <v>573</v>
      </c>
      <c r="V24" s="264">
        <f t="shared" si="4"/>
        <v>0</v>
      </c>
      <c r="W24" s="266">
        <f t="shared" si="5"/>
        <v>2</v>
      </c>
      <c r="X24" s="267">
        <f t="shared" si="6"/>
        <v>19400</v>
      </c>
      <c r="Y24" s="267">
        <f t="shared" si="6"/>
        <v>18876</v>
      </c>
      <c r="Z24" s="268">
        <f t="shared" si="1"/>
        <v>99.499235675504721</v>
      </c>
      <c r="AA24" s="269">
        <f>'6'!R23</f>
        <v>0</v>
      </c>
      <c r="AB24" s="272">
        <v>0</v>
      </c>
      <c r="AC24" s="272">
        <v>0</v>
      </c>
      <c r="AD24" s="272">
        <v>0</v>
      </c>
      <c r="AE24" s="272">
        <v>0</v>
      </c>
    </row>
    <row r="25" spans="1:31" ht="18.95" customHeight="1">
      <c r="A25" s="259"/>
      <c r="B25" s="260" t="s">
        <v>503</v>
      </c>
      <c r="C25" s="261">
        <f>'6'!P24</f>
        <v>9772</v>
      </c>
      <c r="D25" s="262">
        <f>'6'!C24</f>
        <v>1</v>
      </c>
      <c r="E25" s="263">
        <v>11640</v>
      </c>
      <c r="F25" s="262">
        <f>'6'!K24</f>
        <v>9740</v>
      </c>
      <c r="G25" s="262" t="str">
        <f>IF('6'!R24&gt;0,'6'!R24,"")</f>
        <v/>
      </c>
      <c r="H25" s="264"/>
      <c r="I25" s="265">
        <v>0</v>
      </c>
      <c r="J25" s="263">
        <v>0</v>
      </c>
      <c r="K25" s="263">
        <v>0</v>
      </c>
      <c r="L25" s="264"/>
      <c r="M25" s="265">
        <v>0</v>
      </c>
      <c r="N25" s="263">
        <v>0</v>
      </c>
      <c r="O25" s="263">
        <v>0</v>
      </c>
      <c r="P25" s="263">
        <v>0</v>
      </c>
      <c r="Q25" s="263">
        <v>0</v>
      </c>
      <c r="R25" s="263">
        <v>0</v>
      </c>
      <c r="S25" s="263"/>
      <c r="T25" s="263"/>
      <c r="U25" s="263"/>
      <c r="V25" s="264">
        <f t="shared" si="4"/>
        <v>0</v>
      </c>
      <c r="W25" s="266">
        <f t="shared" si="5"/>
        <v>1</v>
      </c>
      <c r="X25" s="267">
        <f t="shared" si="6"/>
        <v>11640</v>
      </c>
      <c r="Y25" s="267">
        <f t="shared" si="6"/>
        <v>9740</v>
      </c>
      <c r="Z25" s="268">
        <f t="shared" si="1"/>
        <v>99.672533769954981</v>
      </c>
      <c r="AA25" s="269">
        <f>'6'!R24</f>
        <v>0</v>
      </c>
      <c r="AB25" s="272">
        <v>0</v>
      </c>
      <c r="AC25" s="272">
        <v>0</v>
      </c>
      <c r="AD25" s="272">
        <v>2</v>
      </c>
      <c r="AE25" s="272">
        <v>0</v>
      </c>
    </row>
    <row r="26" spans="1:31" ht="18.95" customHeight="1">
      <c r="A26" s="259"/>
      <c r="B26" s="260" t="s">
        <v>507</v>
      </c>
      <c r="C26" s="261">
        <f>'6'!P25</f>
        <v>71449</v>
      </c>
      <c r="D26" s="262">
        <f>'6'!C25</f>
        <v>1</v>
      </c>
      <c r="E26" s="263">
        <v>78479</v>
      </c>
      <c r="F26" s="262">
        <f>'6'!K25</f>
        <v>71398</v>
      </c>
      <c r="G26" s="262" t="str">
        <f>IF('6'!R25&gt;0,'6'!R25,"")</f>
        <v/>
      </c>
      <c r="H26" s="264"/>
      <c r="I26" s="265">
        <v>0</v>
      </c>
      <c r="J26" s="263">
        <v>0</v>
      </c>
      <c r="K26" s="263">
        <v>0</v>
      </c>
      <c r="L26" s="264"/>
      <c r="M26" s="265">
        <v>0</v>
      </c>
      <c r="N26" s="263">
        <v>0</v>
      </c>
      <c r="O26" s="263">
        <v>0</v>
      </c>
      <c r="P26" s="263">
        <v>0</v>
      </c>
      <c r="Q26" s="263">
        <v>0</v>
      </c>
      <c r="R26" s="263">
        <v>0</v>
      </c>
      <c r="S26" s="263">
        <v>2</v>
      </c>
      <c r="T26" s="263">
        <v>2780</v>
      </c>
      <c r="U26" s="263">
        <v>4</v>
      </c>
      <c r="V26" s="264">
        <f t="shared" si="4"/>
        <v>0</v>
      </c>
      <c r="W26" s="266">
        <f t="shared" si="5"/>
        <v>3</v>
      </c>
      <c r="X26" s="267">
        <f t="shared" si="6"/>
        <v>78479</v>
      </c>
      <c r="Y26" s="267">
        <f t="shared" si="6"/>
        <v>71398</v>
      </c>
      <c r="Z26" s="268">
        <f t="shared" si="1"/>
        <v>99.928620414561436</v>
      </c>
      <c r="AA26" s="269">
        <f>'6'!R25</f>
        <v>0</v>
      </c>
      <c r="AB26" s="272">
        <v>0</v>
      </c>
      <c r="AC26" s="272">
        <v>0</v>
      </c>
      <c r="AD26" s="272">
        <v>0</v>
      </c>
      <c r="AE26" s="272">
        <v>0</v>
      </c>
    </row>
    <row r="27" spans="1:31" ht="18.95" customHeight="1">
      <c r="A27" s="259"/>
      <c r="B27" s="260" t="s">
        <v>506</v>
      </c>
      <c r="C27" s="261">
        <f>'6'!P26</f>
        <v>32307</v>
      </c>
      <c r="D27" s="262">
        <f>'6'!C26</f>
        <v>1</v>
      </c>
      <c r="E27" s="263">
        <v>36800</v>
      </c>
      <c r="F27" s="262">
        <f>'6'!K26</f>
        <v>31845</v>
      </c>
      <c r="G27" s="262" t="str">
        <f>IF('6'!R26&gt;0,'6'!R26,"")</f>
        <v/>
      </c>
      <c r="H27" s="264"/>
      <c r="I27" s="265"/>
      <c r="J27" s="263"/>
      <c r="K27" s="263"/>
      <c r="L27" s="264"/>
      <c r="M27" s="265">
        <v>0</v>
      </c>
      <c r="N27" s="263">
        <v>0</v>
      </c>
      <c r="O27" s="263">
        <v>0</v>
      </c>
      <c r="P27" s="263">
        <v>5</v>
      </c>
      <c r="Q27" s="263">
        <v>610</v>
      </c>
      <c r="R27" s="263">
        <v>204</v>
      </c>
      <c r="S27" s="263">
        <v>0</v>
      </c>
      <c r="T27" s="263">
        <v>0</v>
      </c>
      <c r="U27" s="263">
        <v>0</v>
      </c>
      <c r="V27" s="264">
        <f t="shared" si="4"/>
        <v>0</v>
      </c>
      <c r="W27" s="266">
        <f t="shared" si="5"/>
        <v>6</v>
      </c>
      <c r="X27" s="267">
        <f t="shared" si="6"/>
        <v>37410</v>
      </c>
      <c r="Y27" s="267">
        <f t="shared" si="6"/>
        <v>32049</v>
      </c>
      <c r="Z27" s="268">
        <f t="shared" si="1"/>
        <v>99.201411458816978</v>
      </c>
      <c r="AA27" s="269">
        <f>'6'!R26</f>
        <v>0</v>
      </c>
      <c r="AB27" s="272">
        <v>0</v>
      </c>
      <c r="AC27" s="272">
        <v>0</v>
      </c>
      <c r="AD27" s="272">
        <v>0</v>
      </c>
      <c r="AE27" s="272">
        <v>0</v>
      </c>
    </row>
    <row r="28" spans="1:31" ht="18.95" customHeight="1">
      <c r="A28" s="259"/>
      <c r="B28" s="260" t="s">
        <v>327</v>
      </c>
      <c r="C28" s="261">
        <f>'6'!P27</f>
        <v>32927</v>
      </c>
      <c r="D28" s="262">
        <f>'6'!C27</f>
        <v>1</v>
      </c>
      <c r="E28" s="263">
        <v>33900</v>
      </c>
      <c r="F28" s="262">
        <f>'6'!K27</f>
        <v>32607</v>
      </c>
      <c r="G28" s="262" t="str">
        <f>IF('6'!R27&gt;0,'6'!R27,"")</f>
        <v/>
      </c>
      <c r="H28" s="264"/>
      <c r="I28" s="265">
        <v>0</v>
      </c>
      <c r="J28" s="263">
        <v>0</v>
      </c>
      <c r="K28" s="263">
        <v>0</v>
      </c>
      <c r="L28" s="264"/>
      <c r="M28" s="265">
        <v>0</v>
      </c>
      <c r="N28" s="263">
        <v>0</v>
      </c>
      <c r="O28" s="263">
        <v>0</v>
      </c>
      <c r="P28" s="263">
        <v>0</v>
      </c>
      <c r="Q28" s="263">
        <v>0</v>
      </c>
      <c r="R28" s="263">
        <v>0</v>
      </c>
      <c r="S28" s="263">
        <v>0</v>
      </c>
      <c r="T28" s="263">
        <v>0</v>
      </c>
      <c r="U28" s="263">
        <v>0</v>
      </c>
      <c r="V28" s="264">
        <f t="shared" si="4"/>
        <v>0</v>
      </c>
      <c r="W28" s="266">
        <f t="shared" si="5"/>
        <v>1</v>
      </c>
      <c r="X28" s="267">
        <f t="shared" si="6"/>
        <v>33900</v>
      </c>
      <c r="Y28" s="267">
        <f t="shared" si="6"/>
        <v>32607</v>
      </c>
      <c r="Z28" s="268">
        <f t="shared" si="1"/>
        <v>99.028153187353837</v>
      </c>
      <c r="AA28" s="269">
        <f>'6'!R27</f>
        <v>0</v>
      </c>
      <c r="AB28" s="272">
        <v>0</v>
      </c>
      <c r="AC28" s="272">
        <v>0</v>
      </c>
      <c r="AD28" s="272">
        <v>0</v>
      </c>
      <c r="AE28" s="272">
        <v>0</v>
      </c>
    </row>
    <row r="29" spans="1:31" ht="18.95" customHeight="1">
      <c r="A29" s="259"/>
      <c r="B29" s="260" t="s">
        <v>509</v>
      </c>
      <c r="C29" s="261">
        <f>'6'!P28</f>
        <v>14461</v>
      </c>
      <c r="D29" s="262">
        <f>'6'!C28</f>
        <v>0</v>
      </c>
      <c r="E29" s="263">
        <v>18408</v>
      </c>
      <c r="F29" s="262">
        <f>'6'!K28</f>
        <v>0</v>
      </c>
      <c r="G29" s="262" t="str">
        <f>IF('6'!R28&gt;0,'6'!R28,"")</f>
        <v/>
      </c>
      <c r="H29" s="264"/>
      <c r="I29" s="265">
        <v>6</v>
      </c>
      <c r="J29" s="263">
        <v>20725</v>
      </c>
      <c r="K29" s="263">
        <v>14349</v>
      </c>
      <c r="L29" s="264"/>
      <c r="M29" s="265">
        <v>0</v>
      </c>
      <c r="N29" s="263">
        <v>0</v>
      </c>
      <c r="O29" s="263">
        <v>0</v>
      </c>
      <c r="P29" s="263">
        <v>0</v>
      </c>
      <c r="Q29" s="263">
        <v>0</v>
      </c>
      <c r="R29" s="263">
        <v>0</v>
      </c>
      <c r="S29" s="263">
        <v>0</v>
      </c>
      <c r="T29" s="263">
        <v>0</v>
      </c>
      <c r="U29" s="263">
        <v>0</v>
      </c>
      <c r="V29" s="264">
        <f>H29+L29</f>
        <v>0</v>
      </c>
      <c r="W29" s="266">
        <f>D29+I29+M29+P29+S29</f>
        <v>6</v>
      </c>
      <c r="X29" s="267">
        <f t="shared" si="6"/>
        <v>39133</v>
      </c>
      <c r="Y29" s="267">
        <f t="shared" si="6"/>
        <v>14349</v>
      </c>
      <c r="Z29" s="268">
        <f t="shared" si="1"/>
        <v>99.225503077242237</v>
      </c>
      <c r="AA29" s="269">
        <f>'6'!R28</f>
        <v>0</v>
      </c>
      <c r="AB29" s="272">
        <v>0</v>
      </c>
      <c r="AC29" s="272">
        <v>0</v>
      </c>
      <c r="AD29" s="272">
        <v>0</v>
      </c>
      <c r="AE29" s="272">
        <v>0</v>
      </c>
    </row>
    <row r="30" spans="1:31" ht="18.95" customHeight="1">
      <c r="A30" s="259"/>
      <c r="B30" s="260" t="s">
        <v>504</v>
      </c>
      <c r="C30" s="261">
        <f>'6'!P29</f>
        <v>26708</v>
      </c>
      <c r="D30" s="262">
        <f>'6'!C29</f>
        <v>1</v>
      </c>
      <c r="E30" s="263">
        <v>31400</v>
      </c>
      <c r="F30" s="262">
        <f>'6'!K29</f>
        <v>26708</v>
      </c>
      <c r="G30" s="262" t="str">
        <f>IF('6'!R29&gt;0,'6'!R29,"")</f>
        <v/>
      </c>
      <c r="H30" s="264"/>
      <c r="I30" s="265">
        <v>0</v>
      </c>
      <c r="J30" s="263">
        <v>0</v>
      </c>
      <c r="K30" s="263">
        <v>0</v>
      </c>
      <c r="L30" s="264"/>
      <c r="M30" s="265">
        <v>0</v>
      </c>
      <c r="N30" s="263">
        <v>0</v>
      </c>
      <c r="O30" s="263">
        <v>0</v>
      </c>
      <c r="P30" s="263">
        <v>0</v>
      </c>
      <c r="Q30" s="263">
        <v>0</v>
      </c>
      <c r="R30" s="263">
        <v>0</v>
      </c>
      <c r="S30" s="263">
        <v>1</v>
      </c>
      <c r="T30" s="263">
        <v>340</v>
      </c>
      <c r="U30" s="263">
        <v>0</v>
      </c>
      <c r="V30" s="264">
        <f t="shared" ref="V30:V47" si="7">H30+L30</f>
        <v>0</v>
      </c>
      <c r="W30" s="266">
        <f t="shared" ref="W30:W47" si="8">D30+I30+M30+P30+S30</f>
        <v>2</v>
      </c>
      <c r="X30" s="267">
        <f t="shared" si="6"/>
        <v>31400</v>
      </c>
      <c r="Y30" s="267">
        <f t="shared" si="6"/>
        <v>26708</v>
      </c>
      <c r="Z30" s="268">
        <f t="shared" si="1"/>
        <v>100</v>
      </c>
      <c r="AA30" s="269">
        <f>'6'!R29</f>
        <v>0</v>
      </c>
      <c r="AB30" s="272">
        <v>0</v>
      </c>
      <c r="AC30" s="272">
        <v>0</v>
      </c>
      <c r="AD30" s="272">
        <v>0</v>
      </c>
      <c r="AE30" s="272">
        <v>0</v>
      </c>
    </row>
    <row r="31" spans="1:31" ht="18.95" customHeight="1">
      <c r="A31" s="259"/>
      <c r="B31" s="260" t="s">
        <v>505</v>
      </c>
      <c r="C31" s="261">
        <f>'6'!P30</f>
        <v>43603</v>
      </c>
      <c r="D31" s="262">
        <f>'6'!C30</f>
        <v>1</v>
      </c>
      <c r="E31" s="263">
        <v>50000</v>
      </c>
      <c r="F31" s="262">
        <f>'6'!K30</f>
        <v>43603</v>
      </c>
      <c r="G31" s="262" t="str">
        <f>IF('6'!R30&gt;0,'6'!R30,"")</f>
        <v/>
      </c>
      <c r="H31" s="264"/>
      <c r="I31" s="265">
        <v>0</v>
      </c>
      <c r="J31" s="263">
        <v>0</v>
      </c>
      <c r="K31" s="263">
        <v>0</v>
      </c>
      <c r="L31" s="264"/>
      <c r="M31" s="265">
        <v>0</v>
      </c>
      <c r="N31" s="263">
        <v>0</v>
      </c>
      <c r="O31" s="263">
        <v>0</v>
      </c>
      <c r="P31" s="263">
        <v>0</v>
      </c>
      <c r="Q31" s="263">
        <v>0</v>
      </c>
      <c r="R31" s="263">
        <v>0</v>
      </c>
      <c r="S31" s="263">
        <v>0</v>
      </c>
      <c r="T31" s="263">
        <v>0</v>
      </c>
      <c r="U31" s="263">
        <v>0</v>
      </c>
      <c r="V31" s="264">
        <f t="shared" si="7"/>
        <v>0</v>
      </c>
      <c r="W31" s="266">
        <f t="shared" si="8"/>
        <v>1</v>
      </c>
      <c r="X31" s="267">
        <f t="shared" si="6"/>
        <v>50000</v>
      </c>
      <c r="Y31" s="267">
        <f t="shared" si="6"/>
        <v>43603</v>
      </c>
      <c r="Z31" s="268">
        <f t="shared" si="1"/>
        <v>100</v>
      </c>
      <c r="AA31" s="269">
        <f>'6'!R30</f>
        <v>0</v>
      </c>
      <c r="AB31" s="272">
        <v>0</v>
      </c>
      <c r="AC31" s="272">
        <v>0</v>
      </c>
      <c r="AD31" s="272">
        <v>0</v>
      </c>
      <c r="AE31" s="272">
        <v>0</v>
      </c>
    </row>
    <row r="32" spans="1:31" ht="18.95" customHeight="1">
      <c r="A32" s="259"/>
      <c r="B32" s="260" t="s">
        <v>508</v>
      </c>
      <c r="C32" s="261">
        <f>'6'!P31</f>
        <v>13079</v>
      </c>
      <c r="D32" s="262">
        <f>'6'!C31</f>
        <v>2</v>
      </c>
      <c r="E32" s="263">
        <v>18753</v>
      </c>
      <c r="F32" s="262">
        <f>'6'!K31</f>
        <v>12926</v>
      </c>
      <c r="G32" s="262" t="str">
        <f>IF('6'!R31&gt;0,'6'!R31,"")</f>
        <v/>
      </c>
      <c r="H32" s="264"/>
      <c r="I32" s="265">
        <v>0</v>
      </c>
      <c r="J32" s="263">
        <v>0</v>
      </c>
      <c r="K32" s="263">
        <v>0</v>
      </c>
      <c r="L32" s="264"/>
      <c r="M32" s="265">
        <v>0</v>
      </c>
      <c r="N32" s="263">
        <v>0</v>
      </c>
      <c r="O32" s="263">
        <v>0</v>
      </c>
      <c r="P32" s="263">
        <v>0</v>
      </c>
      <c r="Q32" s="263">
        <v>0</v>
      </c>
      <c r="R32" s="263">
        <v>0</v>
      </c>
      <c r="S32" s="263">
        <v>1</v>
      </c>
      <c r="T32" s="263">
        <v>8000</v>
      </c>
      <c r="U32" s="263">
        <v>200</v>
      </c>
      <c r="V32" s="264">
        <f t="shared" si="7"/>
        <v>0</v>
      </c>
      <c r="W32" s="266">
        <f t="shared" si="8"/>
        <v>3</v>
      </c>
      <c r="X32" s="267">
        <f t="shared" si="6"/>
        <v>18753</v>
      </c>
      <c r="Y32" s="267">
        <f t="shared" si="6"/>
        <v>12926</v>
      </c>
      <c r="Z32" s="268">
        <f t="shared" si="1"/>
        <v>98.830185794020949</v>
      </c>
      <c r="AA32" s="269">
        <f>'6'!R31</f>
        <v>0</v>
      </c>
      <c r="AB32" s="272">
        <v>4</v>
      </c>
      <c r="AC32" s="272">
        <v>33</v>
      </c>
      <c r="AD32" s="272">
        <v>0</v>
      </c>
      <c r="AE32" s="272">
        <v>0</v>
      </c>
    </row>
    <row r="33" spans="1:31" ht="18.95" customHeight="1">
      <c r="A33" s="259"/>
      <c r="B33" s="260" t="s">
        <v>510</v>
      </c>
      <c r="C33" s="261">
        <f>'6'!P32</f>
        <v>73399</v>
      </c>
      <c r="D33" s="262">
        <f>'6'!C32</f>
        <v>1</v>
      </c>
      <c r="E33" s="263">
        <v>87700</v>
      </c>
      <c r="F33" s="262">
        <f>'6'!K32</f>
        <v>73381</v>
      </c>
      <c r="G33" s="262" t="str">
        <f>IF('6'!R32&gt;0,'6'!R32,"")</f>
        <v/>
      </c>
      <c r="H33" s="264"/>
      <c r="I33" s="265">
        <v>0</v>
      </c>
      <c r="J33" s="263">
        <v>0</v>
      </c>
      <c r="K33" s="263">
        <v>0</v>
      </c>
      <c r="L33" s="264"/>
      <c r="M33" s="265">
        <v>0</v>
      </c>
      <c r="N33" s="263">
        <v>0</v>
      </c>
      <c r="O33" s="263">
        <v>0</v>
      </c>
      <c r="P33" s="263">
        <v>0</v>
      </c>
      <c r="Q33" s="263">
        <v>0</v>
      </c>
      <c r="R33" s="263">
        <v>0</v>
      </c>
      <c r="S33" s="263">
        <v>2</v>
      </c>
      <c r="T33" s="263">
        <v>1096</v>
      </c>
      <c r="U33" s="263">
        <v>16</v>
      </c>
      <c r="V33" s="264">
        <f t="shared" si="7"/>
        <v>0</v>
      </c>
      <c r="W33" s="266">
        <f t="shared" si="8"/>
        <v>3</v>
      </c>
      <c r="X33" s="267">
        <f t="shared" si="6"/>
        <v>87700</v>
      </c>
      <c r="Y33" s="267">
        <f t="shared" si="6"/>
        <v>73381</v>
      </c>
      <c r="Z33" s="268">
        <f t="shared" si="1"/>
        <v>99.975476505129507</v>
      </c>
      <c r="AA33" s="269">
        <f>'6'!R32</f>
        <v>0</v>
      </c>
      <c r="AB33" s="272">
        <v>0</v>
      </c>
      <c r="AC33" s="272">
        <v>0</v>
      </c>
      <c r="AD33" s="272">
        <v>0</v>
      </c>
      <c r="AE33" s="272">
        <v>0</v>
      </c>
    </row>
    <row r="34" spans="1:31" ht="18.95" customHeight="1">
      <c r="A34" s="259"/>
      <c r="B34" s="260" t="s">
        <v>513</v>
      </c>
      <c r="C34" s="261">
        <f>'6'!P33</f>
        <v>14544</v>
      </c>
      <c r="D34" s="262">
        <f>'6'!C33</f>
        <v>1</v>
      </c>
      <c r="E34" s="263">
        <v>18331</v>
      </c>
      <c r="F34" s="262">
        <f>'6'!K33</f>
        <v>14488</v>
      </c>
      <c r="G34" s="262" t="str">
        <f>IF('6'!R33&gt;0,'6'!R33,"")</f>
        <v/>
      </c>
      <c r="H34" s="264"/>
      <c r="I34" s="265">
        <v>0</v>
      </c>
      <c r="J34" s="263">
        <v>0</v>
      </c>
      <c r="K34" s="263">
        <v>0</v>
      </c>
      <c r="L34" s="264"/>
      <c r="M34" s="265">
        <v>0</v>
      </c>
      <c r="N34" s="263">
        <v>0</v>
      </c>
      <c r="O34" s="263">
        <v>0</v>
      </c>
      <c r="P34" s="263">
        <v>1</v>
      </c>
      <c r="Q34" s="263">
        <v>620</v>
      </c>
      <c r="R34" s="263">
        <v>0</v>
      </c>
      <c r="S34" s="263">
        <v>0</v>
      </c>
      <c r="T34" s="263">
        <v>0</v>
      </c>
      <c r="U34" s="263">
        <v>0</v>
      </c>
      <c r="V34" s="264">
        <f t="shared" si="7"/>
        <v>0</v>
      </c>
      <c r="W34" s="266">
        <f t="shared" si="8"/>
        <v>2</v>
      </c>
      <c r="X34" s="267">
        <f t="shared" si="6"/>
        <v>18951</v>
      </c>
      <c r="Y34" s="267">
        <f t="shared" si="6"/>
        <v>14488</v>
      </c>
      <c r="Z34" s="268">
        <f t="shared" si="1"/>
        <v>99.614961496149618</v>
      </c>
      <c r="AA34" s="269">
        <f>'6'!R33</f>
        <v>0</v>
      </c>
      <c r="AB34" s="272">
        <v>1</v>
      </c>
      <c r="AC34" s="272">
        <v>0</v>
      </c>
      <c r="AD34" s="272">
        <v>0</v>
      </c>
      <c r="AE34" s="272">
        <v>0</v>
      </c>
    </row>
    <row r="35" spans="1:31" ht="18.95" customHeight="1">
      <c r="A35" s="274"/>
      <c r="B35" s="260" t="s">
        <v>514</v>
      </c>
      <c r="C35" s="261">
        <f>'6'!P34</f>
        <v>12263</v>
      </c>
      <c r="D35" s="262">
        <f>'6'!C34</f>
        <v>1</v>
      </c>
      <c r="E35" s="263">
        <v>14503</v>
      </c>
      <c r="F35" s="262">
        <f>'6'!K34</f>
        <v>12248</v>
      </c>
      <c r="G35" s="262" t="str">
        <f>IF('6'!R34&gt;0,'6'!R34,"")</f>
        <v/>
      </c>
      <c r="H35" s="264"/>
      <c r="I35" s="265">
        <v>0</v>
      </c>
      <c r="J35" s="263">
        <v>0</v>
      </c>
      <c r="K35" s="263">
        <v>0</v>
      </c>
      <c r="L35" s="264"/>
      <c r="M35" s="265">
        <v>0</v>
      </c>
      <c r="N35" s="263">
        <v>0</v>
      </c>
      <c r="O35" s="263">
        <v>0</v>
      </c>
      <c r="P35" s="263">
        <v>0</v>
      </c>
      <c r="Q35" s="263">
        <v>0</v>
      </c>
      <c r="R35" s="263">
        <v>0</v>
      </c>
      <c r="S35" s="263">
        <v>0</v>
      </c>
      <c r="T35" s="263">
        <v>0</v>
      </c>
      <c r="U35" s="263">
        <v>0</v>
      </c>
      <c r="V35" s="264">
        <f t="shared" si="7"/>
        <v>0</v>
      </c>
      <c r="W35" s="266">
        <f t="shared" si="8"/>
        <v>1</v>
      </c>
      <c r="X35" s="267">
        <f t="shared" si="6"/>
        <v>14503</v>
      </c>
      <c r="Y35" s="267">
        <f t="shared" si="6"/>
        <v>12248</v>
      </c>
      <c r="Z35" s="268">
        <f t="shared" si="1"/>
        <v>99.877680828508517</v>
      </c>
      <c r="AA35" s="269">
        <f>'6'!R34</f>
        <v>0</v>
      </c>
      <c r="AB35" s="272">
        <v>0</v>
      </c>
      <c r="AC35" s="272">
        <v>0</v>
      </c>
      <c r="AD35" s="272">
        <v>0</v>
      </c>
      <c r="AE35" s="272">
        <v>0</v>
      </c>
    </row>
    <row r="36" spans="1:31" ht="18.95" customHeight="1">
      <c r="A36" s="259"/>
      <c r="B36" s="260" t="s">
        <v>511</v>
      </c>
      <c r="C36" s="261">
        <f>'6'!P35</f>
        <v>20505</v>
      </c>
      <c r="D36" s="262">
        <f>'6'!C35</f>
        <v>1</v>
      </c>
      <c r="E36" s="263">
        <v>24283</v>
      </c>
      <c r="F36" s="262">
        <f>'6'!K35</f>
        <v>20484</v>
      </c>
      <c r="G36" s="262" t="str">
        <f>IF('6'!R35&gt;0,'6'!R35,"")</f>
        <v/>
      </c>
      <c r="H36" s="264"/>
      <c r="I36" s="265">
        <v>0</v>
      </c>
      <c r="J36" s="263">
        <v>0</v>
      </c>
      <c r="K36" s="263">
        <v>0</v>
      </c>
      <c r="L36" s="264"/>
      <c r="M36" s="265">
        <v>0</v>
      </c>
      <c r="N36" s="263">
        <v>0</v>
      </c>
      <c r="O36" s="263">
        <v>0</v>
      </c>
      <c r="P36" s="263">
        <v>0</v>
      </c>
      <c r="Q36" s="263">
        <v>0</v>
      </c>
      <c r="R36" s="263">
        <v>0</v>
      </c>
      <c r="S36" s="263">
        <v>1</v>
      </c>
      <c r="T36" s="263">
        <v>1875</v>
      </c>
      <c r="U36" s="263">
        <v>0</v>
      </c>
      <c r="V36" s="264">
        <f t="shared" si="7"/>
        <v>0</v>
      </c>
      <c r="W36" s="266">
        <f t="shared" si="8"/>
        <v>2</v>
      </c>
      <c r="X36" s="267">
        <f t="shared" si="6"/>
        <v>24283</v>
      </c>
      <c r="Y36" s="267">
        <f t="shared" si="6"/>
        <v>20484</v>
      </c>
      <c r="Z36" s="268">
        <f t="shared" si="1"/>
        <v>99.897585954645209</v>
      </c>
      <c r="AA36" s="269">
        <f>'6'!R35</f>
        <v>0</v>
      </c>
      <c r="AB36" s="272">
        <v>0</v>
      </c>
      <c r="AC36" s="272">
        <v>0</v>
      </c>
      <c r="AD36" s="272">
        <v>1</v>
      </c>
      <c r="AE36" s="272">
        <v>0</v>
      </c>
    </row>
    <row r="37" spans="1:31" ht="18.95" customHeight="1">
      <c r="A37" s="259"/>
      <c r="B37" s="260" t="s">
        <v>512</v>
      </c>
      <c r="C37" s="261">
        <f>'6'!P36</f>
        <v>27179</v>
      </c>
      <c r="D37" s="262">
        <f>'6'!C36</f>
        <v>1</v>
      </c>
      <c r="E37" s="263">
        <v>29700</v>
      </c>
      <c r="F37" s="262">
        <f>'6'!K36</f>
        <v>26891</v>
      </c>
      <c r="G37" s="262" t="str">
        <f>IF('6'!R36&gt;0,'6'!R36,"")</f>
        <v/>
      </c>
      <c r="H37" s="264"/>
      <c r="I37" s="265">
        <v>0</v>
      </c>
      <c r="J37" s="263">
        <v>0</v>
      </c>
      <c r="K37" s="263">
        <v>0</v>
      </c>
      <c r="L37" s="264"/>
      <c r="M37" s="265">
        <v>0</v>
      </c>
      <c r="N37" s="263">
        <v>0</v>
      </c>
      <c r="O37" s="263">
        <v>0</v>
      </c>
      <c r="P37" s="263">
        <v>2</v>
      </c>
      <c r="Q37" s="263">
        <v>1165</v>
      </c>
      <c r="R37" s="263">
        <v>0</v>
      </c>
      <c r="S37" s="263">
        <v>0</v>
      </c>
      <c r="T37" s="263">
        <v>0</v>
      </c>
      <c r="U37" s="263">
        <v>0</v>
      </c>
      <c r="V37" s="264">
        <f t="shared" si="7"/>
        <v>0</v>
      </c>
      <c r="W37" s="266">
        <f t="shared" si="8"/>
        <v>3</v>
      </c>
      <c r="X37" s="267">
        <f t="shared" si="6"/>
        <v>30865</v>
      </c>
      <c r="Y37" s="267">
        <f t="shared" si="6"/>
        <v>26891</v>
      </c>
      <c r="Z37" s="268">
        <f t="shared" si="1"/>
        <v>98.94035836491409</v>
      </c>
      <c r="AA37" s="269">
        <f>'6'!R36</f>
        <v>0</v>
      </c>
      <c r="AB37" s="272">
        <v>3</v>
      </c>
      <c r="AC37" s="272">
        <v>56</v>
      </c>
      <c r="AD37" s="272">
        <v>0</v>
      </c>
      <c r="AE37" s="272">
        <v>0</v>
      </c>
    </row>
    <row r="38" spans="1:31" ht="18.95" customHeight="1">
      <c r="A38" s="259"/>
      <c r="B38" s="260" t="s">
        <v>1053</v>
      </c>
      <c r="C38" s="261">
        <f>'6'!P37</f>
        <v>38139</v>
      </c>
      <c r="D38" s="262">
        <f>'6'!C37</f>
        <v>1</v>
      </c>
      <c r="E38" s="263">
        <v>43680</v>
      </c>
      <c r="F38" s="262">
        <f>'6'!K37</f>
        <v>38139</v>
      </c>
      <c r="G38" s="262" t="str">
        <f>IF('6'!R37&gt;0,'6'!R37,"")</f>
        <v/>
      </c>
      <c r="H38" s="264"/>
      <c r="I38" s="265">
        <v>0</v>
      </c>
      <c r="J38" s="263">
        <v>0</v>
      </c>
      <c r="K38" s="263">
        <v>0</v>
      </c>
      <c r="L38" s="264"/>
      <c r="M38" s="265">
        <v>0</v>
      </c>
      <c r="N38" s="263">
        <v>0</v>
      </c>
      <c r="O38" s="263">
        <v>0</v>
      </c>
      <c r="P38" s="263">
        <v>0</v>
      </c>
      <c r="Q38" s="263">
        <v>0</v>
      </c>
      <c r="R38" s="263">
        <v>0</v>
      </c>
      <c r="S38" s="263">
        <v>2</v>
      </c>
      <c r="T38" s="263">
        <v>450</v>
      </c>
      <c r="U38" s="263">
        <v>0</v>
      </c>
      <c r="V38" s="264">
        <f t="shared" si="7"/>
        <v>0</v>
      </c>
      <c r="W38" s="266">
        <f t="shared" si="8"/>
        <v>3</v>
      </c>
      <c r="X38" s="267">
        <f t="shared" si="6"/>
        <v>43680</v>
      </c>
      <c r="Y38" s="267">
        <f t="shared" si="6"/>
        <v>38139</v>
      </c>
      <c r="Z38" s="268">
        <f t="shared" si="1"/>
        <v>100</v>
      </c>
      <c r="AA38" s="269">
        <f>'6'!R37</f>
        <v>-19</v>
      </c>
      <c r="AB38" s="272">
        <v>0</v>
      </c>
      <c r="AC38" s="272">
        <v>0</v>
      </c>
      <c r="AD38" s="272">
        <v>4</v>
      </c>
      <c r="AE38" s="272">
        <v>0</v>
      </c>
    </row>
    <row r="39" spans="1:31" ht="18.95" customHeight="1">
      <c r="A39" s="259"/>
      <c r="B39" s="260" t="s">
        <v>515</v>
      </c>
      <c r="C39" s="261">
        <f>'6'!P38</f>
        <v>58728</v>
      </c>
      <c r="D39" s="262">
        <f>'6'!C38</f>
        <v>3</v>
      </c>
      <c r="E39" s="263">
        <v>65920</v>
      </c>
      <c r="F39" s="262">
        <f>'6'!K38</f>
        <v>58445</v>
      </c>
      <c r="G39" s="262" t="str">
        <f>IF('6'!R38&gt;0,'6'!R38,"")</f>
        <v/>
      </c>
      <c r="H39" s="264"/>
      <c r="I39" s="265">
        <v>0</v>
      </c>
      <c r="J39" s="263">
        <v>0</v>
      </c>
      <c r="K39" s="263">
        <v>0</v>
      </c>
      <c r="L39" s="264"/>
      <c r="M39" s="265">
        <v>0</v>
      </c>
      <c r="N39" s="263">
        <v>0</v>
      </c>
      <c r="O39" s="263">
        <v>0</v>
      </c>
      <c r="P39" s="263">
        <v>1</v>
      </c>
      <c r="Q39" s="263">
        <v>80</v>
      </c>
      <c r="R39" s="263">
        <v>22</v>
      </c>
      <c r="S39" s="263">
        <v>0</v>
      </c>
      <c r="T39" s="263">
        <v>0</v>
      </c>
      <c r="U39" s="263">
        <v>0</v>
      </c>
      <c r="V39" s="264">
        <f t="shared" si="7"/>
        <v>0</v>
      </c>
      <c r="W39" s="266">
        <f t="shared" si="8"/>
        <v>4</v>
      </c>
      <c r="X39" s="267">
        <f t="shared" si="6"/>
        <v>66000</v>
      </c>
      <c r="Y39" s="267">
        <f t="shared" si="6"/>
        <v>58467</v>
      </c>
      <c r="Z39" s="268">
        <f t="shared" si="1"/>
        <v>99.555578259092769</v>
      </c>
      <c r="AA39" s="269">
        <f>'6'!R38</f>
        <v>0</v>
      </c>
      <c r="AB39" s="272">
        <v>0</v>
      </c>
      <c r="AC39" s="272">
        <v>0</v>
      </c>
      <c r="AD39" s="272">
        <v>3</v>
      </c>
      <c r="AE39" s="272">
        <v>0</v>
      </c>
    </row>
    <row r="40" spans="1:31" ht="18.95" customHeight="1">
      <c r="A40" s="259"/>
      <c r="B40" s="260" t="s">
        <v>516</v>
      </c>
      <c r="C40" s="261">
        <f>'6'!P39</f>
        <v>39431</v>
      </c>
      <c r="D40" s="262" t="str">
        <f>'6'!C39&amp;""</f>
        <v>(1)</v>
      </c>
      <c r="E40" s="263">
        <v>41800</v>
      </c>
      <c r="F40" s="262">
        <f>'6'!K39</f>
        <v>39388</v>
      </c>
      <c r="G40" s="262" t="str">
        <f>IF('6'!R39&gt;0,'6'!R39,"")</f>
        <v/>
      </c>
      <c r="H40" s="264"/>
      <c r="I40" s="265">
        <v>0</v>
      </c>
      <c r="J40" s="263">
        <v>0</v>
      </c>
      <c r="K40" s="263">
        <v>0</v>
      </c>
      <c r="L40" s="264"/>
      <c r="M40" s="265">
        <v>0</v>
      </c>
      <c r="N40" s="263">
        <v>0</v>
      </c>
      <c r="O40" s="263">
        <v>0</v>
      </c>
      <c r="P40" s="263">
        <v>2</v>
      </c>
      <c r="Q40" s="263">
        <v>2696</v>
      </c>
      <c r="R40" s="263">
        <v>0</v>
      </c>
      <c r="S40" s="263">
        <v>2</v>
      </c>
      <c r="T40" s="263">
        <v>11095</v>
      </c>
      <c r="U40" s="263">
        <v>0</v>
      </c>
      <c r="V40" s="264">
        <f t="shared" si="7"/>
        <v>0</v>
      </c>
      <c r="W40" s="275">
        <f t="shared" si="8"/>
        <v>4</v>
      </c>
      <c r="X40" s="267">
        <f t="shared" si="6"/>
        <v>44496</v>
      </c>
      <c r="Y40" s="267">
        <f t="shared" si="6"/>
        <v>39388</v>
      </c>
      <c r="Z40" s="268">
        <f t="shared" si="1"/>
        <v>99.890948745910578</v>
      </c>
      <c r="AA40" s="269">
        <f>'6'!R39</f>
        <v>0</v>
      </c>
      <c r="AB40" s="272">
        <v>0</v>
      </c>
      <c r="AC40" s="272">
        <v>0</v>
      </c>
      <c r="AD40" s="272">
        <v>1</v>
      </c>
      <c r="AE40" s="272">
        <v>0</v>
      </c>
    </row>
    <row r="41" spans="1:31" ht="18.95" customHeight="1">
      <c r="A41" s="259"/>
      <c r="B41" s="260" t="s">
        <v>518</v>
      </c>
      <c r="C41" s="261">
        <f>'6'!P40</f>
        <v>40473</v>
      </c>
      <c r="D41" s="262" t="str">
        <f>'6'!C40&amp;""</f>
        <v>(1)</v>
      </c>
      <c r="E41" s="263">
        <v>42500</v>
      </c>
      <c r="F41" s="262">
        <f>'6'!K40</f>
        <v>40012</v>
      </c>
      <c r="G41" s="262" t="str">
        <f>IF('6'!R40&gt;0,'6'!R40,"")</f>
        <v/>
      </c>
      <c r="H41" s="264"/>
      <c r="I41" s="265">
        <v>0</v>
      </c>
      <c r="J41" s="263">
        <v>0</v>
      </c>
      <c r="K41" s="263">
        <v>0</v>
      </c>
      <c r="L41" s="264"/>
      <c r="M41" s="265">
        <v>0</v>
      </c>
      <c r="N41" s="263">
        <v>0</v>
      </c>
      <c r="O41" s="263">
        <v>0</v>
      </c>
      <c r="P41" s="263">
        <v>0</v>
      </c>
      <c r="Q41" s="263">
        <v>0</v>
      </c>
      <c r="R41" s="263">
        <v>0</v>
      </c>
      <c r="S41" s="263">
        <v>5</v>
      </c>
      <c r="T41" s="263">
        <v>13588</v>
      </c>
      <c r="U41" s="263">
        <v>288</v>
      </c>
      <c r="V41" s="264">
        <f t="shared" si="7"/>
        <v>0</v>
      </c>
      <c r="W41" s="275">
        <f t="shared" si="8"/>
        <v>5</v>
      </c>
      <c r="X41" s="267">
        <f t="shared" si="6"/>
        <v>42500</v>
      </c>
      <c r="Y41" s="267">
        <f t="shared" si="6"/>
        <v>40012</v>
      </c>
      <c r="Z41" s="268">
        <f t="shared" si="1"/>
        <v>98.86096904108912</v>
      </c>
      <c r="AA41" s="269">
        <f>'6'!R40</f>
        <v>0</v>
      </c>
      <c r="AB41" s="272">
        <v>0</v>
      </c>
      <c r="AC41" s="272">
        <v>0</v>
      </c>
      <c r="AD41" s="272">
        <v>0</v>
      </c>
      <c r="AE41" s="272">
        <v>0</v>
      </c>
    </row>
    <row r="42" spans="1:31" ht="18.95" customHeight="1">
      <c r="A42" s="259"/>
      <c r="B42" s="260" t="s">
        <v>517</v>
      </c>
      <c r="C42" s="261">
        <f>'6'!P41</f>
        <v>41792</v>
      </c>
      <c r="D42" s="262">
        <f>'6'!C41</f>
        <v>1</v>
      </c>
      <c r="E42" s="263">
        <v>45700</v>
      </c>
      <c r="F42" s="262">
        <f>'6'!K41</f>
        <v>41707</v>
      </c>
      <c r="G42" s="262" t="str">
        <f>IF('6'!R41&gt;0,'6'!R41,"")</f>
        <v/>
      </c>
      <c r="H42" s="264"/>
      <c r="I42" s="265">
        <v>0</v>
      </c>
      <c r="J42" s="263">
        <v>0</v>
      </c>
      <c r="K42" s="263">
        <v>0</v>
      </c>
      <c r="L42" s="264"/>
      <c r="M42" s="265">
        <v>0</v>
      </c>
      <c r="N42" s="263">
        <v>0</v>
      </c>
      <c r="O42" s="263">
        <v>0</v>
      </c>
      <c r="P42" s="263">
        <v>0</v>
      </c>
      <c r="Q42" s="263">
        <v>0</v>
      </c>
      <c r="R42" s="263">
        <v>0</v>
      </c>
      <c r="S42" s="263">
        <v>4</v>
      </c>
      <c r="T42" s="263">
        <v>963</v>
      </c>
      <c r="U42" s="263">
        <v>610</v>
      </c>
      <c r="V42" s="264">
        <f t="shared" si="7"/>
        <v>0</v>
      </c>
      <c r="W42" s="266">
        <f t="shared" si="8"/>
        <v>5</v>
      </c>
      <c r="X42" s="267">
        <f t="shared" si="6"/>
        <v>45700</v>
      </c>
      <c r="Y42" s="267">
        <f t="shared" si="6"/>
        <v>41707</v>
      </c>
      <c r="Z42" s="268">
        <f t="shared" si="1"/>
        <v>99.79661179173047</v>
      </c>
      <c r="AA42" s="269">
        <f>'6'!R41</f>
        <v>0</v>
      </c>
      <c r="AB42" s="272">
        <v>0</v>
      </c>
      <c r="AC42" s="272">
        <v>0</v>
      </c>
      <c r="AD42" s="272">
        <v>2</v>
      </c>
      <c r="AE42" s="272">
        <v>0</v>
      </c>
    </row>
    <row r="43" spans="1:31" ht="18.95" customHeight="1">
      <c r="A43" s="274"/>
      <c r="B43" s="260" t="s">
        <v>453</v>
      </c>
      <c r="C43" s="261">
        <f>'6'!P42</f>
        <v>1492953</v>
      </c>
      <c r="D43" s="262">
        <f>'6'!C42</f>
        <v>1</v>
      </c>
      <c r="E43" s="263">
        <v>1518900</v>
      </c>
      <c r="F43" s="262">
        <f>'6'!K42</f>
        <v>1490720</v>
      </c>
      <c r="G43" s="262" t="str">
        <f>IF('6'!R42&gt;0,'6'!R42,"")</f>
        <v/>
      </c>
      <c r="H43" s="264"/>
      <c r="I43" s="265">
        <v>0</v>
      </c>
      <c r="J43" s="263">
        <v>0</v>
      </c>
      <c r="K43" s="211">
        <v>0</v>
      </c>
      <c r="L43" s="264">
        <v>6</v>
      </c>
      <c r="M43" s="265">
        <v>6</v>
      </c>
      <c r="N43" s="263">
        <v>0</v>
      </c>
      <c r="O43" s="263">
        <v>1298</v>
      </c>
      <c r="P43" s="263">
        <v>11</v>
      </c>
      <c r="Q43" s="263">
        <v>4246</v>
      </c>
      <c r="R43" s="263">
        <v>545</v>
      </c>
      <c r="S43" s="263">
        <v>34</v>
      </c>
      <c r="T43" s="263">
        <v>146467</v>
      </c>
      <c r="U43" s="263">
        <v>15857</v>
      </c>
      <c r="V43" s="264">
        <f t="shared" si="7"/>
        <v>6</v>
      </c>
      <c r="W43" s="266">
        <f t="shared" si="8"/>
        <v>52</v>
      </c>
      <c r="X43" s="267">
        <f t="shared" si="6"/>
        <v>1523146</v>
      </c>
      <c r="Y43" s="267">
        <f t="shared" si="6"/>
        <v>1492563</v>
      </c>
      <c r="Z43" s="268">
        <f t="shared" si="1"/>
        <v>99.973877275440017</v>
      </c>
      <c r="AA43" s="269">
        <f>'6'!R42</f>
        <v>0</v>
      </c>
      <c r="AB43" s="272">
        <v>0</v>
      </c>
      <c r="AC43" s="272">
        <v>0</v>
      </c>
      <c r="AD43" s="272">
        <v>17</v>
      </c>
      <c r="AE43" s="272">
        <v>60</v>
      </c>
    </row>
    <row r="44" spans="1:31" ht="18.95" customHeight="1">
      <c r="A44" s="259"/>
      <c r="B44" s="260" t="s">
        <v>423</v>
      </c>
      <c r="C44" s="261">
        <f>'6'!P43</f>
        <v>520064</v>
      </c>
      <c r="D44" s="262">
        <f>'6'!C43</f>
        <v>1</v>
      </c>
      <c r="E44" s="263">
        <v>534000</v>
      </c>
      <c r="F44" s="262">
        <f>'6'!K43</f>
        <v>518200</v>
      </c>
      <c r="G44" s="262" t="str">
        <f>IF('6'!R43&gt;0,'6'!R43,"")</f>
        <v/>
      </c>
      <c r="H44" s="264"/>
      <c r="I44" s="265">
        <v>0</v>
      </c>
      <c r="J44" s="263">
        <v>0</v>
      </c>
      <c r="K44" s="263">
        <v>0</v>
      </c>
      <c r="L44" s="264"/>
      <c r="M44" s="265">
        <v>0</v>
      </c>
      <c r="N44" s="263">
        <v>0</v>
      </c>
      <c r="O44" s="263">
        <v>0</v>
      </c>
      <c r="P44" s="263">
        <v>6</v>
      </c>
      <c r="Q44" s="263">
        <v>50</v>
      </c>
      <c r="R44" s="263">
        <v>171</v>
      </c>
      <c r="S44" s="263">
        <v>13</v>
      </c>
      <c r="T44" s="263">
        <v>3650</v>
      </c>
      <c r="U44" s="263">
        <v>971</v>
      </c>
      <c r="V44" s="264">
        <f t="shared" si="7"/>
        <v>0</v>
      </c>
      <c r="W44" s="266">
        <f t="shared" si="8"/>
        <v>20</v>
      </c>
      <c r="X44" s="267">
        <f t="shared" si="6"/>
        <v>534050</v>
      </c>
      <c r="Y44" s="267">
        <f t="shared" si="6"/>
        <v>518371</v>
      </c>
      <c r="Z44" s="268">
        <f t="shared" si="1"/>
        <v>99.67446314299778</v>
      </c>
      <c r="AA44" s="269">
        <f>'6'!R43</f>
        <v>0</v>
      </c>
      <c r="AB44" s="272"/>
      <c r="AC44" s="272">
        <v>0</v>
      </c>
      <c r="AD44" s="272">
        <v>9</v>
      </c>
      <c r="AE44" s="272">
        <v>70</v>
      </c>
    </row>
    <row r="45" spans="1:31" ht="18.95" customHeight="1">
      <c r="A45" s="276"/>
      <c r="B45" s="260" t="s">
        <v>519</v>
      </c>
      <c r="C45" s="261">
        <f>'6'!P44</f>
        <v>453811</v>
      </c>
      <c r="D45" s="262">
        <f>'6'!C44</f>
        <v>1</v>
      </c>
      <c r="E45" s="263">
        <v>578600</v>
      </c>
      <c r="F45" s="262">
        <f>'6'!K44</f>
        <v>453811</v>
      </c>
      <c r="G45" s="262" t="str">
        <f>IF('6'!R44&gt;0,'6'!R44,"")</f>
        <v/>
      </c>
      <c r="H45" s="264"/>
      <c r="I45" s="265">
        <v>0</v>
      </c>
      <c r="J45" s="263">
        <v>0</v>
      </c>
      <c r="K45" s="263">
        <v>0</v>
      </c>
      <c r="L45" s="264"/>
      <c r="M45" s="265">
        <v>0</v>
      </c>
      <c r="N45" s="263">
        <v>0</v>
      </c>
      <c r="O45" s="263">
        <v>0</v>
      </c>
      <c r="P45" s="263">
        <v>0</v>
      </c>
      <c r="Q45" s="263">
        <v>0</v>
      </c>
      <c r="R45" s="263">
        <v>0</v>
      </c>
      <c r="S45" s="263">
        <v>2</v>
      </c>
      <c r="T45" s="263">
        <v>2000</v>
      </c>
      <c r="U45" s="263">
        <v>0</v>
      </c>
      <c r="V45" s="264">
        <f t="shared" si="7"/>
        <v>0</v>
      </c>
      <c r="W45" s="266">
        <f t="shared" si="8"/>
        <v>3</v>
      </c>
      <c r="X45" s="267">
        <f t="shared" si="6"/>
        <v>578600</v>
      </c>
      <c r="Y45" s="267">
        <f t="shared" si="6"/>
        <v>453811</v>
      </c>
      <c r="Z45" s="268">
        <f t="shared" si="1"/>
        <v>100</v>
      </c>
      <c r="AA45" s="269">
        <f>'6'!R44</f>
        <v>0</v>
      </c>
      <c r="AB45" s="272">
        <v>0</v>
      </c>
      <c r="AC45" s="272">
        <v>0</v>
      </c>
      <c r="AD45" s="272">
        <v>1</v>
      </c>
      <c r="AE45" s="272">
        <v>0</v>
      </c>
    </row>
    <row r="46" spans="1:31" ht="18.95" customHeight="1">
      <c r="A46" s="276"/>
      <c r="B46" s="260" t="s">
        <v>490</v>
      </c>
      <c r="C46" s="261">
        <f>'6'!P45</f>
        <v>306091</v>
      </c>
      <c r="D46" s="262">
        <f>'6'!C45</f>
        <v>1</v>
      </c>
      <c r="E46" s="263">
        <v>310000</v>
      </c>
      <c r="F46" s="262">
        <f>'6'!K45</f>
        <v>306075</v>
      </c>
      <c r="G46" s="262" t="str">
        <f>IF('6'!R45&gt;0,'6'!R45,"")</f>
        <v/>
      </c>
      <c r="H46" s="264"/>
      <c r="I46" s="265">
        <v>0</v>
      </c>
      <c r="J46" s="263">
        <v>0</v>
      </c>
      <c r="K46" s="263">
        <v>0</v>
      </c>
      <c r="L46" s="264"/>
      <c r="M46" s="265">
        <v>0</v>
      </c>
      <c r="N46" s="263">
        <v>0</v>
      </c>
      <c r="O46" s="263">
        <v>0</v>
      </c>
      <c r="P46" s="263">
        <v>0</v>
      </c>
      <c r="Q46" s="263">
        <v>0</v>
      </c>
      <c r="R46" s="263">
        <v>0</v>
      </c>
      <c r="S46" s="263">
        <v>8</v>
      </c>
      <c r="T46" s="263">
        <v>7839</v>
      </c>
      <c r="U46" s="263">
        <v>2822</v>
      </c>
      <c r="V46" s="264">
        <f t="shared" si="7"/>
        <v>0</v>
      </c>
      <c r="W46" s="277">
        <f t="shared" si="8"/>
        <v>9</v>
      </c>
      <c r="X46" s="267">
        <f t="shared" si="6"/>
        <v>310000</v>
      </c>
      <c r="Y46" s="267">
        <f t="shared" si="6"/>
        <v>306075</v>
      </c>
      <c r="Z46" s="278">
        <f t="shared" si="1"/>
        <v>99.994772796325265</v>
      </c>
      <c r="AA46" s="269">
        <f>'6'!R45</f>
        <v>0</v>
      </c>
      <c r="AB46" s="272">
        <v>0</v>
      </c>
      <c r="AC46" s="272">
        <v>0</v>
      </c>
      <c r="AD46" s="272">
        <v>0</v>
      </c>
      <c r="AE46" s="272">
        <v>0</v>
      </c>
    </row>
    <row r="47" spans="1:31" ht="18.95" customHeight="1" thickBot="1">
      <c r="A47" s="259"/>
      <c r="B47" s="260" t="s">
        <v>424</v>
      </c>
      <c r="C47" s="261">
        <f>'6'!P46</f>
        <v>482469</v>
      </c>
      <c r="D47" s="262">
        <f>'6'!C46</f>
        <v>1</v>
      </c>
      <c r="E47" s="263">
        <v>512000</v>
      </c>
      <c r="F47" s="262">
        <f>'6'!K46</f>
        <v>482261</v>
      </c>
      <c r="G47" s="279" t="str">
        <f>IF('6'!R46&gt;0,'6'!R46,"")</f>
        <v/>
      </c>
      <c r="H47" s="264"/>
      <c r="I47" s="265">
        <v>0</v>
      </c>
      <c r="J47" s="263">
        <v>0</v>
      </c>
      <c r="K47" s="263">
        <v>0</v>
      </c>
      <c r="L47" s="264"/>
      <c r="M47" s="265">
        <v>0</v>
      </c>
      <c r="N47" s="263">
        <v>0</v>
      </c>
      <c r="O47" s="263">
        <v>0</v>
      </c>
      <c r="P47" s="263">
        <v>1</v>
      </c>
      <c r="Q47" s="263">
        <v>188</v>
      </c>
      <c r="R47" s="263">
        <v>98</v>
      </c>
      <c r="S47" s="263">
        <v>22</v>
      </c>
      <c r="T47" s="263">
        <v>49575</v>
      </c>
      <c r="U47" s="263">
        <v>18227</v>
      </c>
      <c r="V47" s="264">
        <f t="shared" si="7"/>
        <v>0</v>
      </c>
      <c r="W47" s="277">
        <f t="shared" si="8"/>
        <v>24</v>
      </c>
      <c r="X47" s="267">
        <f t="shared" si="6"/>
        <v>512188</v>
      </c>
      <c r="Y47" s="267">
        <f t="shared" si="6"/>
        <v>482359</v>
      </c>
      <c r="Z47" s="278">
        <f t="shared" si="1"/>
        <v>99.977200607707445</v>
      </c>
      <c r="AA47" s="269">
        <f>'6'!R46</f>
        <v>0</v>
      </c>
      <c r="AB47" s="272">
        <v>0</v>
      </c>
      <c r="AC47" s="272">
        <v>0</v>
      </c>
      <c r="AD47" s="272">
        <v>2</v>
      </c>
      <c r="AE47" s="272">
        <v>0</v>
      </c>
    </row>
    <row r="48" spans="1:31" ht="18.95" customHeight="1" thickTop="1">
      <c r="B48" s="280" t="s">
        <v>425</v>
      </c>
      <c r="C48" s="281">
        <f>SUM(C7:C47)</f>
        <v>5344832</v>
      </c>
      <c r="D48" s="282">
        <f t="shared" ref="D48:T48" si="9">SUM(D7:D47)</f>
        <v>41</v>
      </c>
      <c r="E48" s="282">
        <f>SUM(E7:E47)</f>
        <v>5816802</v>
      </c>
      <c r="F48" s="282">
        <f t="shared" si="9"/>
        <v>5319636</v>
      </c>
      <c r="G48" s="282">
        <f>SUM(G7:G47)</f>
        <v>5004</v>
      </c>
      <c r="H48" s="283">
        <f t="shared" si="9"/>
        <v>2</v>
      </c>
      <c r="I48" s="284">
        <f t="shared" si="9"/>
        <v>8</v>
      </c>
      <c r="J48" s="282">
        <f t="shared" si="9"/>
        <v>20725</v>
      </c>
      <c r="K48" s="282">
        <f t="shared" si="9"/>
        <v>16117</v>
      </c>
      <c r="L48" s="283">
        <f t="shared" si="9"/>
        <v>6</v>
      </c>
      <c r="M48" s="284">
        <f t="shared" si="9"/>
        <v>6</v>
      </c>
      <c r="N48" s="282">
        <f t="shared" si="9"/>
        <v>0</v>
      </c>
      <c r="O48" s="282">
        <f t="shared" si="9"/>
        <v>1298</v>
      </c>
      <c r="P48" s="285">
        <f t="shared" si="9"/>
        <v>44</v>
      </c>
      <c r="Q48" s="282">
        <f>SUM(Q7:Q47)</f>
        <v>37230</v>
      </c>
      <c r="R48" s="282">
        <f>SUM(R7:R47)</f>
        <v>1194</v>
      </c>
      <c r="S48" s="282">
        <f t="shared" si="9"/>
        <v>126</v>
      </c>
      <c r="T48" s="282">
        <f t="shared" si="9"/>
        <v>293783</v>
      </c>
      <c r="U48" s="282">
        <f>SUM(U7:U47)</f>
        <v>58295</v>
      </c>
      <c r="V48" s="283">
        <f t="shared" ref="V48" si="10">SUM(V7:V47)</f>
        <v>8</v>
      </c>
      <c r="W48" s="286">
        <f>D48+I48+M48+P48+S48</f>
        <v>225</v>
      </c>
      <c r="X48" s="281">
        <f>SUM(X7:X47)</f>
        <v>5874757</v>
      </c>
      <c r="Y48" s="281">
        <f>SUM(Y7:Y47)</f>
        <v>5338245</v>
      </c>
      <c r="Z48" s="287">
        <f>Y48/C48*100</f>
        <v>99.876759456611538</v>
      </c>
      <c r="AA48" s="281">
        <f>SUM(AA7:AA47)</f>
        <v>0</v>
      </c>
      <c r="AB48" s="281">
        <f>SUM(AB7:AB47)</f>
        <v>8</v>
      </c>
      <c r="AC48" s="281">
        <f>SUM(AC7:AC47)</f>
        <v>89</v>
      </c>
      <c r="AD48" s="281">
        <f>SUM(AD7:AD47)</f>
        <v>59</v>
      </c>
      <c r="AE48" s="281">
        <f>SUM(AE7:AE47)</f>
        <v>399</v>
      </c>
    </row>
    <row r="49" spans="2:31" ht="3" customHeight="1">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row>
    <row r="50" spans="2:31" ht="24.75" customHeight="1">
      <c r="B50" s="288" t="s">
        <v>1188</v>
      </c>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row>
  </sheetData>
  <mergeCells count="37">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 ref="AE4:AE6"/>
    <mergeCell ref="Q4:Q6"/>
    <mergeCell ref="R4:R6"/>
    <mergeCell ref="T4:T6"/>
    <mergeCell ref="V4:W6"/>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s>
  <phoneticPr fontId="2"/>
  <printOptions horizontalCentered="1"/>
  <pageMargins left="0.78740157480314965" right="0.78740157480314965" top="0.98425196850393704" bottom="0.98425196850393704" header="0.51181102362204722" footer="0.51181102362204722"/>
  <pageSetup paperSize="9" scale="52" orientation="landscape" r:id="rId1"/>
  <headerFooter scaleWithDoc="0"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sheetPr>
  <dimension ref="A1:S25"/>
  <sheetViews>
    <sheetView showZeros="0" view="pageBreakPreview" zoomScale="80" zoomScaleNormal="90" zoomScaleSheetLayoutView="80" workbookViewId="0">
      <pane xSplit="3" ySplit="7" topLeftCell="D8" activePane="bottomRight" state="frozen"/>
      <selection activeCell="S182" sqref="S182"/>
      <selection pane="topRight" activeCell="S182" sqref="S182"/>
      <selection pane="bottomLeft" activeCell="S182" sqref="S182"/>
      <selection pane="bottomRight" sqref="A1:XFD1048576"/>
    </sheetView>
  </sheetViews>
  <sheetFormatPr defaultColWidth="9" defaultRowHeight="18" customHeight="1"/>
  <cols>
    <col min="1" max="1" width="9" style="312"/>
    <col min="2" max="2" width="9.75" style="231" customWidth="1"/>
    <col min="3" max="3" width="8.125" style="231" customWidth="1"/>
    <col min="4" max="5" width="11.625" style="231" customWidth="1"/>
    <col min="6" max="16" width="4.875" style="231" customWidth="1"/>
    <col min="17" max="18" width="11.75" style="231" customWidth="1"/>
    <col min="19" max="19" width="10.625" style="231" customWidth="1"/>
    <col min="20" max="16384" width="9" style="231"/>
  </cols>
  <sheetData>
    <row r="1" spans="1:19" ht="18" customHeight="1">
      <c r="A1" s="292" t="s">
        <v>426</v>
      </c>
    </row>
    <row r="2" spans="1:19" ht="21" customHeight="1">
      <c r="A2" s="292" t="s">
        <v>598</v>
      </c>
    </row>
    <row r="3" spans="1:19" ht="18" customHeight="1">
      <c r="A3" s="293"/>
      <c r="B3" s="294"/>
      <c r="C3" s="294"/>
      <c r="D3" s="294"/>
      <c r="E3" s="294"/>
      <c r="F3" s="295" t="s">
        <v>341</v>
      </c>
      <c r="G3" s="241"/>
      <c r="H3" s="241"/>
      <c r="I3" s="241"/>
      <c r="J3" s="242"/>
      <c r="K3" s="295" t="s">
        <v>210</v>
      </c>
      <c r="L3" s="296"/>
      <c r="M3" s="296"/>
      <c r="N3" s="296"/>
      <c r="O3" s="296"/>
      <c r="P3" s="297"/>
      <c r="Q3" s="293"/>
      <c r="R3" s="293"/>
      <c r="S3" s="293"/>
    </row>
    <row r="4" spans="1:19" ht="18" customHeight="1">
      <c r="A4" s="298" t="s">
        <v>362</v>
      </c>
      <c r="B4" s="298" t="s">
        <v>427</v>
      </c>
      <c r="C4" s="298" t="s">
        <v>428</v>
      </c>
      <c r="D4" s="298" t="s">
        <v>283</v>
      </c>
      <c r="E4" s="298" t="s">
        <v>284</v>
      </c>
      <c r="F4" s="293" t="s">
        <v>285</v>
      </c>
      <c r="G4" s="293" t="s">
        <v>286</v>
      </c>
      <c r="H4" s="293" t="s">
        <v>287</v>
      </c>
      <c r="I4" s="293" t="s">
        <v>288</v>
      </c>
      <c r="J4" s="293" t="s">
        <v>289</v>
      </c>
      <c r="K4" s="298" t="s">
        <v>290</v>
      </c>
      <c r="L4" s="298" t="s">
        <v>291</v>
      </c>
      <c r="M4" s="299" t="s">
        <v>344</v>
      </c>
      <c r="N4" s="299" t="s">
        <v>345</v>
      </c>
      <c r="O4" s="300" t="s">
        <v>175</v>
      </c>
      <c r="P4" s="293" t="s">
        <v>289</v>
      </c>
      <c r="Q4" s="298" t="s">
        <v>353</v>
      </c>
      <c r="R4" s="298" t="s">
        <v>292</v>
      </c>
      <c r="S4" s="298" t="s">
        <v>293</v>
      </c>
    </row>
    <row r="5" spans="1:19" ht="18" customHeight="1">
      <c r="A5" s="301" t="s">
        <v>146</v>
      </c>
      <c r="B5" s="301" t="s">
        <v>429</v>
      </c>
      <c r="C5" s="298" t="s">
        <v>430</v>
      </c>
      <c r="D5" s="298" t="s">
        <v>294</v>
      </c>
      <c r="E5" s="298" t="s">
        <v>294</v>
      </c>
      <c r="F5" s="298" t="s">
        <v>295</v>
      </c>
      <c r="G5" s="298" t="s">
        <v>295</v>
      </c>
      <c r="H5" s="298" t="s">
        <v>296</v>
      </c>
      <c r="I5" s="298" t="s">
        <v>297</v>
      </c>
      <c r="J5" s="298" t="s">
        <v>298</v>
      </c>
      <c r="K5" s="298" t="s">
        <v>299</v>
      </c>
      <c r="L5" s="298" t="s">
        <v>299</v>
      </c>
      <c r="M5" s="302" t="s">
        <v>303</v>
      </c>
      <c r="N5" s="302" t="s">
        <v>356</v>
      </c>
      <c r="O5" s="303" t="s">
        <v>596</v>
      </c>
      <c r="P5" s="298" t="s">
        <v>298</v>
      </c>
      <c r="Q5" s="298" t="s">
        <v>214</v>
      </c>
      <c r="R5" s="298" t="s">
        <v>214</v>
      </c>
      <c r="S5" s="298" t="s">
        <v>300</v>
      </c>
    </row>
    <row r="6" spans="1:19" ht="18" customHeight="1">
      <c r="A6" s="301"/>
      <c r="B6" s="301"/>
      <c r="C6" s="304"/>
      <c r="D6" s="304" t="s">
        <v>215</v>
      </c>
      <c r="E6" s="304" t="s">
        <v>215</v>
      </c>
      <c r="F6" s="298" t="s">
        <v>297</v>
      </c>
      <c r="G6" s="298" t="s">
        <v>297</v>
      </c>
      <c r="H6" s="298" t="s">
        <v>297</v>
      </c>
      <c r="I6" s="298" t="s">
        <v>301</v>
      </c>
      <c r="J6" s="298" t="s">
        <v>302</v>
      </c>
      <c r="K6" s="298" t="s">
        <v>303</v>
      </c>
      <c r="L6" s="298" t="s">
        <v>303</v>
      </c>
      <c r="M6" s="302" t="s">
        <v>358</v>
      </c>
      <c r="N6" s="302" t="s">
        <v>298</v>
      </c>
      <c r="O6" s="303" t="s">
        <v>597</v>
      </c>
      <c r="P6" s="298" t="s">
        <v>359</v>
      </c>
      <c r="Q6" s="298" t="s">
        <v>360</v>
      </c>
      <c r="R6" s="298" t="s">
        <v>360</v>
      </c>
      <c r="S6" s="298" t="s">
        <v>304</v>
      </c>
    </row>
    <row r="7" spans="1:19" ht="18" customHeight="1">
      <c r="A7" s="305" t="s">
        <v>147</v>
      </c>
      <c r="B7" s="305" t="s">
        <v>147</v>
      </c>
      <c r="C7" s="306" t="s">
        <v>147</v>
      </c>
      <c r="D7" s="298" t="s">
        <v>364</v>
      </c>
      <c r="E7" s="298" t="s">
        <v>364</v>
      </c>
      <c r="F7" s="298"/>
      <c r="G7" s="298"/>
      <c r="H7" s="298"/>
      <c r="I7" s="298" t="s">
        <v>297</v>
      </c>
      <c r="J7" s="298"/>
      <c r="K7" s="298" t="s">
        <v>305</v>
      </c>
      <c r="L7" s="298" t="s">
        <v>305</v>
      </c>
      <c r="M7" s="302"/>
      <c r="N7" s="302" t="s">
        <v>40</v>
      </c>
      <c r="O7" s="303"/>
      <c r="P7" s="306"/>
      <c r="Q7" s="298" t="s">
        <v>367</v>
      </c>
      <c r="R7" s="298" t="s">
        <v>367</v>
      </c>
      <c r="S7" s="306" t="s">
        <v>213</v>
      </c>
    </row>
    <row r="8" spans="1:19" s="312" customFormat="1" ht="24.95" customHeight="1">
      <c r="A8" s="307" t="s">
        <v>431</v>
      </c>
      <c r="B8" s="307" t="s">
        <v>447</v>
      </c>
      <c r="C8" s="308">
        <f>SUM('7'!D7)</f>
        <v>1</v>
      </c>
      <c r="D8" s="263">
        <v>98600</v>
      </c>
      <c r="E8" s="263">
        <v>92720</v>
      </c>
      <c r="F8" s="308">
        <v>2</v>
      </c>
      <c r="G8" s="308">
        <v>0</v>
      </c>
      <c r="H8" s="308">
        <v>0</v>
      </c>
      <c r="I8" s="308">
        <v>1</v>
      </c>
      <c r="J8" s="308">
        <v>0</v>
      </c>
      <c r="K8" s="308">
        <v>1</v>
      </c>
      <c r="L8" s="308">
        <v>1</v>
      </c>
      <c r="M8" s="308">
        <v>0</v>
      </c>
      <c r="N8" s="309">
        <v>0</v>
      </c>
      <c r="O8" s="310">
        <v>0</v>
      </c>
      <c r="P8" s="311">
        <v>0</v>
      </c>
      <c r="Q8" s="263">
        <v>41800</v>
      </c>
      <c r="R8" s="263">
        <v>30282</v>
      </c>
      <c r="S8" s="263">
        <v>326.59620362381361</v>
      </c>
    </row>
    <row r="9" spans="1:19" ht="24.95" customHeight="1">
      <c r="A9" s="313" t="s">
        <v>387</v>
      </c>
      <c r="B9" s="307" t="s">
        <v>448</v>
      </c>
      <c r="C9" s="308">
        <f>SUM('7'!D11:D12)</f>
        <v>2</v>
      </c>
      <c r="D9" s="263">
        <v>381205</v>
      </c>
      <c r="E9" s="263">
        <v>325868</v>
      </c>
      <c r="F9" s="308">
        <v>3</v>
      </c>
      <c r="G9" s="308">
        <v>0</v>
      </c>
      <c r="H9" s="308">
        <v>25</v>
      </c>
      <c r="I9" s="308">
        <v>5</v>
      </c>
      <c r="J9" s="308">
        <v>1</v>
      </c>
      <c r="K9" s="308">
        <v>0</v>
      </c>
      <c r="L9" s="308">
        <v>5</v>
      </c>
      <c r="M9" s="308">
        <v>0</v>
      </c>
      <c r="N9" s="309">
        <v>0</v>
      </c>
      <c r="O9" s="310">
        <v>0</v>
      </c>
      <c r="P9" s="311">
        <v>2</v>
      </c>
      <c r="Q9" s="314">
        <v>148280</v>
      </c>
      <c r="R9" s="314">
        <v>109812</v>
      </c>
      <c r="S9" s="263">
        <v>336.98307290068374</v>
      </c>
    </row>
    <row r="10" spans="1:19" ht="24.95" customHeight="1">
      <c r="A10" s="257"/>
      <c r="B10" s="307" t="s">
        <v>432</v>
      </c>
      <c r="C10" s="308">
        <f>SUM('7'!D8:D10)</f>
        <v>3</v>
      </c>
      <c r="D10" s="263">
        <v>428500</v>
      </c>
      <c r="E10" s="263">
        <v>372200</v>
      </c>
      <c r="F10" s="308">
        <v>4</v>
      </c>
      <c r="G10" s="308">
        <v>1</v>
      </c>
      <c r="H10" s="308">
        <v>9</v>
      </c>
      <c r="I10" s="308">
        <v>4</v>
      </c>
      <c r="J10" s="308">
        <v>0</v>
      </c>
      <c r="K10" s="308">
        <v>0</v>
      </c>
      <c r="L10" s="308">
        <v>3</v>
      </c>
      <c r="M10" s="308">
        <v>1</v>
      </c>
      <c r="N10" s="309">
        <v>0</v>
      </c>
      <c r="O10" s="310">
        <v>0</v>
      </c>
      <c r="P10" s="311">
        <v>3</v>
      </c>
      <c r="Q10" s="263">
        <v>232250</v>
      </c>
      <c r="R10" s="263">
        <v>117441</v>
      </c>
      <c r="S10" s="263">
        <v>315.53197205803332</v>
      </c>
    </row>
    <row r="11" spans="1:19" ht="24.95" customHeight="1">
      <c r="A11" s="293" t="s">
        <v>390</v>
      </c>
      <c r="B11" s="307" t="s">
        <v>391</v>
      </c>
      <c r="C11" s="308">
        <f>SUM('7'!D13:D16)</f>
        <v>4</v>
      </c>
      <c r="D11" s="263">
        <v>455000</v>
      </c>
      <c r="E11" s="263">
        <v>402203</v>
      </c>
      <c r="F11" s="308">
        <v>2</v>
      </c>
      <c r="G11" s="308">
        <v>1</v>
      </c>
      <c r="H11" s="308">
        <v>49</v>
      </c>
      <c r="I11" s="308">
        <v>4</v>
      </c>
      <c r="J11" s="308">
        <v>0</v>
      </c>
      <c r="K11" s="308">
        <v>0</v>
      </c>
      <c r="L11" s="308">
        <v>4</v>
      </c>
      <c r="M11" s="308">
        <v>0</v>
      </c>
      <c r="N11" s="309">
        <v>10</v>
      </c>
      <c r="O11" s="310">
        <v>2</v>
      </c>
      <c r="P11" s="311">
        <v>7</v>
      </c>
      <c r="Q11" s="263">
        <v>253400</v>
      </c>
      <c r="R11" s="263">
        <v>136914</v>
      </c>
      <c r="S11" s="263">
        <v>340.41019087376276</v>
      </c>
    </row>
    <row r="12" spans="1:19" ht="24.95" customHeight="1">
      <c r="A12" s="307" t="s">
        <v>392</v>
      </c>
      <c r="B12" s="307" t="s">
        <v>223</v>
      </c>
      <c r="C12" s="308">
        <f>SUM('7'!D17:D22)</f>
        <v>6</v>
      </c>
      <c r="D12" s="263">
        <v>272080</v>
      </c>
      <c r="E12" s="263">
        <v>252398</v>
      </c>
      <c r="F12" s="308">
        <v>11</v>
      </c>
      <c r="G12" s="308">
        <v>0</v>
      </c>
      <c r="H12" s="308">
        <v>110</v>
      </c>
      <c r="I12" s="308">
        <v>13</v>
      </c>
      <c r="J12" s="308">
        <v>0</v>
      </c>
      <c r="K12" s="308">
        <v>2</v>
      </c>
      <c r="L12" s="308">
        <v>9</v>
      </c>
      <c r="M12" s="308">
        <v>8</v>
      </c>
      <c r="N12" s="309">
        <v>8</v>
      </c>
      <c r="O12" s="310">
        <v>4</v>
      </c>
      <c r="P12" s="308">
        <v>20</v>
      </c>
      <c r="Q12" s="263">
        <v>119560</v>
      </c>
      <c r="R12" s="263">
        <v>104440</v>
      </c>
      <c r="S12" s="263">
        <v>413.79091751915627</v>
      </c>
    </row>
    <row r="13" spans="1:19" ht="24.95" customHeight="1">
      <c r="A13" s="307" t="s">
        <v>393</v>
      </c>
      <c r="B13" s="307" t="s">
        <v>393</v>
      </c>
      <c r="C13" s="308">
        <f>SUM('7'!D23:D25)</f>
        <v>3</v>
      </c>
      <c r="D13" s="263">
        <v>46040</v>
      </c>
      <c r="E13" s="263">
        <v>38891</v>
      </c>
      <c r="F13" s="308">
        <v>11</v>
      </c>
      <c r="G13" s="308">
        <v>9</v>
      </c>
      <c r="H13" s="308">
        <v>8</v>
      </c>
      <c r="I13" s="308">
        <v>2</v>
      </c>
      <c r="J13" s="308">
        <v>0</v>
      </c>
      <c r="K13" s="308">
        <v>4</v>
      </c>
      <c r="L13" s="308">
        <v>5</v>
      </c>
      <c r="M13" s="308">
        <v>6</v>
      </c>
      <c r="N13" s="309">
        <v>3</v>
      </c>
      <c r="O13" s="310">
        <v>1</v>
      </c>
      <c r="P13" s="311">
        <v>0</v>
      </c>
      <c r="Q13" s="263">
        <v>22820</v>
      </c>
      <c r="R13" s="263">
        <v>18481</v>
      </c>
      <c r="S13" s="263">
        <v>475.19991771875243</v>
      </c>
    </row>
    <row r="14" spans="1:19" ht="24.95" customHeight="1">
      <c r="A14" s="313" t="s">
        <v>394</v>
      </c>
      <c r="B14" s="307" t="s">
        <v>449</v>
      </c>
      <c r="C14" s="308">
        <f>SUM('7'!D26:D29)</f>
        <v>3</v>
      </c>
      <c r="D14" s="263">
        <v>123100</v>
      </c>
      <c r="E14" s="263">
        <v>114959</v>
      </c>
      <c r="F14" s="263">
        <v>7</v>
      </c>
      <c r="G14" s="263">
        <v>1</v>
      </c>
      <c r="H14" s="263">
        <v>32</v>
      </c>
      <c r="I14" s="263">
        <v>1</v>
      </c>
      <c r="J14" s="263">
        <v>0</v>
      </c>
      <c r="K14" s="263">
        <v>4</v>
      </c>
      <c r="L14" s="263">
        <v>10</v>
      </c>
      <c r="M14" s="263">
        <v>8</v>
      </c>
      <c r="N14" s="315">
        <v>6</v>
      </c>
      <c r="O14" s="265">
        <v>3</v>
      </c>
      <c r="P14" s="263">
        <v>7</v>
      </c>
      <c r="Q14" s="263">
        <v>54700</v>
      </c>
      <c r="R14" s="263">
        <v>44486</v>
      </c>
      <c r="S14" s="263">
        <v>386.97274680538277</v>
      </c>
    </row>
    <row r="15" spans="1:19" ht="24.95" customHeight="1">
      <c r="A15" s="257"/>
      <c r="B15" s="307" t="s">
        <v>433</v>
      </c>
      <c r="C15" s="308">
        <f>SUM('7'!D30:D32)</f>
        <v>4</v>
      </c>
      <c r="D15" s="263">
        <v>144640</v>
      </c>
      <c r="E15" s="263">
        <v>104128</v>
      </c>
      <c r="F15" s="308">
        <v>2</v>
      </c>
      <c r="G15" s="308">
        <v>1</v>
      </c>
      <c r="H15" s="308">
        <v>20</v>
      </c>
      <c r="I15" s="308">
        <v>0</v>
      </c>
      <c r="J15" s="308">
        <v>0</v>
      </c>
      <c r="K15" s="308">
        <v>0</v>
      </c>
      <c r="L15" s="308">
        <v>5</v>
      </c>
      <c r="M15" s="308">
        <v>3</v>
      </c>
      <c r="N15" s="309">
        <v>8</v>
      </c>
      <c r="O15" s="310">
        <v>4</v>
      </c>
      <c r="P15" s="308">
        <v>6</v>
      </c>
      <c r="Q15" s="263">
        <v>127615</v>
      </c>
      <c r="R15" s="263">
        <v>71057</v>
      </c>
      <c r="S15" s="263">
        <v>682.40050706822376</v>
      </c>
    </row>
    <row r="16" spans="1:19" ht="24.95" customHeight="1">
      <c r="A16" s="313" t="s">
        <v>472</v>
      </c>
      <c r="B16" s="307" t="s">
        <v>450</v>
      </c>
      <c r="C16" s="308">
        <f>SUM('7'!D33:D35)</f>
        <v>3</v>
      </c>
      <c r="D16" s="263">
        <v>120534</v>
      </c>
      <c r="E16" s="263">
        <v>100117</v>
      </c>
      <c r="F16" s="308">
        <v>23</v>
      </c>
      <c r="G16" s="308">
        <v>13</v>
      </c>
      <c r="H16" s="308">
        <v>29</v>
      </c>
      <c r="I16" s="308">
        <v>2</v>
      </c>
      <c r="J16" s="308">
        <v>20</v>
      </c>
      <c r="K16" s="308">
        <v>6</v>
      </c>
      <c r="L16" s="308">
        <v>20</v>
      </c>
      <c r="M16" s="308">
        <v>19</v>
      </c>
      <c r="N16" s="309">
        <v>32</v>
      </c>
      <c r="O16" s="310">
        <v>4</v>
      </c>
      <c r="P16" s="311">
        <v>0</v>
      </c>
      <c r="Q16" s="263">
        <v>76350</v>
      </c>
      <c r="R16" s="263">
        <v>56053</v>
      </c>
      <c r="S16" s="263">
        <v>559.87494631281402</v>
      </c>
    </row>
    <row r="17" spans="1:19" ht="24.95" customHeight="1">
      <c r="A17" s="257"/>
      <c r="B17" s="307" t="s">
        <v>222</v>
      </c>
      <c r="C17" s="308">
        <f>SUM('7'!D36:D37)</f>
        <v>2</v>
      </c>
      <c r="D17" s="263">
        <v>53983</v>
      </c>
      <c r="E17" s="263">
        <v>47375</v>
      </c>
      <c r="F17" s="308">
        <v>19</v>
      </c>
      <c r="G17" s="308">
        <v>0</v>
      </c>
      <c r="H17" s="308">
        <v>28</v>
      </c>
      <c r="I17" s="308">
        <v>0</v>
      </c>
      <c r="J17" s="308">
        <v>2</v>
      </c>
      <c r="K17" s="308">
        <v>10</v>
      </c>
      <c r="L17" s="308">
        <v>16</v>
      </c>
      <c r="M17" s="308">
        <v>7</v>
      </c>
      <c r="N17" s="309">
        <v>6</v>
      </c>
      <c r="O17" s="310">
        <v>2</v>
      </c>
      <c r="P17" s="311">
        <v>0</v>
      </c>
      <c r="Q17" s="263">
        <v>29058</v>
      </c>
      <c r="R17" s="263">
        <v>28046</v>
      </c>
      <c r="S17" s="263">
        <v>592</v>
      </c>
    </row>
    <row r="18" spans="1:19" ht="24.95" customHeight="1">
      <c r="A18" s="307" t="s">
        <v>473</v>
      </c>
      <c r="B18" s="307" t="s">
        <v>224</v>
      </c>
      <c r="C18" s="308">
        <f>SUM('7'!D38:D39)</f>
        <v>4</v>
      </c>
      <c r="D18" s="263">
        <v>109620</v>
      </c>
      <c r="E18" s="263">
        <v>96603</v>
      </c>
      <c r="F18" s="308">
        <v>6</v>
      </c>
      <c r="G18" s="308">
        <v>1</v>
      </c>
      <c r="H18" s="308">
        <v>42</v>
      </c>
      <c r="I18" s="308">
        <v>1</v>
      </c>
      <c r="J18" s="308">
        <v>0</v>
      </c>
      <c r="K18" s="308">
        <v>4</v>
      </c>
      <c r="L18" s="308">
        <v>8</v>
      </c>
      <c r="M18" s="308">
        <v>6</v>
      </c>
      <c r="N18" s="309">
        <v>5</v>
      </c>
      <c r="O18" s="310">
        <v>5</v>
      </c>
      <c r="P18" s="311">
        <v>7</v>
      </c>
      <c r="Q18" s="263">
        <v>51000</v>
      </c>
      <c r="R18" s="263">
        <v>40753</v>
      </c>
      <c r="S18" s="263">
        <v>421.86060474312393</v>
      </c>
    </row>
    <row r="19" spans="1:19" ht="24.95" customHeight="1">
      <c r="A19" s="307" t="s">
        <v>474</v>
      </c>
      <c r="B19" s="307" t="s">
        <v>446</v>
      </c>
      <c r="C19" s="308">
        <f>SUM('7'!D40:D42)</f>
        <v>1</v>
      </c>
      <c r="D19" s="263">
        <v>130000</v>
      </c>
      <c r="E19" s="263">
        <v>121107</v>
      </c>
      <c r="F19" s="308">
        <v>21</v>
      </c>
      <c r="G19" s="308">
        <v>0</v>
      </c>
      <c r="H19" s="308">
        <v>53</v>
      </c>
      <c r="I19" s="308">
        <v>1</v>
      </c>
      <c r="J19" s="308">
        <v>0</v>
      </c>
      <c r="K19" s="308">
        <v>0</v>
      </c>
      <c r="L19" s="308">
        <v>35</v>
      </c>
      <c r="M19" s="308">
        <v>2</v>
      </c>
      <c r="N19" s="309">
        <v>2</v>
      </c>
      <c r="O19" s="310">
        <v>0</v>
      </c>
      <c r="P19" s="311">
        <v>6</v>
      </c>
      <c r="Q19" s="265">
        <v>60000</v>
      </c>
      <c r="R19" s="265">
        <v>54570</v>
      </c>
      <c r="S19" s="263">
        <v>450.59327701949513</v>
      </c>
    </row>
    <row r="20" spans="1:19" ht="24.95" customHeight="1">
      <c r="A20" s="298" t="s">
        <v>215</v>
      </c>
      <c r="B20" s="307" t="s">
        <v>453</v>
      </c>
      <c r="C20" s="308">
        <f>'7'!D43</f>
        <v>1</v>
      </c>
      <c r="D20" s="263">
        <v>1518900</v>
      </c>
      <c r="E20" s="263">
        <v>1490720</v>
      </c>
      <c r="F20" s="308">
        <v>3</v>
      </c>
      <c r="G20" s="308">
        <v>0</v>
      </c>
      <c r="H20" s="308">
        <v>0</v>
      </c>
      <c r="I20" s="308">
        <v>2</v>
      </c>
      <c r="J20" s="308">
        <v>1</v>
      </c>
      <c r="K20" s="308">
        <v>0</v>
      </c>
      <c r="L20" s="308">
        <v>3</v>
      </c>
      <c r="M20" s="308">
        <v>1</v>
      </c>
      <c r="N20" s="309">
        <v>0</v>
      </c>
      <c r="O20" s="310">
        <v>0</v>
      </c>
      <c r="P20" s="311">
        <v>2</v>
      </c>
      <c r="Q20" s="316">
        <v>565100</v>
      </c>
      <c r="R20" s="316">
        <v>521110</v>
      </c>
      <c r="S20" s="263">
        <v>349.56933562305466</v>
      </c>
    </row>
    <row r="21" spans="1:19" ht="24.95" customHeight="1">
      <c r="A21" s="298" t="s">
        <v>149</v>
      </c>
      <c r="B21" s="307" t="s">
        <v>454</v>
      </c>
      <c r="C21" s="308">
        <f>'7'!D44</f>
        <v>1</v>
      </c>
      <c r="D21" s="263">
        <v>534000</v>
      </c>
      <c r="E21" s="263">
        <v>518200</v>
      </c>
      <c r="F21" s="308">
        <v>11</v>
      </c>
      <c r="G21" s="308">
        <v>3</v>
      </c>
      <c r="H21" s="308">
        <v>17</v>
      </c>
      <c r="I21" s="308">
        <v>5</v>
      </c>
      <c r="J21" s="308">
        <v>0</v>
      </c>
      <c r="K21" s="308">
        <v>6</v>
      </c>
      <c r="L21" s="308">
        <v>7</v>
      </c>
      <c r="M21" s="308">
        <v>9</v>
      </c>
      <c r="N21" s="309">
        <v>0</v>
      </c>
      <c r="O21" s="310">
        <v>1</v>
      </c>
      <c r="P21" s="311">
        <v>0</v>
      </c>
      <c r="Q21" s="265">
        <v>203000</v>
      </c>
      <c r="R21" s="265">
        <v>175251</v>
      </c>
      <c r="S21" s="263">
        <v>338.19181783095331</v>
      </c>
    </row>
    <row r="22" spans="1:19" ht="24.95" customHeight="1">
      <c r="A22" s="298" t="s">
        <v>554</v>
      </c>
      <c r="B22" s="307" t="s">
        <v>455</v>
      </c>
      <c r="C22" s="308">
        <f>'7'!D45</f>
        <v>1</v>
      </c>
      <c r="D22" s="263">
        <v>578600</v>
      </c>
      <c r="E22" s="263">
        <v>453811</v>
      </c>
      <c r="F22" s="308">
        <v>2</v>
      </c>
      <c r="G22" s="308">
        <v>0</v>
      </c>
      <c r="H22" s="308">
        <v>0</v>
      </c>
      <c r="I22" s="308">
        <v>2</v>
      </c>
      <c r="J22" s="308">
        <v>0</v>
      </c>
      <c r="K22" s="308">
        <v>0</v>
      </c>
      <c r="L22" s="308">
        <v>1</v>
      </c>
      <c r="M22" s="308">
        <v>0</v>
      </c>
      <c r="N22" s="309">
        <v>0</v>
      </c>
      <c r="O22" s="310">
        <v>0</v>
      </c>
      <c r="P22" s="311">
        <v>1</v>
      </c>
      <c r="Q22" s="265">
        <v>383500</v>
      </c>
      <c r="R22" s="265">
        <v>153036</v>
      </c>
      <c r="S22" s="263">
        <v>337.22408667925635</v>
      </c>
    </row>
    <row r="23" spans="1:19" ht="24.95" customHeight="1">
      <c r="A23" s="298"/>
      <c r="B23" s="293" t="s">
        <v>752</v>
      </c>
      <c r="C23" s="317">
        <f>'7'!D46</f>
        <v>1</v>
      </c>
      <c r="D23" s="263">
        <v>310000</v>
      </c>
      <c r="E23" s="263">
        <v>306075</v>
      </c>
      <c r="F23" s="308">
        <v>0</v>
      </c>
      <c r="G23" s="308">
        <v>0</v>
      </c>
      <c r="H23" s="308">
        <v>44</v>
      </c>
      <c r="I23" s="308">
        <v>3</v>
      </c>
      <c r="J23" s="308">
        <v>0</v>
      </c>
      <c r="K23" s="308">
        <v>0</v>
      </c>
      <c r="L23" s="308">
        <v>3</v>
      </c>
      <c r="M23" s="308">
        <v>0</v>
      </c>
      <c r="N23" s="309">
        <v>0</v>
      </c>
      <c r="O23" s="310">
        <v>0</v>
      </c>
      <c r="P23" s="311">
        <v>2</v>
      </c>
      <c r="Q23" s="265">
        <v>110000</v>
      </c>
      <c r="R23" s="265">
        <v>102730</v>
      </c>
      <c r="S23" s="263">
        <v>335.6366903536715</v>
      </c>
    </row>
    <row r="24" spans="1:19" ht="24.95" customHeight="1" thickBot="1">
      <c r="A24" s="298"/>
      <c r="B24" s="293" t="s">
        <v>456</v>
      </c>
      <c r="C24" s="317">
        <f>'7'!D47</f>
        <v>1</v>
      </c>
      <c r="D24" s="263">
        <v>512000</v>
      </c>
      <c r="E24" s="263">
        <v>482261</v>
      </c>
      <c r="F24" s="308">
        <v>4</v>
      </c>
      <c r="G24" s="308">
        <v>0</v>
      </c>
      <c r="H24" s="308">
        <v>5</v>
      </c>
      <c r="I24" s="308">
        <v>2</v>
      </c>
      <c r="J24" s="308">
        <v>0</v>
      </c>
      <c r="K24" s="308">
        <v>0</v>
      </c>
      <c r="L24" s="308">
        <v>3</v>
      </c>
      <c r="M24" s="308">
        <v>0</v>
      </c>
      <c r="N24" s="309">
        <v>0</v>
      </c>
      <c r="O24" s="310">
        <v>1</v>
      </c>
      <c r="P24" s="308">
        <v>1</v>
      </c>
      <c r="Q24" s="263">
        <v>205700</v>
      </c>
      <c r="R24" s="263">
        <v>154885</v>
      </c>
      <c r="S24" s="263">
        <v>321.16426582286357</v>
      </c>
    </row>
    <row r="25" spans="1:19" ht="32.25" customHeight="1" thickTop="1">
      <c r="A25" s="318"/>
      <c r="B25" s="319" t="s">
        <v>451</v>
      </c>
      <c r="C25" s="320">
        <f t="shared" ref="C25:P25" si="0">SUM(C8:C24)</f>
        <v>41</v>
      </c>
      <c r="D25" s="282">
        <f>SUM(D8:D24)</f>
        <v>5816802</v>
      </c>
      <c r="E25" s="282">
        <f t="shared" si="0"/>
        <v>5319636</v>
      </c>
      <c r="F25" s="321">
        <f t="shared" si="0"/>
        <v>131</v>
      </c>
      <c r="G25" s="321">
        <f t="shared" si="0"/>
        <v>30</v>
      </c>
      <c r="H25" s="320">
        <f t="shared" si="0"/>
        <v>471</v>
      </c>
      <c r="I25" s="321">
        <f t="shared" si="0"/>
        <v>48</v>
      </c>
      <c r="J25" s="321">
        <f t="shared" si="0"/>
        <v>24</v>
      </c>
      <c r="K25" s="321">
        <f t="shared" si="0"/>
        <v>37</v>
      </c>
      <c r="L25" s="321">
        <f t="shared" si="0"/>
        <v>138</v>
      </c>
      <c r="M25" s="321">
        <f t="shared" si="0"/>
        <v>70</v>
      </c>
      <c r="N25" s="322">
        <f t="shared" si="0"/>
        <v>80</v>
      </c>
      <c r="O25" s="323">
        <f t="shared" si="0"/>
        <v>27</v>
      </c>
      <c r="P25" s="324">
        <f t="shared" si="0"/>
        <v>64</v>
      </c>
      <c r="Q25" s="282">
        <f>SUM(Q8:Q24)</f>
        <v>2684133</v>
      </c>
      <c r="R25" s="282">
        <f>SUM(R8:R24)</f>
        <v>1919347</v>
      </c>
      <c r="S25" s="282">
        <f>(R25-T25)*1000/E25</f>
        <v>360.80419788120844</v>
      </c>
    </row>
  </sheetData>
  <mergeCells count="5">
    <mergeCell ref="K3:P3"/>
    <mergeCell ref="A14:A15"/>
    <mergeCell ref="A16:A17"/>
    <mergeCell ref="F3:J3"/>
    <mergeCell ref="A9:A10"/>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sheetPr>
  <dimension ref="A1:AE58"/>
  <sheetViews>
    <sheetView showZeros="0" view="pageBreakPreview" zoomScale="90" zoomScaleNormal="100" zoomScaleSheetLayoutView="90" workbookViewId="0">
      <pane xSplit="1" ySplit="6" topLeftCell="R33" activePane="bottomRight" state="frozen"/>
      <selection activeCell="S182" sqref="S182"/>
      <selection pane="topRight" activeCell="S182" sqref="S182"/>
      <selection pane="bottomLeft" activeCell="S182" sqref="S182"/>
      <selection pane="bottomRight" sqref="A1:XFD1048576"/>
    </sheetView>
  </sheetViews>
  <sheetFormatPr defaultColWidth="9" defaultRowHeight="14.25"/>
  <cols>
    <col min="1" max="1" width="4.875" style="312" hidden="1" customWidth="1"/>
    <col min="2" max="2" width="5.125" style="356" customWidth="1"/>
    <col min="3" max="3" width="22.5" style="357" customWidth="1"/>
    <col min="4" max="5" width="10.625" style="358" customWidth="1"/>
    <col min="6" max="6" width="5.125" style="358" customWidth="1"/>
    <col min="7" max="7" width="4.75" style="358" customWidth="1"/>
    <col min="8" max="8" width="5.125" style="358" customWidth="1"/>
    <col min="9" max="11" width="4.75" style="358" customWidth="1"/>
    <col min="12" max="12" width="5.125" style="358" customWidth="1"/>
    <col min="13" max="16" width="4.75" style="358" customWidth="1"/>
    <col min="17" max="18" width="13.625" style="358" customWidth="1"/>
    <col min="19" max="19" width="7.125" style="358" customWidth="1"/>
    <col min="20" max="24" width="9.125" style="358" customWidth="1"/>
    <col min="25" max="28" width="8.625" style="358" customWidth="1"/>
    <col min="29" max="30" width="10.625" style="358" customWidth="1"/>
    <col min="31" max="31" width="9.125" style="358" customWidth="1"/>
    <col min="32" max="16384" width="9" style="358"/>
  </cols>
  <sheetData>
    <row r="1" spans="1:31" s="231" customFormat="1" ht="18" customHeight="1">
      <c r="A1" s="312"/>
      <c r="B1" s="231" t="s">
        <v>340</v>
      </c>
      <c r="C1" s="325"/>
      <c r="E1" s="231" t="s">
        <v>171</v>
      </c>
    </row>
    <row r="2" spans="1:31" s="231" customFormat="1" ht="18" customHeight="1">
      <c r="A2" s="312"/>
      <c r="B2" s="293"/>
      <c r="C2" s="326"/>
      <c r="D2" s="294"/>
      <c r="E2" s="294"/>
      <c r="F2" s="295" t="s">
        <v>341</v>
      </c>
      <c r="G2" s="241"/>
      <c r="H2" s="241"/>
      <c r="I2" s="241"/>
      <c r="J2" s="242"/>
      <c r="K2" s="295" t="s">
        <v>210</v>
      </c>
      <c r="L2" s="296"/>
      <c r="M2" s="296"/>
      <c r="N2" s="296"/>
      <c r="O2" s="296"/>
      <c r="P2" s="297"/>
      <c r="Q2" s="294"/>
      <c r="R2" s="293"/>
      <c r="S2" s="293"/>
      <c r="T2" s="327" t="s">
        <v>589</v>
      </c>
      <c r="U2" s="328" t="s">
        <v>342</v>
      </c>
      <c r="V2" s="329" t="s">
        <v>343</v>
      </c>
      <c r="W2" s="329"/>
      <c r="X2" s="329"/>
      <c r="Y2" s="329"/>
      <c r="Z2" s="329"/>
      <c r="AA2" s="330"/>
      <c r="AB2" s="330"/>
      <c r="AC2" s="293"/>
      <c r="AD2" s="293" t="s">
        <v>589</v>
      </c>
      <c r="AE2" s="293" t="s">
        <v>589</v>
      </c>
    </row>
    <row r="3" spans="1:31" s="231" customFormat="1" ht="18" customHeight="1">
      <c r="A3" s="312"/>
      <c r="B3" s="298" t="s">
        <v>211</v>
      </c>
      <c r="C3" s="331"/>
      <c r="D3" s="298" t="s">
        <v>283</v>
      </c>
      <c r="E3" s="298" t="s">
        <v>284</v>
      </c>
      <c r="F3" s="293" t="s">
        <v>285</v>
      </c>
      <c r="G3" s="293" t="s">
        <v>286</v>
      </c>
      <c r="H3" s="293" t="s">
        <v>287</v>
      </c>
      <c r="I3" s="293" t="s">
        <v>288</v>
      </c>
      <c r="J3" s="293" t="s">
        <v>289</v>
      </c>
      <c r="K3" s="298" t="s">
        <v>290</v>
      </c>
      <c r="L3" s="298" t="s">
        <v>291</v>
      </c>
      <c r="M3" s="299" t="s">
        <v>344</v>
      </c>
      <c r="N3" s="299" t="s">
        <v>345</v>
      </c>
      <c r="O3" s="300" t="s">
        <v>175</v>
      </c>
      <c r="P3" s="332" t="s">
        <v>644</v>
      </c>
      <c r="Q3" s="298" t="s">
        <v>346</v>
      </c>
      <c r="R3" s="298" t="s">
        <v>586</v>
      </c>
      <c r="S3" s="298" t="s">
        <v>584</v>
      </c>
      <c r="T3" s="298" t="s">
        <v>592</v>
      </c>
      <c r="U3" s="298" t="s">
        <v>202</v>
      </c>
      <c r="V3" s="302" t="s">
        <v>201</v>
      </c>
      <c r="W3" s="328" t="s">
        <v>342</v>
      </c>
      <c r="X3" s="333" t="s">
        <v>343</v>
      </c>
      <c r="Y3" s="333"/>
      <c r="Z3" s="333"/>
      <c r="AA3" s="298" t="s">
        <v>202</v>
      </c>
      <c r="AB3" s="298" t="s">
        <v>352</v>
      </c>
      <c r="AC3" s="298" t="s">
        <v>353</v>
      </c>
      <c r="AD3" s="298" t="s">
        <v>588</v>
      </c>
      <c r="AE3" s="334" t="s">
        <v>591</v>
      </c>
    </row>
    <row r="4" spans="1:31" s="231" customFormat="1" ht="18" customHeight="1">
      <c r="A4" s="312"/>
      <c r="B4" s="298" t="s">
        <v>354</v>
      </c>
      <c r="C4" s="334" t="s">
        <v>355</v>
      </c>
      <c r="D4" s="298" t="s">
        <v>294</v>
      </c>
      <c r="E4" s="298" t="s">
        <v>294</v>
      </c>
      <c r="F4" s="298" t="s">
        <v>295</v>
      </c>
      <c r="G4" s="298" t="s">
        <v>295</v>
      </c>
      <c r="H4" s="298" t="s">
        <v>296</v>
      </c>
      <c r="I4" s="298" t="s">
        <v>297</v>
      </c>
      <c r="J4" s="298" t="s">
        <v>298</v>
      </c>
      <c r="K4" s="298" t="s">
        <v>299</v>
      </c>
      <c r="L4" s="298" t="s">
        <v>299</v>
      </c>
      <c r="M4" s="302" t="s">
        <v>645</v>
      </c>
      <c r="N4" s="302" t="s">
        <v>356</v>
      </c>
      <c r="O4" s="303" t="s">
        <v>646</v>
      </c>
      <c r="P4" s="335" t="s">
        <v>647</v>
      </c>
      <c r="Q4" s="298"/>
      <c r="R4" s="298" t="s">
        <v>587</v>
      </c>
      <c r="S4" s="298" t="s">
        <v>585</v>
      </c>
      <c r="T4" s="298" t="s">
        <v>360</v>
      </c>
      <c r="U4" s="298" t="s">
        <v>361</v>
      </c>
      <c r="V4" s="298" t="s">
        <v>361</v>
      </c>
      <c r="W4" s="298" t="s">
        <v>348</v>
      </c>
      <c r="X4" s="298" t="s">
        <v>349</v>
      </c>
      <c r="Y4" s="298" t="s">
        <v>350</v>
      </c>
      <c r="Z4" s="298" t="s">
        <v>351</v>
      </c>
      <c r="AA4" s="298" t="s">
        <v>581</v>
      </c>
      <c r="AB4" s="298" t="s">
        <v>582</v>
      </c>
      <c r="AC4" s="298" t="s">
        <v>357</v>
      </c>
      <c r="AD4" s="298" t="s">
        <v>357</v>
      </c>
      <c r="AE4" s="298" t="s">
        <v>590</v>
      </c>
    </row>
    <row r="5" spans="1:31" s="231" customFormat="1" ht="18" customHeight="1">
      <c r="A5" s="312"/>
      <c r="B5" s="298"/>
      <c r="C5" s="331"/>
      <c r="D5" s="304" t="s">
        <v>212</v>
      </c>
      <c r="E5" s="304" t="s">
        <v>212</v>
      </c>
      <c r="F5" s="298" t="s">
        <v>297</v>
      </c>
      <c r="G5" s="298" t="s">
        <v>297</v>
      </c>
      <c r="H5" s="298" t="s">
        <v>297</v>
      </c>
      <c r="I5" s="298" t="s">
        <v>301</v>
      </c>
      <c r="J5" s="298" t="s">
        <v>302</v>
      </c>
      <c r="K5" s="298" t="s">
        <v>303</v>
      </c>
      <c r="L5" s="298" t="s">
        <v>303</v>
      </c>
      <c r="M5" s="302" t="s">
        <v>358</v>
      </c>
      <c r="N5" s="302" t="s">
        <v>649</v>
      </c>
      <c r="O5" s="303" t="s">
        <v>648</v>
      </c>
      <c r="P5" s="335" t="s">
        <v>359</v>
      </c>
      <c r="Q5" s="298"/>
      <c r="R5" s="298"/>
      <c r="S5" s="298"/>
      <c r="U5" s="298" t="s">
        <v>267</v>
      </c>
      <c r="V5" s="298" t="s">
        <v>267</v>
      </c>
      <c r="W5" s="298"/>
      <c r="X5" s="298"/>
      <c r="Y5" s="298"/>
      <c r="Z5" s="334" t="s">
        <v>186</v>
      </c>
      <c r="AA5" s="298" t="s">
        <v>361</v>
      </c>
      <c r="AB5" s="298" t="s">
        <v>583</v>
      </c>
      <c r="AC5" s="298" t="s">
        <v>360</v>
      </c>
      <c r="AD5" s="298" t="s">
        <v>360</v>
      </c>
      <c r="AE5" s="298" t="s">
        <v>304</v>
      </c>
    </row>
    <row r="6" spans="1:31" s="231" customFormat="1" ht="18" customHeight="1">
      <c r="A6" s="312"/>
      <c r="B6" s="298"/>
      <c r="C6" s="331"/>
      <c r="D6" s="298" t="s">
        <v>364</v>
      </c>
      <c r="E6" s="298" t="s">
        <v>364</v>
      </c>
      <c r="F6" s="298"/>
      <c r="G6" s="298"/>
      <c r="H6" s="298"/>
      <c r="I6" s="298" t="s">
        <v>297</v>
      </c>
      <c r="J6" s="298"/>
      <c r="K6" s="298" t="s">
        <v>305</v>
      </c>
      <c r="L6" s="298" t="s">
        <v>305</v>
      </c>
      <c r="M6" s="302"/>
      <c r="N6" s="302" t="s">
        <v>650</v>
      </c>
      <c r="O6" s="336"/>
      <c r="P6" s="335"/>
      <c r="Q6" s="298" t="s">
        <v>365</v>
      </c>
      <c r="R6" s="298" t="s">
        <v>365</v>
      </c>
      <c r="S6" s="298" t="s">
        <v>364</v>
      </c>
      <c r="T6" s="298" t="s">
        <v>366</v>
      </c>
      <c r="U6" s="298" t="s">
        <v>366</v>
      </c>
      <c r="V6" s="298" t="s">
        <v>366</v>
      </c>
      <c r="W6" s="298" t="s">
        <v>366</v>
      </c>
      <c r="X6" s="298" t="s">
        <v>366</v>
      </c>
      <c r="Y6" s="298" t="s">
        <v>366</v>
      </c>
      <c r="Z6" s="306" t="s">
        <v>366</v>
      </c>
      <c r="AA6" s="306" t="s">
        <v>366</v>
      </c>
      <c r="AB6" s="306" t="s">
        <v>366</v>
      </c>
      <c r="AC6" s="298" t="s">
        <v>367</v>
      </c>
      <c r="AD6" s="298" t="s">
        <v>367</v>
      </c>
      <c r="AE6" s="306" t="s">
        <v>213</v>
      </c>
    </row>
    <row r="7" spans="1:31" s="231" customFormat="1" ht="27.95" customHeight="1">
      <c r="A7" s="312">
        <v>41</v>
      </c>
      <c r="B7" s="307">
        <v>1</v>
      </c>
      <c r="C7" s="337" t="s">
        <v>335</v>
      </c>
      <c r="D7" s="263">
        <v>1518900</v>
      </c>
      <c r="E7" s="263">
        <v>1490720</v>
      </c>
      <c r="F7" s="338">
        <v>3</v>
      </c>
      <c r="G7" s="338"/>
      <c r="H7" s="338"/>
      <c r="I7" s="338">
        <v>2</v>
      </c>
      <c r="J7" s="338">
        <v>1</v>
      </c>
      <c r="K7" s="338"/>
      <c r="L7" s="338">
        <v>3</v>
      </c>
      <c r="M7" s="339">
        <v>1</v>
      </c>
      <c r="N7" s="339"/>
      <c r="O7" s="340"/>
      <c r="P7" s="338">
        <v>2</v>
      </c>
      <c r="Q7" s="341">
        <v>28538927</v>
      </c>
      <c r="R7" s="341">
        <v>17101394</v>
      </c>
      <c r="S7" s="341">
        <v>560</v>
      </c>
      <c r="T7" s="341">
        <v>179999</v>
      </c>
      <c r="U7" s="342">
        <v>171567</v>
      </c>
      <c r="V7" s="342">
        <v>166311</v>
      </c>
      <c r="W7" s="342">
        <v>125925</v>
      </c>
      <c r="X7" s="342">
        <v>33684</v>
      </c>
      <c r="Y7" s="342">
        <v>6572</v>
      </c>
      <c r="Z7" s="342">
        <v>130</v>
      </c>
      <c r="AA7" s="342">
        <v>5256</v>
      </c>
      <c r="AB7" s="342">
        <v>8432</v>
      </c>
      <c r="AC7" s="343">
        <v>565100</v>
      </c>
      <c r="AD7" s="343">
        <v>521110</v>
      </c>
      <c r="AE7" s="263">
        <v>350</v>
      </c>
    </row>
    <row r="8" spans="1:31" s="231" customFormat="1" ht="27.95" customHeight="1">
      <c r="A8" s="312">
        <v>44</v>
      </c>
      <c r="B8" s="307">
        <v>2</v>
      </c>
      <c r="C8" s="337" t="s">
        <v>337</v>
      </c>
      <c r="D8" s="263">
        <v>578600</v>
      </c>
      <c r="E8" s="263">
        <v>453811</v>
      </c>
      <c r="F8" s="338">
        <v>2</v>
      </c>
      <c r="G8" s="338"/>
      <c r="H8" s="338"/>
      <c r="I8" s="338">
        <v>2</v>
      </c>
      <c r="J8" s="338"/>
      <c r="K8" s="338"/>
      <c r="L8" s="338">
        <v>1</v>
      </c>
      <c r="M8" s="339"/>
      <c r="N8" s="339"/>
      <c r="O8" s="340"/>
      <c r="P8" s="338">
        <v>1</v>
      </c>
      <c r="Q8" s="341">
        <v>7796749</v>
      </c>
      <c r="R8" s="341">
        <v>2853080</v>
      </c>
      <c r="S8" s="341">
        <v>124</v>
      </c>
      <c r="T8" s="341">
        <v>53525</v>
      </c>
      <c r="U8" s="342">
        <v>49933</v>
      </c>
      <c r="V8" s="342">
        <v>48596</v>
      </c>
      <c r="W8" s="342">
        <v>39007</v>
      </c>
      <c r="X8" s="342">
        <v>7612</v>
      </c>
      <c r="Y8" s="342">
        <v>1976</v>
      </c>
      <c r="Z8" s="342">
        <v>1</v>
      </c>
      <c r="AA8" s="342">
        <v>1337</v>
      </c>
      <c r="AB8" s="342">
        <v>3592</v>
      </c>
      <c r="AC8" s="343">
        <v>383500</v>
      </c>
      <c r="AD8" s="343">
        <v>153036</v>
      </c>
      <c r="AE8" s="263">
        <v>337</v>
      </c>
    </row>
    <row r="9" spans="1:31" s="231" customFormat="1" ht="27.95" customHeight="1">
      <c r="A9" s="312">
        <v>9</v>
      </c>
      <c r="B9" s="307">
        <v>3</v>
      </c>
      <c r="C9" s="337" t="s">
        <v>314</v>
      </c>
      <c r="D9" s="263">
        <v>120000</v>
      </c>
      <c r="E9" s="263">
        <v>89363</v>
      </c>
      <c r="F9" s="338">
        <v>1</v>
      </c>
      <c r="G9" s="338">
        <v>1</v>
      </c>
      <c r="H9" s="338">
        <v>2</v>
      </c>
      <c r="I9" s="338">
        <v>1</v>
      </c>
      <c r="J9" s="338"/>
      <c r="K9" s="338"/>
      <c r="L9" s="338">
        <v>2</v>
      </c>
      <c r="M9" s="339"/>
      <c r="N9" s="339">
        <v>2</v>
      </c>
      <c r="O9" s="340"/>
      <c r="P9" s="338">
        <v>0</v>
      </c>
      <c r="Q9" s="341">
        <v>948651</v>
      </c>
      <c r="R9" s="341">
        <v>550353</v>
      </c>
      <c r="S9" s="341">
        <v>14</v>
      </c>
      <c r="T9" s="341">
        <v>11780</v>
      </c>
      <c r="U9" s="342">
        <v>10438</v>
      </c>
      <c r="V9" s="342">
        <v>10429</v>
      </c>
      <c r="W9" s="342">
        <v>10423</v>
      </c>
      <c r="X9" s="342">
        <v>0</v>
      </c>
      <c r="Y9" s="342">
        <v>0</v>
      </c>
      <c r="Z9" s="342">
        <v>6</v>
      </c>
      <c r="AA9" s="342">
        <v>9</v>
      </c>
      <c r="AB9" s="342">
        <v>1342</v>
      </c>
      <c r="AC9" s="343">
        <v>109000</v>
      </c>
      <c r="AD9" s="343">
        <v>35110</v>
      </c>
      <c r="AE9" s="263">
        <v>393</v>
      </c>
    </row>
    <row r="10" spans="1:31" s="231" customFormat="1" ht="27.95" customHeight="1">
      <c r="A10" s="312">
        <v>31</v>
      </c>
      <c r="B10" s="307">
        <v>4</v>
      </c>
      <c r="C10" s="337" t="s">
        <v>330</v>
      </c>
      <c r="D10" s="263">
        <v>87700</v>
      </c>
      <c r="E10" s="263">
        <v>73381</v>
      </c>
      <c r="F10" s="338">
        <v>9</v>
      </c>
      <c r="G10" s="338">
        <v>5</v>
      </c>
      <c r="H10" s="338">
        <v>17</v>
      </c>
      <c r="I10" s="338">
        <v>2</v>
      </c>
      <c r="J10" s="338">
        <v>5</v>
      </c>
      <c r="K10" s="338">
        <v>4</v>
      </c>
      <c r="L10" s="338">
        <v>7</v>
      </c>
      <c r="M10" s="339">
        <v>7</v>
      </c>
      <c r="N10" s="339">
        <v>15</v>
      </c>
      <c r="O10" s="340">
        <v>0</v>
      </c>
      <c r="P10" s="338">
        <v>0</v>
      </c>
      <c r="Q10" s="341">
        <v>1738907</v>
      </c>
      <c r="R10" s="341">
        <v>1170602</v>
      </c>
      <c r="S10" s="341">
        <v>23</v>
      </c>
      <c r="T10" s="341">
        <v>11824</v>
      </c>
      <c r="U10" s="342">
        <v>9803</v>
      </c>
      <c r="V10" s="342">
        <v>9541</v>
      </c>
      <c r="W10" s="342">
        <v>6373</v>
      </c>
      <c r="X10" s="342">
        <v>2554</v>
      </c>
      <c r="Y10" s="342">
        <v>525</v>
      </c>
      <c r="Z10" s="342">
        <v>89</v>
      </c>
      <c r="AA10" s="342">
        <v>262</v>
      </c>
      <c r="AB10" s="342">
        <v>2021</v>
      </c>
      <c r="AC10" s="343">
        <v>54100</v>
      </c>
      <c r="AD10" s="343">
        <v>39298</v>
      </c>
      <c r="AE10" s="263">
        <v>536</v>
      </c>
    </row>
    <row r="11" spans="1:31" s="231" customFormat="1" ht="27.95" customHeight="1">
      <c r="A11" s="312">
        <v>45</v>
      </c>
      <c r="B11" s="307">
        <v>5</v>
      </c>
      <c r="C11" s="337" t="s">
        <v>338</v>
      </c>
      <c r="D11" s="263">
        <v>512000</v>
      </c>
      <c r="E11" s="263">
        <v>482261</v>
      </c>
      <c r="F11" s="338">
        <v>4</v>
      </c>
      <c r="G11" s="338"/>
      <c r="H11" s="338">
        <v>5</v>
      </c>
      <c r="I11" s="338">
        <v>2</v>
      </c>
      <c r="J11" s="338"/>
      <c r="K11" s="338"/>
      <c r="L11" s="338">
        <v>3</v>
      </c>
      <c r="M11" s="339"/>
      <c r="N11" s="339"/>
      <c r="O11" s="344">
        <v>1</v>
      </c>
      <c r="P11" s="338">
        <v>1</v>
      </c>
      <c r="Q11" s="341">
        <v>8606737</v>
      </c>
      <c r="R11" s="341">
        <v>2337881</v>
      </c>
      <c r="S11" s="341">
        <v>156</v>
      </c>
      <c r="T11" s="341">
        <v>52964</v>
      </c>
      <c r="U11" s="342">
        <v>51469</v>
      </c>
      <c r="V11" s="342">
        <v>49735</v>
      </c>
      <c r="W11" s="342">
        <v>43070</v>
      </c>
      <c r="X11" s="342">
        <v>6363</v>
      </c>
      <c r="Y11" s="342">
        <v>302</v>
      </c>
      <c r="Z11" s="342">
        <v>0</v>
      </c>
      <c r="AA11" s="342">
        <v>1734</v>
      </c>
      <c r="AB11" s="342">
        <v>1495</v>
      </c>
      <c r="AC11" s="343">
        <v>205700</v>
      </c>
      <c r="AD11" s="343">
        <v>154885</v>
      </c>
      <c r="AE11" s="263">
        <v>321</v>
      </c>
    </row>
    <row r="12" spans="1:31" s="231" customFormat="1" ht="27.95" customHeight="1">
      <c r="A12" s="312">
        <v>36</v>
      </c>
      <c r="B12" s="307">
        <v>7</v>
      </c>
      <c r="C12" s="337" t="s">
        <v>833</v>
      </c>
      <c r="D12" s="263">
        <v>43700</v>
      </c>
      <c r="E12" s="263">
        <v>38158</v>
      </c>
      <c r="F12" s="338">
        <v>4</v>
      </c>
      <c r="G12" s="338">
        <v>1</v>
      </c>
      <c r="H12" s="338">
        <v>9</v>
      </c>
      <c r="I12" s="338">
        <v>1</v>
      </c>
      <c r="J12" s="338"/>
      <c r="K12" s="338">
        <v>1</v>
      </c>
      <c r="L12" s="338">
        <v>3</v>
      </c>
      <c r="M12" s="339">
        <v>3</v>
      </c>
      <c r="N12" s="339"/>
      <c r="O12" s="340"/>
      <c r="P12" s="338">
        <v>4</v>
      </c>
      <c r="Q12" s="341">
        <v>1089003</v>
      </c>
      <c r="R12" s="341">
        <v>295304</v>
      </c>
      <c r="S12" s="341">
        <v>14</v>
      </c>
      <c r="T12" s="341">
        <v>4676</v>
      </c>
      <c r="U12" s="342">
        <v>4267</v>
      </c>
      <c r="V12" s="342">
        <v>4085</v>
      </c>
      <c r="W12" s="342">
        <v>3038</v>
      </c>
      <c r="X12" s="342">
        <v>491</v>
      </c>
      <c r="Y12" s="342">
        <v>209</v>
      </c>
      <c r="Z12" s="342">
        <v>347</v>
      </c>
      <c r="AA12" s="342">
        <v>182</v>
      </c>
      <c r="AB12" s="342">
        <v>409</v>
      </c>
      <c r="AC12" s="343">
        <v>18300</v>
      </c>
      <c r="AD12" s="343">
        <v>15029</v>
      </c>
      <c r="AE12" s="263">
        <v>394</v>
      </c>
    </row>
    <row r="13" spans="1:31" s="231" customFormat="1" ht="27.95" customHeight="1">
      <c r="A13" s="312">
        <v>43</v>
      </c>
      <c r="B13" s="307">
        <v>8</v>
      </c>
      <c r="C13" s="337" t="s">
        <v>336</v>
      </c>
      <c r="D13" s="263">
        <v>534000</v>
      </c>
      <c r="E13" s="263">
        <v>518200</v>
      </c>
      <c r="F13" s="338">
        <v>11</v>
      </c>
      <c r="G13" s="338">
        <v>3</v>
      </c>
      <c r="H13" s="338">
        <v>17</v>
      </c>
      <c r="I13" s="338">
        <v>5</v>
      </c>
      <c r="J13" s="338"/>
      <c r="K13" s="338">
        <v>6</v>
      </c>
      <c r="L13" s="338">
        <v>7</v>
      </c>
      <c r="M13" s="339">
        <v>9</v>
      </c>
      <c r="N13" s="339"/>
      <c r="O13" s="340">
        <v>1</v>
      </c>
      <c r="P13" s="338">
        <v>0</v>
      </c>
      <c r="Q13" s="341">
        <v>9819887</v>
      </c>
      <c r="R13" s="341">
        <v>5212128</v>
      </c>
      <c r="S13" s="341">
        <v>134</v>
      </c>
      <c r="T13" s="341">
        <v>59315</v>
      </c>
      <c r="U13" s="342">
        <v>54637</v>
      </c>
      <c r="V13" s="342">
        <v>53385</v>
      </c>
      <c r="W13" s="342">
        <v>43909</v>
      </c>
      <c r="X13" s="342">
        <v>7388</v>
      </c>
      <c r="Y13" s="342">
        <v>2066</v>
      </c>
      <c r="Z13" s="342">
        <v>22</v>
      </c>
      <c r="AA13" s="342">
        <v>1252</v>
      </c>
      <c r="AB13" s="342">
        <v>4678</v>
      </c>
      <c r="AC13" s="343">
        <v>203000</v>
      </c>
      <c r="AD13" s="343">
        <v>175251</v>
      </c>
      <c r="AE13" s="263">
        <v>338</v>
      </c>
    </row>
    <row r="14" spans="1:31" s="231" customFormat="1" ht="27.95" customHeight="1">
      <c r="A14" s="312">
        <v>7</v>
      </c>
      <c r="B14" s="307">
        <v>9</v>
      </c>
      <c r="C14" s="337" t="s">
        <v>312</v>
      </c>
      <c r="D14" s="263">
        <v>310000</v>
      </c>
      <c r="E14" s="263">
        <v>306075</v>
      </c>
      <c r="F14" s="338">
        <v>0</v>
      </c>
      <c r="G14" s="338"/>
      <c r="H14" s="338">
        <v>44</v>
      </c>
      <c r="I14" s="338">
        <v>3</v>
      </c>
      <c r="J14" s="338"/>
      <c r="K14" s="338"/>
      <c r="L14" s="338">
        <v>3</v>
      </c>
      <c r="M14" s="339"/>
      <c r="N14" s="339"/>
      <c r="O14" s="340"/>
      <c r="P14" s="338">
        <v>2</v>
      </c>
      <c r="Q14" s="341">
        <v>4982634</v>
      </c>
      <c r="R14" s="341">
        <v>2097401</v>
      </c>
      <c r="S14" s="341">
        <v>65</v>
      </c>
      <c r="T14" s="341">
        <v>33097</v>
      </c>
      <c r="U14" s="342">
        <v>32042</v>
      </c>
      <c r="V14" s="342">
        <v>30917</v>
      </c>
      <c r="W14" s="342">
        <v>24430</v>
      </c>
      <c r="X14" s="342">
        <v>4178</v>
      </c>
      <c r="Y14" s="342">
        <v>2309</v>
      </c>
      <c r="Z14" s="342">
        <v>0</v>
      </c>
      <c r="AA14" s="342">
        <v>1125</v>
      </c>
      <c r="AB14" s="342">
        <v>1055</v>
      </c>
      <c r="AC14" s="343">
        <v>110000</v>
      </c>
      <c r="AD14" s="343">
        <v>102730</v>
      </c>
      <c r="AE14" s="263">
        <v>336</v>
      </c>
    </row>
    <row r="15" spans="1:31" s="231" customFormat="1" ht="27.95" customHeight="1">
      <c r="A15" s="312">
        <v>23</v>
      </c>
      <c r="B15" s="307">
        <v>10</v>
      </c>
      <c r="C15" s="337" t="s">
        <v>325</v>
      </c>
      <c r="D15" s="263">
        <v>36800</v>
      </c>
      <c r="E15" s="263">
        <v>31845</v>
      </c>
      <c r="F15" s="338">
        <v>7</v>
      </c>
      <c r="G15" s="338">
        <v>1</v>
      </c>
      <c r="H15" s="338">
        <v>13</v>
      </c>
      <c r="I15" s="338"/>
      <c r="J15" s="338"/>
      <c r="K15" s="338">
        <v>4</v>
      </c>
      <c r="L15" s="338">
        <v>10</v>
      </c>
      <c r="M15" s="339">
        <v>3</v>
      </c>
      <c r="N15" s="339"/>
      <c r="O15" s="340"/>
      <c r="P15" s="338">
        <v>1</v>
      </c>
      <c r="Q15" s="341">
        <v>697511</v>
      </c>
      <c r="R15" s="341">
        <v>130498</v>
      </c>
      <c r="S15" s="341">
        <v>12</v>
      </c>
      <c r="T15" s="341">
        <v>4195</v>
      </c>
      <c r="U15" s="342">
        <v>3567</v>
      </c>
      <c r="V15" s="342">
        <v>3397</v>
      </c>
      <c r="W15" s="342">
        <v>2931</v>
      </c>
      <c r="X15" s="342">
        <v>273</v>
      </c>
      <c r="Y15" s="342">
        <v>193</v>
      </c>
      <c r="Z15" s="342">
        <v>0</v>
      </c>
      <c r="AA15" s="342">
        <v>170</v>
      </c>
      <c r="AB15" s="342">
        <v>628</v>
      </c>
      <c r="AC15" s="343">
        <v>16800</v>
      </c>
      <c r="AD15" s="343">
        <v>13701</v>
      </c>
      <c r="AE15" s="263">
        <v>430</v>
      </c>
    </row>
    <row r="16" spans="1:31" s="231" customFormat="1" ht="27.95" customHeight="1">
      <c r="A16" s="312">
        <v>2</v>
      </c>
      <c r="B16" s="307">
        <v>13</v>
      </c>
      <c r="C16" s="337" t="s">
        <v>307</v>
      </c>
      <c r="D16" s="263">
        <v>204000</v>
      </c>
      <c r="E16" s="263">
        <v>195139</v>
      </c>
      <c r="F16" s="338">
        <v>3</v>
      </c>
      <c r="G16" s="338">
        <v>1</v>
      </c>
      <c r="H16" s="338">
        <v>1</v>
      </c>
      <c r="I16" s="338">
        <v>1</v>
      </c>
      <c r="J16" s="338"/>
      <c r="K16" s="338"/>
      <c r="L16" s="338">
        <v>1</v>
      </c>
      <c r="M16" s="339"/>
      <c r="N16" s="339"/>
      <c r="O16" s="340"/>
      <c r="P16" s="338">
        <v>2</v>
      </c>
      <c r="Q16" s="341">
        <v>2699517</v>
      </c>
      <c r="R16" s="341">
        <v>1392011</v>
      </c>
      <c r="S16" s="341">
        <v>48</v>
      </c>
      <c r="T16" s="341">
        <v>20590</v>
      </c>
      <c r="U16" s="342">
        <v>20464</v>
      </c>
      <c r="V16" s="342">
        <v>20439</v>
      </c>
      <c r="W16" s="342">
        <v>17072</v>
      </c>
      <c r="X16" s="342">
        <v>2588</v>
      </c>
      <c r="Y16" s="342">
        <v>741</v>
      </c>
      <c r="Z16" s="342">
        <v>38</v>
      </c>
      <c r="AA16" s="342">
        <v>25</v>
      </c>
      <c r="AB16" s="342">
        <v>126</v>
      </c>
      <c r="AC16" s="343">
        <v>123650</v>
      </c>
      <c r="AD16" s="343">
        <v>61329</v>
      </c>
      <c r="AE16" s="263">
        <v>314</v>
      </c>
    </row>
    <row r="17" spans="1:31" s="312" customFormat="1" ht="27.95" customHeight="1">
      <c r="A17" s="312">
        <v>1</v>
      </c>
      <c r="B17" s="307">
        <v>14</v>
      </c>
      <c r="C17" s="337" t="s">
        <v>306</v>
      </c>
      <c r="D17" s="263">
        <v>98600</v>
      </c>
      <c r="E17" s="263">
        <v>92720</v>
      </c>
      <c r="F17" s="338">
        <v>2</v>
      </c>
      <c r="G17" s="338"/>
      <c r="H17" s="338"/>
      <c r="I17" s="338">
        <v>1</v>
      </c>
      <c r="J17" s="338"/>
      <c r="K17" s="338">
        <v>1</v>
      </c>
      <c r="L17" s="338">
        <v>1</v>
      </c>
      <c r="M17" s="339"/>
      <c r="N17" s="339"/>
      <c r="O17" s="340"/>
      <c r="P17" s="338">
        <v>0</v>
      </c>
      <c r="Q17" s="341">
        <v>1675758</v>
      </c>
      <c r="R17" s="341">
        <v>427705</v>
      </c>
      <c r="S17" s="341">
        <v>34</v>
      </c>
      <c r="T17" s="341">
        <v>9993</v>
      </c>
      <c r="U17" s="342">
        <v>9966</v>
      </c>
      <c r="V17" s="342">
        <v>9896</v>
      </c>
      <c r="W17" s="342">
        <v>8785</v>
      </c>
      <c r="X17" s="342">
        <v>1088</v>
      </c>
      <c r="Y17" s="342"/>
      <c r="Z17" s="342">
        <v>23</v>
      </c>
      <c r="AA17" s="342">
        <v>70</v>
      </c>
      <c r="AB17" s="342">
        <v>27</v>
      </c>
      <c r="AC17" s="343">
        <v>41800</v>
      </c>
      <c r="AD17" s="343">
        <v>30282</v>
      </c>
      <c r="AE17" s="263">
        <v>327</v>
      </c>
    </row>
    <row r="18" spans="1:31" s="231" customFormat="1" ht="27.95" customHeight="1">
      <c r="A18" s="312">
        <v>6</v>
      </c>
      <c r="B18" s="307">
        <v>16</v>
      </c>
      <c r="C18" s="337" t="s">
        <v>310</v>
      </c>
      <c r="D18" s="263">
        <v>151805</v>
      </c>
      <c r="E18" s="263">
        <v>104350</v>
      </c>
      <c r="F18" s="338">
        <v>3</v>
      </c>
      <c r="G18" s="338"/>
      <c r="H18" s="338">
        <v>1</v>
      </c>
      <c r="I18" s="338">
        <v>3</v>
      </c>
      <c r="J18" s="338"/>
      <c r="K18" s="338"/>
      <c r="L18" s="338">
        <v>3</v>
      </c>
      <c r="M18" s="339"/>
      <c r="N18" s="339"/>
      <c r="O18" s="340"/>
      <c r="P18" s="338">
        <v>1</v>
      </c>
      <c r="Q18" s="341">
        <v>2261820</v>
      </c>
      <c r="R18" s="341">
        <v>316216</v>
      </c>
      <c r="S18" s="341">
        <v>33</v>
      </c>
      <c r="T18" s="341">
        <v>12140</v>
      </c>
      <c r="U18" s="342">
        <v>11545</v>
      </c>
      <c r="V18" s="342">
        <v>11496</v>
      </c>
      <c r="W18" s="342">
        <v>9003</v>
      </c>
      <c r="X18" s="342">
        <v>1860</v>
      </c>
      <c r="Y18" s="342">
        <v>633</v>
      </c>
      <c r="Z18" s="342" t="s">
        <v>817</v>
      </c>
      <c r="AA18" s="342">
        <v>49</v>
      </c>
      <c r="AB18" s="342">
        <v>595</v>
      </c>
      <c r="AC18" s="343">
        <v>74180</v>
      </c>
      <c r="AD18" s="343">
        <v>38268</v>
      </c>
      <c r="AE18" s="263">
        <v>367</v>
      </c>
    </row>
    <row r="19" spans="1:31" s="231" customFormat="1" ht="27.95" customHeight="1">
      <c r="A19" s="312">
        <v>26</v>
      </c>
      <c r="B19" s="307">
        <v>18</v>
      </c>
      <c r="C19" s="337" t="s">
        <v>324</v>
      </c>
      <c r="D19" s="263">
        <v>55400</v>
      </c>
      <c r="E19" s="263">
        <v>47068</v>
      </c>
      <c r="F19" s="345"/>
      <c r="G19" s="345">
        <v>1</v>
      </c>
      <c r="H19" s="345">
        <v>4</v>
      </c>
      <c r="I19" s="345"/>
      <c r="J19" s="345"/>
      <c r="K19" s="345"/>
      <c r="L19" s="345">
        <v>4</v>
      </c>
      <c r="M19" s="346">
        <v>1</v>
      </c>
      <c r="N19" s="346"/>
      <c r="O19" s="347"/>
      <c r="P19" s="345">
        <v>3</v>
      </c>
      <c r="Q19" s="341">
        <v>877867</v>
      </c>
      <c r="R19" s="341">
        <v>300817</v>
      </c>
      <c r="S19" s="341">
        <v>36</v>
      </c>
      <c r="T19" s="341">
        <v>6934</v>
      </c>
      <c r="U19" s="342">
        <v>5815</v>
      </c>
      <c r="V19" s="342">
        <v>5784</v>
      </c>
      <c r="W19" s="342">
        <v>4327</v>
      </c>
      <c r="X19" s="342">
        <v>1026</v>
      </c>
      <c r="Y19" s="342">
        <v>431</v>
      </c>
      <c r="Z19" s="342" t="s">
        <v>817</v>
      </c>
      <c r="AA19" s="342">
        <v>31</v>
      </c>
      <c r="AB19" s="342">
        <v>1119</v>
      </c>
      <c r="AC19" s="343">
        <v>33000</v>
      </c>
      <c r="AD19" s="343">
        <v>23963</v>
      </c>
      <c r="AE19" s="263">
        <v>445</v>
      </c>
    </row>
    <row r="20" spans="1:31" s="231" customFormat="1" ht="27.95" customHeight="1">
      <c r="A20" s="312">
        <v>27</v>
      </c>
      <c r="B20" s="307">
        <v>19</v>
      </c>
      <c r="C20" s="337" t="s">
        <v>816</v>
      </c>
      <c r="D20" s="263">
        <v>50000</v>
      </c>
      <c r="E20" s="263">
        <v>43603</v>
      </c>
      <c r="F20" s="338">
        <v>1</v>
      </c>
      <c r="G20" s="338"/>
      <c r="H20" s="338">
        <v>8</v>
      </c>
      <c r="I20" s="338"/>
      <c r="J20" s="338"/>
      <c r="K20" s="338"/>
      <c r="L20" s="338">
        <v>1</v>
      </c>
      <c r="M20" s="339"/>
      <c r="N20" s="339">
        <v>5</v>
      </c>
      <c r="O20" s="340">
        <v>3</v>
      </c>
      <c r="P20" s="338">
        <v>2</v>
      </c>
      <c r="Q20" s="341">
        <v>663904</v>
      </c>
      <c r="R20" s="341">
        <v>229319</v>
      </c>
      <c r="S20" s="341">
        <v>31</v>
      </c>
      <c r="T20" s="341">
        <v>11059</v>
      </c>
      <c r="U20" s="342">
        <v>10534</v>
      </c>
      <c r="V20" s="342">
        <v>10497</v>
      </c>
      <c r="W20" s="342">
        <v>4297</v>
      </c>
      <c r="X20" s="342">
        <v>1163</v>
      </c>
      <c r="Y20" s="342">
        <v>5037</v>
      </c>
      <c r="Z20" s="342" t="s">
        <v>817</v>
      </c>
      <c r="AA20" s="342">
        <v>37</v>
      </c>
      <c r="AB20" s="342">
        <v>525</v>
      </c>
      <c r="AC20" s="343">
        <v>55900</v>
      </c>
      <c r="AD20" s="343">
        <v>37755</v>
      </c>
      <c r="AE20" s="263">
        <v>757</v>
      </c>
    </row>
    <row r="21" spans="1:31" s="231" customFormat="1" ht="27.95" customHeight="1">
      <c r="A21" s="312">
        <v>5</v>
      </c>
      <c r="B21" s="307">
        <v>20</v>
      </c>
      <c r="C21" s="337" t="s">
        <v>308</v>
      </c>
      <c r="D21" s="263">
        <v>229400</v>
      </c>
      <c r="E21" s="263">
        <v>221518</v>
      </c>
      <c r="F21" s="338"/>
      <c r="G21" s="338"/>
      <c r="H21" s="338">
        <v>24</v>
      </c>
      <c r="I21" s="338">
        <v>2</v>
      </c>
      <c r="J21" s="338">
        <v>1</v>
      </c>
      <c r="K21" s="338"/>
      <c r="L21" s="338">
        <v>2</v>
      </c>
      <c r="M21" s="339"/>
      <c r="N21" s="339"/>
      <c r="O21" s="340"/>
      <c r="P21" s="338">
        <v>1</v>
      </c>
      <c r="Q21" s="341">
        <v>3443567</v>
      </c>
      <c r="R21" s="341">
        <v>1265094</v>
      </c>
      <c r="S21" s="341">
        <v>91</v>
      </c>
      <c r="T21" s="341">
        <v>24431</v>
      </c>
      <c r="U21" s="342">
        <v>22924</v>
      </c>
      <c r="V21" s="342">
        <v>22652</v>
      </c>
      <c r="W21" s="342">
        <v>20869</v>
      </c>
      <c r="X21" s="342">
        <v>1619</v>
      </c>
      <c r="Y21" s="342">
        <v>164</v>
      </c>
      <c r="Z21" s="342" t="s">
        <v>817</v>
      </c>
      <c r="AA21" s="342">
        <v>272</v>
      </c>
      <c r="AB21" s="342">
        <v>1507</v>
      </c>
      <c r="AC21" s="343">
        <v>74100</v>
      </c>
      <c r="AD21" s="343">
        <v>71544</v>
      </c>
      <c r="AE21" s="263">
        <v>323</v>
      </c>
    </row>
    <row r="22" spans="1:31" s="231" customFormat="1" ht="27.95" customHeight="1">
      <c r="A22" s="312">
        <v>8</v>
      </c>
      <c r="B22" s="307">
        <v>21</v>
      </c>
      <c r="C22" s="337" t="s">
        <v>313</v>
      </c>
      <c r="D22" s="263">
        <v>265000</v>
      </c>
      <c r="E22" s="263">
        <v>249082</v>
      </c>
      <c r="F22" s="338">
        <v>1</v>
      </c>
      <c r="G22" s="338"/>
      <c r="H22" s="338">
        <v>12</v>
      </c>
      <c r="I22" s="338">
        <v>1</v>
      </c>
      <c r="J22" s="338"/>
      <c r="K22" s="338"/>
      <c r="L22" s="338">
        <v>1</v>
      </c>
      <c r="M22" s="339"/>
      <c r="N22" s="339">
        <v>4</v>
      </c>
      <c r="O22" s="340">
        <v>2</v>
      </c>
      <c r="P22" s="338">
        <v>5</v>
      </c>
      <c r="Q22" s="341">
        <v>3935731</v>
      </c>
      <c r="R22" s="341">
        <v>2572166</v>
      </c>
      <c r="S22" s="341">
        <v>56</v>
      </c>
      <c r="T22" s="341">
        <v>26987</v>
      </c>
      <c r="U22" s="342">
        <v>26137</v>
      </c>
      <c r="V22" s="342">
        <v>25385</v>
      </c>
      <c r="W22" s="342">
        <v>20549</v>
      </c>
      <c r="X22" s="342">
        <v>3326</v>
      </c>
      <c r="Y22" s="342">
        <v>1281</v>
      </c>
      <c r="Z22" s="342">
        <v>229</v>
      </c>
      <c r="AA22" s="342">
        <v>752</v>
      </c>
      <c r="AB22" s="342">
        <v>850</v>
      </c>
      <c r="AC22" s="343">
        <v>111500</v>
      </c>
      <c r="AD22" s="343">
        <v>82094</v>
      </c>
      <c r="AE22" s="263">
        <v>330</v>
      </c>
    </row>
    <row r="23" spans="1:31" s="231" customFormat="1" ht="27.95" customHeight="1">
      <c r="A23" s="312">
        <v>22</v>
      </c>
      <c r="B23" s="307">
        <v>22</v>
      </c>
      <c r="C23" s="337" t="s">
        <v>326</v>
      </c>
      <c r="D23" s="263">
        <v>52400</v>
      </c>
      <c r="E23" s="263">
        <v>50507</v>
      </c>
      <c r="F23" s="338"/>
      <c r="G23" s="338"/>
      <c r="H23" s="338">
        <v>17</v>
      </c>
      <c r="I23" s="338"/>
      <c r="J23" s="338"/>
      <c r="K23" s="338"/>
      <c r="L23" s="338"/>
      <c r="M23" s="339">
        <v>4</v>
      </c>
      <c r="N23" s="339">
        <v>6</v>
      </c>
      <c r="O23" s="340">
        <v>3</v>
      </c>
      <c r="P23" s="338">
        <v>6</v>
      </c>
      <c r="Q23" s="341">
        <v>675081</v>
      </c>
      <c r="R23" s="341">
        <v>364481</v>
      </c>
      <c r="S23" s="341">
        <v>18</v>
      </c>
      <c r="T23" s="341">
        <v>6177</v>
      </c>
      <c r="U23" s="342">
        <v>5621</v>
      </c>
      <c r="V23" s="342">
        <v>5590</v>
      </c>
      <c r="W23" s="342">
        <v>4434</v>
      </c>
      <c r="X23" s="342">
        <v>568</v>
      </c>
      <c r="Y23" s="342">
        <v>369</v>
      </c>
      <c r="Z23" s="342">
        <v>219</v>
      </c>
      <c r="AA23" s="342">
        <v>31</v>
      </c>
      <c r="AB23" s="342">
        <v>556</v>
      </c>
      <c r="AC23" s="343">
        <v>25200</v>
      </c>
      <c r="AD23" s="343">
        <v>19806</v>
      </c>
      <c r="AE23" s="263">
        <v>392</v>
      </c>
    </row>
    <row r="24" spans="1:31" s="231" customFormat="1" ht="27.75" customHeight="1">
      <c r="A24" s="312">
        <v>32</v>
      </c>
      <c r="B24" s="307">
        <v>23</v>
      </c>
      <c r="C24" s="337" t="s">
        <v>333</v>
      </c>
      <c r="D24" s="263">
        <v>18331</v>
      </c>
      <c r="E24" s="263">
        <v>14488</v>
      </c>
      <c r="F24" s="338">
        <v>11</v>
      </c>
      <c r="G24" s="338">
        <v>6</v>
      </c>
      <c r="H24" s="338">
        <v>5</v>
      </c>
      <c r="I24" s="338"/>
      <c r="J24" s="338">
        <v>5</v>
      </c>
      <c r="K24" s="338">
        <v>2</v>
      </c>
      <c r="L24" s="338">
        <v>10</v>
      </c>
      <c r="M24" s="339">
        <v>4</v>
      </c>
      <c r="N24" s="339">
        <v>9</v>
      </c>
      <c r="O24" s="340">
        <v>1</v>
      </c>
      <c r="P24" s="338">
        <v>0</v>
      </c>
      <c r="Q24" s="341">
        <v>310211</v>
      </c>
      <c r="R24" s="341">
        <v>156775</v>
      </c>
      <c r="S24" s="341">
        <v>9</v>
      </c>
      <c r="T24" s="341">
        <v>2407</v>
      </c>
      <c r="U24" s="342">
        <v>1963</v>
      </c>
      <c r="V24" s="342">
        <v>1959</v>
      </c>
      <c r="W24" s="342">
        <v>1313</v>
      </c>
      <c r="X24" s="342">
        <v>465</v>
      </c>
      <c r="Y24" s="342">
        <v>179</v>
      </c>
      <c r="Z24" s="342">
        <v>2</v>
      </c>
      <c r="AA24" s="342">
        <v>4</v>
      </c>
      <c r="AB24" s="342">
        <v>444</v>
      </c>
      <c r="AC24" s="343">
        <v>14118</v>
      </c>
      <c r="AD24" s="343">
        <v>10452</v>
      </c>
      <c r="AE24" s="263">
        <v>721</v>
      </c>
    </row>
    <row r="25" spans="1:31" s="231" customFormat="1" ht="27.95" customHeight="1">
      <c r="A25" s="312">
        <v>34</v>
      </c>
      <c r="B25" s="307">
        <v>24</v>
      </c>
      <c r="C25" s="337" t="s">
        <v>331</v>
      </c>
      <c r="D25" s="263">
        <v>24283</v>
      </c>
      <c r="E25" s="263">
        <v>20484</v>
      </c>
      <c r="F25" s="338">
        <v>8</v>
      </c>
      <c r="G25" s="338"/>
      <c r="H25" s="338">
        <v>18</v>
      </c>
      <c r="I25" s="338"/>
      <c r="J25" s="338">
        <v>2</v>
      </c>
      <c r="K25" s="338">
        <v>7</v>
      </c>
      <c r="L25" s="338">
        <v>5</v>
      </c>
      <c r="M25" s="339">
        <v>7</v>
      </c>
      <c r="N25" s="339">
        <v>2</v>
      </c>
      <c r="O25" s="340">
        <v>2</v>
      </c>
      <c r="P25" s="338">
        <v>0</v>
      </c>
      <c r="Q25" s="341">
        <v>489097</v>
      </c>
      <c r="R25" s="341">
        <v>13027</v>
      </c>
      <c r="S25" s="341">
        <v>8</v>
      </c>
      <c r="T25" s="341">
        <v>3015</v>
      </c>
      <c r="U25" s="342">
        <v>2424</v>
      </c>
      <c r="V25" s="342">
        <v>2403</v>
      </c>
      <c r="W25" s="342">
        <v>1743</v>
      </c>
      <c r="X25" s="342">
        <v>339</v>
      </c>
      <c r="Y25" s="342">
        <v>51</v>
      </c>
      <c r="Z25" s="342">
        <v>270</v>
      </c>
      <c r="AA25" s="342">
        <v>21</v>
      </c>
      <c r="AB25" s="342">
        <v>591</v>
      </c>
      <c r="AC25" s="343">
        <v>12158</v>
      </c>
      <c r="AD25" s="343">
        <v>12671</v>
      </c>
      <c r="AE25" s="263">
        <v>619</v>
      </c>
    </row>
    <row r="26" spans="1:31" s="231" customFormat="1" ht="27.95" customHeight="1">
      <c r="A26" s="312">
        <v>3</v>
      </c>
      <c r="B26" s="307">
        <v>25</v>
      </c>
      <c r="C26" s="337" t="s">
        <v>309</v>
      </c>
      <c r="D26" s="263">
        <v>185000</v>
      </c>
      <c r="E26" s="263">
        <v>149057</v>
      </c>
      <c r="F26" s="338">
        <v>1</v>
      </c>
      <c r="G26" s="338"/>
      <c r="H26" s="338">
        <v>5</v>
      </c>
      <c r="I26" s="338">
        <v>1</v>
      </c>
      <c r="J26" s="338"/>
      <c r="K26" s="338"/>
      <c r="L26" s="338">
        <v>1</v>
      </c>
      <c r="M26" s="339"/>
      <c r="N26" s="339"/>
      <c r="O26" s="340"/>
      <c r="P26" s="338">
        <v>1</v>
      </c>
      <c r="Q26" s="341">
        <v>2738049</v>
      </c>
      <c r="R26" s="341">
        <v>820362</v>
      </c>
      <c r="S26" s="341">
        <v>44</v>
      </c>
      <c r="T26" s="341">
        <v>14984</v>
      </c>
      <c r="U26" s="342">
        <v>14460</v>
      </c>
      <c r="V26" s="342">
        <v>14413</v>
      </c>
      <c r="W26" s="342">
        <v>12589</v>
      </c>
      <c r="X26" s="342">
        <v>1726</v>
      </c>
      <c r="Y26" s="342">
        <v>72</v>
      </c>
      <c r="Z26" s="342">
        <v>26</v>
      </c>
      <c r="AA26" s="342">
        <v>47</v>
      </c>
      <c r="AB26" s="342">
        <v>524</v>
      </c>
      <c r="AC26" s="343">
        <v>90100</v>
      </c>
      <c r="AD26" s="343">
        <v>44859</v>
      </c>
      <c r="AE26" s="263">
        <v>301</v>
      </c>
    </row>
    <row r="27" spans="1:31" s="231" customFormat="1" ht="27.95" customHeight="1">
      <c r="A27" s="312">
        <v>12</v>
      </c>
      <c r="B27" s="307">
        <v>27</v>
      </c>
      <c r="C27" s="337" t="s">
        <v>940</v>
      </c>
      <c r="D27" s="263">
        <v>39080</v>
      </c>
      <c r="E27" s="263">
        <v>36212</v>
      </c>
      <c r="F27" s="338">
        <v>1</v>
      </c>
      <c r="G27" s="338"/>
      <c r="H27" s="338">
        <v>12</v>
      </c>
      <c r="I27" s="338">
        <v>1</v>
      </c>
      <c r="J27" s="338"/>
      <c r="K27" s="338"/>
      <c r="L27" s="338">
        <v>2</v>
      </c>
      <c r="M27" s="339">
        <v>3</v>
      </c>
      <c r="N27" s="339"/>
      <c r="O27" s="340">
        <v>2</v>
      </c>
      <c r="P27" s="338">
        <v>4</v>
      </c>
      <c r="Q27" s="341">
        <v>775782</v>
      </c>
      <c r="R27" s="341">
        <v>200091</v>
      </c>
      <c r="S27" s="341">
        <v>5</v>
      </c>
      <c r="T27" s="341">
        <v>4247</v>
      </c>
      <c r="U27" s="342">
        <v>3926</v>
      </c>
      <c r="V27" s="342">
        <v>3738</v>
      </c>
      <c r="W27" s="342">
        <v>2937</v>
      </c>
      <c r="X27" s="342">
        <v>765</v>
      </c>
      <c r="Y27" s="342">
        <v>33</v>
      </c>
      <c r="Z27" s="342">
        <v>3</v>
      </c>
      <c r="AA27" s="342">
        <v>188</v>
      </c>
      <c r="AB27" s="342">
        <v>321</v>
      </c>
      <c r="AC27" s="343">
        <v>17530</v>
      </c>
      <c r="AD27" s="343">
        <v>13242</v>
      </c>
      <c r="AE27" s="263">
        <v>366</v>
      </c>
    </row>
    <row r="28" spans="1:31" s="231" customFormat="1" ht="27.95" customHeight="1">
      <c r="A28" s="312">
        <v>17</v>
      </c>
      <c r="B28" s="307">
        <v>32</v>
      </c>
      <c r="C28" s="337" t="s">
        <v>8</v>
      </c>
      <c r="D28" s="263">
        <v>39000</v>
      </c>
      <c r="E28" s="263">
        <v>39532</v>
      </c>
      <c r="F28" s="338">
        <v>7</v>
      </c>
      <c r="G28" s="338"/>
      <c r="H28" s="338"/>
      <c r="I28" s="338">
        <v>4</v>
      </c>
      <c r="J28" s="338"/>
      <c r="K28" s="338"/>
      <c r="L28" s="338">
        <v>3</v>
      </c>
      <c r="M28" s="339"/>
      <c r="N28" s="339"/>
      <c r="O28" s="340"/>
      <c r="P28" s="338">
        <v>3</v>
      </c>
      <c r="Q28" s="341">
        <v>1068655</v>
      </c>
      <c r="R28" s="341">
        <v>379995</v>
      </c>
      <c r="S28" s="341">
        <v>9</v>
      </c>
      <c r="T28" s="341">
        <v>5605</v>
      </c>
      <c r="U28" s="342">
        <v>5162</v>
      </c>
      <c r="V28" s="342">
        <v>5000</v>
      </c>
      <c r="W28" s="342">
        <v>3561</v>
      </c>
      <c r="X28" s="342">
        <v>853</v>
      </c>
      <c r="Y28" s="342">
        <v>586</v>
      </c>
      <c r="Z28" s="342" t="s">
        <v>817</v>
      </c>
      <c r="AA28" s="342">
        <v>162</v>
      </c>
      <c r="AB28" s="342">
        <v>443</v>
      </c>
      <c r="AC28" s="343">
        <v>19500</v>
      </c>
      <c r="AD28" s="343">
        <v>16832</v>
      </c>
      <c r="AE28" s="263">
        <v>426</v>
      </c>
    </row>
    <row r="29" spans="1:31" s="231" customFormat="1" ht="27.95" customHeight="1">
      <c r="A29" s="312">
        <v>16</v>
      </c>
      <c r="B29" s="307">
        <v>36</v>
      </c>
      <c r="C29" s="337" t="s">
        <v>319</v>
      </c>
      <c r="D29" s="263">
        <v>47600</v>
      </c>
      <c r="E29" s="263">
        <v>40272</v>
      </c>
      <c r="F29" s="338"/>
      <c r="G29" s="338"/>
      <c r="H29" s="338"/>
      <c r="I29" s="338">
        <v>3</v>
      </c>
      <c r="J29" s="338"/>
      <c r="K29" s="338"/>
      <c r="L29" s="338"/>
      <c r="M29" s="339"/>
      <c r="N29" s="339"/>
      <c r="O29" s="340"/>
      <c r="P29" s="338">
        <v>0</v>
      </c>
      <c r="Q29" s="341">
        <v>633280</v>
      </c>
      <c r="R29" s="341">
        <v>167808</v>
      </c>
      <c r="S29" s="341">
        <v>8</v>
      </c>
      <c r="T29" s="341">
        <v>4881</v>
      </c>
      <c r="U29" s="342">
        <v>4573</v>
      </c>
      <c r="V29" s="342">
        <v>4449</v>
      </c>
      <c r="W29" s="342">
        <v>3131</v>
      </c>
      <c r="X29" s="342">
        <v>703</v>
      </c>
      <c r="Y29" s="342">
        <v>419</v>
      </c>
      <c r="Z29" s="342">
        <v>196</v>
      </c>
      <c r="AA29" s="342">
        <v>124</v>
      </c>
      <c r="AB29" s="342">
        <v>308</v>
      </c>
      <c r="AC29" s="343">
        <v>17600</v>
      </c>
      <c r="AD29" s="343">
        <v>15050</v>
      </c>
      <c r="AE29" s="263">
        <v>374</v>
      </c>
    </row>
    <row r="30" spans="1:31" s="231" customFormat="1" ht="27.95" customHeight="1">
      <c r="A30" s="312">
        <v>14</v>
      </c>
      <c r="B30" s="307">
        <v>37</v>
      </c>
      <c r="C30" s="337" t="s">
        <v>317</v>
      </c>
      <c r="D30" s="263">
        <v>76400</v>
      </c>
      <c r="E30" s="263">
        <v>72196</v>
      </c>
      <c r="F30" s="338">
        <v>0</v>
      </c>
      <c r="G30" s="338"/>
      <c r="H30" s="338">
        <v>80</v>
      </c>
      <c r="I30" s="338">
        <v>4</v>
      </c>
      <c r="J30" s="338">
        <v>0</v>
      </c>
      <c r="K30" s="338"/>
      <c r="L30" s="338"/>
      <c r="M30" s="339"/>
      <c r="N30" s="339">
        <v>6</v>
      </c>
      <c r="O30" s="340"/>
      <c r="P30" s="338">
        <v>5</v>
      </c>
      <c r="Q30" s="341">
        <v>1447135</v>
      </c>
      <c r="R30" s="341">
        <v>520808</v>
      </c>
      <c r="S30" s="341">
        <v>19</v>
      </c>
      <c r="T30" s="341">
        <v>10040</v>
      </c>
      <c r="U30" s="342">
        <v>9211</v>
      </c>
      <c r="V30" s="342">
        <v>9204</v>
      </c>
      <c r="W30" s="342">
        <v>6340</v>
      </c>
      <c r="X30" s="342">
        <v>1839</v>
      </c>
      <c r="Y30" s="342">
        <v>988</v>
      </c>
      <c r="Z30" s="342">
        <v>37</v>
      </c>
      <c r="AA30" s="342">
        <v>7</v>
      </c>
      <c r="AB30" s="342">
        <v>829</v>
      </c>
      <c r="AC30" s="343">
        <v>33400</v>
      </c>
      <c r="AD30" s="343">
        <v>30849</v>
      </c>
      <c r="AE30" s="263">
        <v>427</v>
      </c>
    </row>
    <row r="31" spans="1:31" s="231" customFormat="1" ht="27.95" customHeight="1">
      <c r="A31" s="312">
        <v>15</v>
      </c>
      <c r="B31" s="307">
        <v>38</v>
      </c>
      <c r="C31" s="337" t="s">
        <v>318</v>
      </c>
      <c r="D31" s="263">
        <v>48700</v>
      </c>
      <c r="E31" s="263">
        <v>46416</v>
      </c>
      <c r="F31" s="338">
        <v>2</v>
      </c>
      <c r="G31" s="338"/>
      <c r="H31" s="338">
        <v>5</v>
      </c>
      <c r="I31" s="338">
        <v>1</v>
      </c>
      <c r="J31" s="338"/>
      <c r="K31" s="338"/>
      <c r="L31" s="338"/>
      <c r="M31" s="339">
        <v>1</v>
      </c>
      <c r="N31" s="339">
        <v>2</v>
      </c>
      <c r="O31" s="340">
        <v>2</v>
      </c>
      <c r="P31" s="338">
        <v>3</v>
      </c>
      <c r="Q31" s="341">
        <v>1094048</v>
      </c>
      <c r="R31" s="341">
        <v>347602</v>
      </c>
      <c r="S31" s="341">
        <v>13</v>
      </c>
      <c r="T31" s="341">
        <v>6724</v>
      </c>
      <c r="U31" s="342">
        <v>6440</v>
      </c>
      <c r="V31" s="342">
        <v>6357</v>
      </c>
      <c r="W31" s="342">
        <v>3638</v>
      </c>
      <c r="X31" s="342">
        <v>1465</v>
      </c>
      <c r="Y31" s="342">
        <v>1252</v>
      </c>
      <c r="Z31" s="342">
        <v>2</v>
      </c>
      <c r="AA31" s="342">
        <v>83</v>
      </c>
      <c r="AB31" s="342">
        <v>284</v>
      </c>
      <c r="AC31" s="343">
        <v>24600</v>
      </c>
      <c r="AD31" s="343">
        <v>21480</v>
      </c>
      <c r="AE31" s="263">
        <v>463</v>
      </c>
    </row>
    <row r="32" spans="1:31" s="231" customFormat="1" ht="27.95" customHeight="1">
      <c r="A32" s="312">
        <v>24</v>
      </c>
      <c r="B32" s="307">
        <v>39</v>
      </c>
      <c r="C32" s="337" t="s">
        <v>327</v>
      </c>
      <c r="D32" s="263">
        <v>33900</v>
      </c>
      <c r="E32" s="263">
        <v>32607</v>
      </c>
      <c r="F32" s="338"/>
      <c r="G32" s="338"/>
      <c r="H32" s="338">
        <v>2</v>
      </c>
      <c r="I32" s="338">
        <v>1</v>
      </c>
      <c r="J32" s="338"/>
      <c r="K32" s="338"/>
      <c r="L32" s="338"/>
      <c r="M32" s="339">
        <v>1</v>
      </c>
      <c r="N32" s="339">
        <v>0</v>
      </c>
      <c r="O32" s="340"/>
      <c r="P32" s="338">
        <v>0</v>
      </c>
      <c r="Q32" s="341">
        <v>333896</v>
      </c>
      <c r="R32" s="341">
        <v>404129</v>
      </c>
      <c r="S32" s="341">
        <v>10</v>
      </c>
      <c r="T32" s="341">
        <v>3628</v>
      </c>
      <c r="U32" s="342">
        <v>3469</v>
      </c>
      <c r="V32" s="342">
        <v>3391</v>
      </c>
      <c r="W32" s="342">
        <v>2827</v>
      </c>
      <c r="X32" s="342">
        <v>515</v>
      </c>
      <c r="Y32" s="342">
        <v>49</v>
      </c>
      <c r="Z32" s="342"/>
      <c r="AA32" s="342">
        <v>78</v>
      </c>
      <c r="AB32" s="342">
        <v>159</v>
      </c>
      <c r="AC32" s="343">
        <v>12700</v>
      </c>
      <c r="AD32" s="343">
        <v>10979</v>
      </c>
      <c r="AE32" s="263">
        <v>337</v>
      </c>
    </row>
    <row r="33" spans="1:31" s="231" customFormat="1" ht="27.95" customHeight="1">
      <c r="A33" s="312">
        <v>37</v>
      </c>
      <c r="B33" s="307">
        <v>45</v>
      </c>
      <c r="C33" s="337" t="s">
        <v>117</v>
      </c>
      <c r="D33" s="263">
        <v>44400</v>
      </c>
      <c r="E33" s="263">
        <v>40726</v>
      </c>
      <c r="F33" s="338">
        <v>1</v>
      </c>
      <c r="G33" s="338"/>
      <c r="H33" s="338">
        <v>18</v>
      </c>
      <c r="I33" s="338"/>
      <c r="J33" s="338"/>
      <c r="K33" s="338">
        <v>2</v>
      </c>
      <c r="L33" s="338">
        <v>2</v>
      </c>
      <c r="M33" s="338">
        <v>2</v>
      </c>
      <c r="N33" s="339">
        <v>4</v>
      </c>
      <c r="O33" s="340">
        <v>4</v>
      </c>
      <c r="P33" s="338">
        <v>2</v>
      </c>
      <c r="Q33" s="341">
        <v>1356551</v>
      </c>
      <c r="R33" s="341">
        <v>499167</v>
      </c>
      <c r="S33" s="341">
        <v>18</v>
      </c>
      <c r="T33" s="341">
        <v>6180</v>
      </c>
      <c r="U33" s="342">
        <v>4633</v>
      </c>
      <c r="V33" s="342">
        <v>4584</v>
      </c>
      <c r="W33" s="342">
        <v>3412</v>
      </c>
      <c r="X33" s="342">
        <v>762</v>
      </c>
      <c r="Y33" s="342">
        <v>364</v>
      </c>
      <c r="Z33" s="342">
        <v>46</v>
      </c>
      <c r="AA33" s="342">
        <v>49</v>
      </c>
      <c r="AB33" s="342">
        <v>1547</v>
      </c>
      <c r="AC33" s="343">
        <v>21600</v>
      </c>
      <c r="AD33" s="343">
        <v>17877</v>
      </c>
      <c r="AE33" s="263">
        <v>439</v>
      </c>
    </row>
    <row r="34" spans="1:31" s="231" customFormat="1" ht="27.95" customHeight="1">
      <c r="A34" s="312">
        <v>29</v>
      </c>
      <c r="B34" s="307">
        <v>56</v>
      </c>
      <c r="C34" s="337" t="s">
        <v>328</v>
      </c>
      <c r="D34" s="263">
        <v>14240</v>
      </c>
      <c r="E34" s="263">
        <v>12771</v>
      </c>
      <c r="F34" s="338"/>
      <c r="G34" s="338"/>
      <c r="H34" s="338">
        <v>4</v>
      </c>
      <c r="I34" s="338"/>
      <c r="J34" s="338"/>
      <c r="K34" s="338"/>
      <c r="L34" s="338"/>
      <c r="M34" s="339">
        <v>1</v>
      </c>
      <c r="N34" s="339">
        <v>1</v>
      </c>
      <c r="O34" s="340">
        <v>1</v>
      </c>
      <c r="P34" s="338">
        <v>1</v>
      </c>
      <c r="Q34" s="341">
        <v>347605</v>
      </c>
      <c r="R34" s="341">
        <v>219326</v>
      </c>
      <c r="S34" s="341">
        <v>9</v>
      </c>
      <c r="T34" s="341">
        <v>1810</v>
      </c>
      <c r="U34" s="342">
        <v>1710</v>
      </c>
      <c r="V34" s="342">
        <v>1504</v>
      </c>
      <c r="W34" s="342">
        <v>1207</v>
      </c>
      <c r="X34" s="342">
        <v>130</v>
      </c>
      <c r="Y34" s="342">
        <v>158</v>
      </c>
      <c r="Z34" s="342">
        <v>9</v>
      </c>
      <c r="AA34" s="342">
        <v>206</v>
      </c>
      <c r="AB34" s="342">
        <v>100</v>
      </c>
      <c r="AC34" s="343">
        <v>7315</v>
      </c>
      <c r="AD34" s="343">
        <v>6946</v>
      </c>
      <c r="AE34" s="263">
        <v>493</v>
      </c>
    </row>
    <row r="35" spans="1:31" s="231" customFormat="1" ht="27.95" customHeight="1">
      <c r="A35" s="312">
        <v>20</v>
      </c>
      <c r="B35" s="307">
        <v>57</v>
      </c>
      <c r="C35" s="337" t="s">
        <v>322</v>
      </c>
      <c r="D35" s="263">
        <v>19400</v>
      </c>
      <c r="E35" s="263">
        <v>18876</v>
      </c>
      <c r="F35" s="338"/>
      <c r="G35" s="338"/>
      <c r="H35" s="338">
        <v>3</v>
      </c>
      <c r="I35" s="338">
        <v>1</v>
      </c>
      <c r="J35" s="338"/>
      <c r="K35" s="338"/>
      <c r="L35" s="338">
        <v>1</v>
      </c>
      <c r="M35" s="339"/>
      <c r="N35" s="339">
        <v>1</v>
      </c>
      <c r="O35" s="340">
        <v>1</v>
      </c>
      <c r="P35" s="338">
        <v>0</v>
      </c>
      <c r="Q35" s="341">
        <v>276114</v>
      </c>
      <c r="R35" s="341">
        <v>227997</v>
      </c>
      <c r="S35" s="341">
        <v>6</v>
      </c>
      <c r="T35" s="341">
        <v>2440</v>
      </c>
      <c r="U35" s="342">
        <v>2331</v>
      </c>
      <c r="V35" s="342">
        <v>2331</v>
      </c>
      <c r="W35" s="342">
        <v>1758</v>
      </c>
      <c r="X35" s="342">
        <v>319</v>
      </c>
      <c r="Y35" s="342">
        <v>254</v>
      </c>
      <c r="Z35" s="342" t="s">
        <v>817</v>
      </c>
      <c r="AA35" s="342"/>
      <c r="AB35" s="342">
        <v>109</v>
      </c>
      <c r="AC35" s="343">
        <v>10000</v>
      </c>
      <c r="AD35" s="343">
        <v>7799</v>
      </c>
      <c r="AE35" s="263">
        <v>413</v>
      </c>
    </row>
    <row r="36" spans="1:31" s="231" customFormat="1" ht="27.95" customHeight="1">
      <c r="A36" s="312">
        <v>19</v>
      </c>
      <c r="B36" s="307">
        <v>60</v>
      </c>
      <c r="C36" s="337" t="s">
        <v>321</v>
      </c>
      <c r="D36" s="263">
        <v>15000</v>
      </c>
      <c r="E36" s="263">
        <v>10275</v>
      </c>
      <c r="F36" s="338"/>
      <c r="G36" s="338"/>
      <c r="H36" s="338">
        <v>4</v>
      </c>
      <c r="I36" s="338">
        <v>1</v>
      </c>
      <c r="J36" s="338"/>
      <c r="K36" s="338"/>
      <c r="L36" s="338"/>
      <c r="M36" s="339">
        <v>2</v>
      </c>
      <c r="N36" s="339">
        <v>2</v>
      </c>
      <c r="O36" s="340"/>
      <c r="P36" s="338">
        <v>0</v>
      </c>
      <c r="Q36" s="341">
        <v>165986</v>
      </c>
      <c r="R36" s="341">
        <v>304784</v>
      </c>
      <c r="S36" s="341">
        <v>6</v>
      </c>
      <c r="T36" s="341">
        <v>1513</v>
      </c>
      <c r="U36" s="342">
        <v>1370</v>
      </c>
      <c r="V36" s="342">
        <v>1137</v>
      </c>
      <c r="W36" s="342">
        <v>941</v>
      </c>
      <c r="X36" s="342">
        <v>127</v>
      </c>
      <c r="Y36" s="342">
        <v>68</v>
      </c>
      <c r="Z36" s="342">
        <v>1</v>
      </c>
      <c r="AA36" s="342">
        <v>233</v>
      </c>
      <c r="AB36" s="342">
        <v>143</v>
      </c>
      <c r="AC36" s="343">
        <v>7700</v>
      </c>
      <c r="AD36" s="343">
        <v>5642</v>
      </c>
      <c r="AE36" s="263">
        <v>549</v>
      </c>
    </row>
    <row r="37" spans="1:31" s="231" customFormat="1" ht="27.95" customHeight="1">
      <c r="A37" s="312">
        <v>35</v>
      </c>
      <c r="B37" s="307">
        <v>65</v>
      </c>
      <c r="C37" s="337" t="s">
        <v>332</v>
      </c>
      <c r="D37" s="263">
        <v>29700</v>
      </c>
      <c r="E37" s="263">
        <v>26891</v>
      </c>
      <c r="F37" s="338">
        <v>11</v>
      </c>
      <c r="G37" s="338"/>
      <c r="H37" s="338">
        <v>10</v>
      </c>
      <c r="I37" s="338"/>
      <c r="J37" s="338"/>
      <c r="K37" s="338">
        <v>3</v>
      </c>
      <c r="L37" s="338">
        <v>11</v>
      </c>
      <c r="M37" s="339"/>
      <c r="N37" s="339">
        <v>4</v>
      </c>
      <c r="O37" s="340"/>
      <c r="P37" s="338">
        <v>0</v>
      </c>
      <c r="Q37" s="341">
        <v>480992</v>
      </c>
      <c r="R37" s="341">
        <v>215774</v>
      </c>
      <c r="S37" s="341">
        <v>5</v>
      </c>
      <c r="T37" s="341">
        <v>3861</v>
      </c>
      <c r="U37" s="342">
        <v>3154</v>
      </c>
      <c r="V37" s="342">
        <v>3135</v>
      </c>
      <c r="W37" s="342">
        <v>2175</v>
      </c>
      <c r="X37" s="342">
        <v>405</v>
      </c>
      <c r="Y37" s="342">
        <v>361</v>
      </c>
      <c r="Z37" s="342">
        <v>194</v>
      </c>
      <c r="AA37" s="342">
        <v>19</v>
      </c>
      <c r="AB37" s="342">
        <v>707</v>
      </c>
      <c r="AC37" s="343">
        <v>16900</v>
      </c>
      <c r="AD37" s="343">
        <v>15375</v>
      </c>
      <c r="AE37" s="263">
        <v>572</v>
      </c>
    </row>
    <row r="38" spans="1:31" s="231" customFormat="1" ht="27.95" customHeight="1">
      <c r="A38" s="312">
        <v>13</v>
      </c>
      <c r="B38" s="307">
        <v>71</v>
      </c>
      <c r="C38" s="337" t="s">
        <v>315</v>
      </c>
      <c r="D38" s="263">
        <v>30700</v>
      </c>
      <c r="E38" s="263">
        <v>29978</v>
      </c>
      <c r="F38" s="338"/>
      <c r="G38" s="338"/>
      <c r="H38" s="338">
        <v>14</v>
      </c>
      <c r="I38" s="338">
        <v>1</v>
      </c>
      <c r="J38" s="338"/>
      <c r="K38" s="338"/>
      <c r="L38" s="338"/>
      <c r="M38" s="339"/>
      <c r="N38" s="339">
        <v>3</v>
      </c>
      <c r="O38" s="340"/>
      <c r="P38" s="338">
        <v>2</v>
      </c>
      <c r="Q38" s="341">
        <v>411842</v>
      </c>
      <c r="R38" s="341">
        <v>98665</v>
      </c>
      <c r="S38" s="341">
        <v>11</v>
      </c>
      <c r="T38" s="341">
        <v>3077</v>
      </c>
      <c r="U38" s="342">
        <v>3005</v>
      </c>
      <c r="V38" s="342">
        <v>3002</v>
      </c>
      <c r="W38" s="342">
        <v>2446</v>
      </c>
      <c r="X38" s="342">
        <v>392</v>
      </c>
      <c r="Y38" s="342">
        <v>161</v>
      </c>
      <c r="Z38" s="342">
        <v>3</v>
      </c>
      <c r="AA38" s="342">
        <v>3</v>
      </c>
      <c r="AB38" s="342">
        <v>72</v>
      </c>
      <c r="AC38" s="343">
        <v>10900</v>
      </c>
      <c r="AD38" s="343">
        <v>9450</v>
      </c>
      <c r="AE38" s="263">
        <v>315</v>
      </c>
    </row>
    <row r="39" spans="1:31" s="231" customFormat="1" ht="27.95" customHeight="1">
      <c r="A39" s="312">
        <v>10</v>
      </c>
      <c r="B39" s="307">
        <v>78</v>
      </c>
      <c r="C39" s="337" t="s">
        <v>311</v>
      </c>
      <c r="D39" s="263">
        <v>39500</v>
      </c>
      <c r="E39" s="263">
        <v>28004</v>
      </c>
      <c r="F39" s="338"/>
      <c r="G39" s="338"/>
      <c r="H39" s="338">
        <v>3</v>
      </c>
      <c r="I39" s="338">
        <v>2</v>
      </c>
      <c r="J39" s="338"/>
      <c r="K39" s="338"/>
      <c r="L39" s="338">
        <v>1</v>
      </c>
      <c r="M39" s="339">
        <v>1</v>
      </c>
      <c r="N39" s="339"/>
      <c r="O39" s="340"/>
      <c r="P39" s="338">
        <v>0</v>
      </c>
      <c r="Q39" s="341">
        <v>441769</v>
      </c>
      <c r="R39" s="341">
        <v>200018</v>
      </c>
      <c r="S39" s="341">
        <v>6</v>
      </c>
      <c r="T39" s="341">
        <v>3083</v>
      </c>
      <c r="U39" s="342">
        <v>2844</v>
      </c>
      <c r="V39" s="342">
        <v>2837</v>
      </c>
      <c r="W39" s="342">
        <v>2455</v>
      </c>
      <c r="X39" s="342">
        <v>382</v>
      </c>
      <c r="Y39" s="342"/>
      <c r="Z39" s="342">
        <v>0</v>
      </c>
      <c r="AA39" s="342">
        <v>7</v>
      </c>
      <c r="AB39" s="342">
        <v>239</v>
      </c>
      <c r="AC39" s="343">
        <v>18500</v>
      </c>
      <c r="AD39" s="343">
        <v>11253</v>
      </c>
      <c r="AE39" s="263">
        <v>402</v>
      </c>
    </row>
    <row r="40" spans="1:31" s="231" customFormat="1" ht="27.95" customHeight="1">
      <c r="A40" s="312">
        <v>42</v>
      </c>
      <c r="B40" s="307">
        <v>80</v>
      </c>
      <c r="C40" s="337" t="s">
        <v>320</v>
      </c>
      <c r="D40" s="263">
        <v>21300</v>
      </c>
      <c r="E40" s="263">
        <v>17770</v>
      </c>
      <c r="F40" s="338">
        <v>1</v>
      </c>
      <c r="G40" s="338"/>
      <c r="H40" s="338">
        <v>13</v>
      </c>
      <c r="I40" s="338"/>
      <c r="J40" s="338"/>
      <c r="K40" s="338">
        <v>2</v>
      </c>
      <c r="L40" s="338">
        <v>4</v>
      </c>
      <c r="M40" s="339">
        <v>4</v>
      </c>
      <c r="N40" s="339"/>
      <c r="O40" s="340"/>
      <c r="P40" s="338">
        <v>5</v>
      </c>
      <c r="Q40" s="341">
        <v>349703</v>
      </c>
      <c r="R40" s="341">
        <v>24740</v>
      </c>
      <c r="S40" s="341">
        <v>5</v>
      </c>
      <c r="T40" s="341">
        <v>2193</v>
      </c>
      <c r="U40" s="342">
        <v>1813</v>
      </c>
      <c r="V40" s="342">
        <v>1807</v>
      </c>
      <c r="W40" s="342">
        <v>1577</v>
      </c>
      <c r="X40" s="342">
        <v>209</v>
      </c>
      <c r="Y40" s="342">
        <v>20</v>
      </c>
      <c r="Z40" s="342">
        <v>1</v>
      </c>
      <c r="AA40" s="342">
        <v>6</v>
      </c>
      <c r="AB40" s="342">
        <v>380</v>
      </c>
      <c r="AC40" s="343">
        <v>6930</v>
      </c>
      <c r="AD40" s="343">
        <v>6987</v>
      </c>
      <c r="AE40" s="263">
        <v>393</v>
      </c>
    </row>
    <row r="41" spans="1:31" s="231" customFormat="1" ht="27.95" customHeight="1">
      <c r="A41" s="312">
        <v>4</v>
      </c>
      <c r="B41" s="307">
        <v>85</v>
      </c>
      <c r="C41" s="337" t="s">
        <v>334</v>
      </c>
      <c r="D41" s="263">
        <v>14503</v>
      </c>
      <c r="E41" s="263">
        <v>12248</v>
      </c>
      <c r="F41" s="338">
        <v>3</v>
      </c>
      <c r="G41" s="338">
        <v>2</v>
      </c>
      <c r="H41" s="338">
        <v>7</v>
      </c>
      <c r="I41" s="338"/>
      <c r="J41" s="338">
        <v>10</v>
      </c>
      <c r="K41" s="338"/>
      <c r="L41" s="338">
        <v>3</v>
      </c>
      <c r="M41" s="339">
        <v>8</v>
      </c>
      <c r="N41" s="339">
        <v>8</v>
      </c>
      <c r="O41" s="340">
        <v>3</v>
      </c>
      <c r="P41" s="338">
        <v>0</v>
      </c>
      <c r="Q41" s="341">
        <v>274982</v>
      </c>
      <c r="R41" s="341">
        <v>226489</v>
      </c>
      <c r="S41" s="341">
        <v>6</v>
      </c>
      <c r="T41" s="341">
        <v>2059</v>
      </c>
      <c r="U41" s="342">
        <v>1487</v>
      </c>
      <c r="V41" s="342">
        <v>1486</v>
      </c>
      <c r="W41" s="342">
        <v>1041</v>
      </c>
      <c r="X41" s="342">
        <v>445</v>
      </c>
      <c r="Y41" s="342"/>
      <c r="Z41" s="342" t="s">
        <v>817</v>
      </c>
      <c r="AA41" s="342">
        <v>1</v>
      </c>
      <c r="AB41" s="342">
        <v>572</v>
      </c>
      <c r="AC41" s="343">
        <v>8132</v>
      </c>
      <c r="AD41" s="343">
        <v>6303</v>
      </c>
      <c r="AE41" s="263">
        <v>515</v>
      </c>
    </row>
    <row r="42" spans="1:31" s="231" customFormat="1" ht="27.95" customHeight="1">
      <c r="A42" s="312">
        <v>18</v>
      </c>
      <c r="B42" s="307">
        <v>86</v>
      </c>
      <c r="C42" s="337" t="s">
        <v>316</v>
      </c>
      <c r="D42" s="263">
        <v>39300</v>
      </c>
      <c r="E42" s="263">
        <v>33780</v>
      </c>
      <c r="F42" s="338"/>
      <c r="G42" s="338"/>
      <c r="H42" s="338">
        <v>21</v>
      </c>
      <c r="I42" s="338">
        <v>1</v>
      </c>
      <c r="J42" s="338"/>
      <c r="K42" s="338"/>
      <c r="L42" s="338">
        <v>1</v>
      </c>
      <c r="M42" s="339"/>
      <c r="N42" s="339">
        <v>1</v>
      </c>
      <c r="O42" s="340"/>
      <c r="P42" s="338">
        <v>0</v>
      </c>
      <c r="Q42" s="341">
        <v>496202</v>
      </c>
      <c r="R42" s="341">
        <v>373950</v>
      </c>
      <c r="S42" s="341">
        <v>13</v>
      </c>
      <c r="T42" s="341">
        <v>3478</v>
      </c>
      <c r="U42" s="342">
        <v>3477</v>
      </c>
      <c r="V42" s="342">
        <v>3429</v>
      </c>
      <c r="W42" s="342">
        <v>2812</v>
      </c>
      <c r="X42" s="342">
        <v>314</v>
      </c>
      <c r="Y42" s="342">
        <v>277</v>
      </c>
      <c r="Z42" s="342">
        <v>26</v>
      </c>
      <c r="AA42" s="342">
        <v>48</v>
      </c>
      <c r="AB42" s="342">
        <v>1</v>
      </c>
      <c r="AC42" s="343">
        <v>22000</v>
      </c>
      <c r="AD42" s="343">
        <v>10260</v>
      </c>
      <c r="AE42" s="263">
        <v>304</v>
      </c>
    </row>
    <row r="43" spans="1:31" s="231" customFormat="1" ht="27.95" customHeight="1">
      <c r="A43" s="312">
        <v>33</v>
      </c>
      <c r="B43" s="307">
        <v>90</v>
      </c>
      <c r="C43" s="337" t="s">
        <v>578</v>
      </c>
      <c r="D43" s="263">
        <v>12000</v>
      </c>
      <c r="E43" s="263">
        <v>9912</v>
      </c>
      <c r="F43" s="338"/>
      <c r="G43" s="338"/>
      <c r="H43" s="338">
        <v>6</v>
      </c>
      <c r="I43" s="338"/>
      <c r="J43" s="338"/>
      <c r="K43" s="338"/>
      <c r="L43" s="338"/>
      <c r="M43" s="339">
        <v>1</v>
      </c>
      <c r="N43" s="339">
        <v>1</v>
      </c>
      <c r="O43" s="340">
        <v>1</v>
      </c>
      <c r="P43" s="338">
        <v>0</v>
      </c>
      <c r="Q43" s="341"/>
      <c r="R43" s="341">
        <v>0</v>
      </c>
      <c r="S43" s="341">
        <v>4</v>
      </c>
      <c r="T43" s="341">
        <v>1382</v>
      </c>
      <c r="U43" s="342">
        <v>1021</v>
      </c>
      <c r="V43" s="342">
        <v>1009</v>
      </c>
      <c r="W43" s="342">
        <v>835</v>
      </c>
      <c r="X43" s="342">
        <v>103</v>
      </c>
      <c r="Y43" s="342">
        <v>43</v>
      </c>
      <c r="Z43" s="342">
        <v>28</v>
      </c>
      <c r="AA43" s="342">
        <v>12</v>
      </c>
      <c r="AB43" s="342">
        <v>361</v>
      </c>
      <c r="AC43" s="343">
        <v>6400</v>
      </c>
      <c r="AD43" s="343">
        <v>4314</v>
      </c>
      <c r="AE43" s="263">
        <v>435</v>
      </c>
    </row>
    <row r="44" spans="1:31" s="231" customFormat="1" ht="27.95" customHeight="1">
      <c r="A44" s="312">
        <v>11</v>
      </c>
      <c r="B44" s="307">
        <v>94</v>
      </c>
      <c r="C44" s="337" t="s">
        <v>329</v>
      </c>
      <c r="D44" s="263">
        <v>25000</v>
      </c>
      <c r="E44" s="263">
        <v>686</v>
      </c>
      <c r="F44" s="338">
        <v>1</v>
      </c>
      <c r="G44" s="338"/>
      <c r="H44" s="338">
        <v>4</v>
      </c>
      <c r="I44" s="338"/>
      <c r="J44" s="338"/>
      <c r="K44" s="338"/>
      <c r="L44" s="338"/>
      <c r="M44" s="339">
        <v>1</v>
      </c>
      <c r="N44" s="339">
        <v>2</v>
      </c>
      <c r="O44" s="340"/>
      <c r="P44" s="338">
        <v>0</v>
      </c>
      <c r="Q44" s="341">
        <v>157817</v>
      </c>
      <c r="R44" s="341">
        <v>74602</v>
      </c>
      <c r="S44" s="341">
        <v>6</v>
      </c>
      <c r="T44" s="341">
        <v>559</v>
      </c>
      <c r="U44" s="342">
        <v>547</v>
      </c>
      <c r="V44" s="342">
        <v>536</v>
      </c>
      <c r="W44" s="342">
        <v>86</v>
      </c>
      <c r="X44" s="342">
        <v>383</v>
      </c>
      <c r="Y44" s="342">
        <v>67</v>
      </c>
      <c r="Z44" s="342">
        <v>0</v>
      </c>
      <c r="AA44" s="342">
        <v>12</v>
      </c>
      <c r="AB44" s="342">
        <v>12</v>
      </c>
      <c r="AC44" s="343">
        <v>31400</v>
      </c>
      <c r="AD44" s="343">
        <v>2393</v>
      </c>
      <c r="AE44" s="263">
        <v>3488</v>
      </c>
    </row>
    <row r="45" spans="1:31" s="231" customFormat="1" ht="27.95" customHeight="1">
      <c r="A45" s="312">
        <v>38</v>
      </c>
      <c r="B45" s="307">
        <v>95</v>
      </c>
      <c r="C45" s="337" t="s">
        <v>323</v>
      </c>
      <c r="D45" s="263">
        <v>11640</v>
      </c>
      <c r="E45" s="263">
        <v>9740</v>
      </c>
      <c r="F45" s="338">
        <v>11</v>
      </c>
      <c r="G45" s="338">
        <v>9</v>
      </c>
      <c r="H45" s="338">
        <v>1</v>
      </c>
      <c r="I45" s="338"/>
      <c r="J45" s="338"/>
      <c r="K45" s="338">
        <v>4</v>
      </c>
      <c r="L45" s="338">
        <v>4</v>
      </c>
      <c r="M45" s="339">
        <v>4</v>
      </c>
      <c r="N45" s="339"/>
      <c r="O45" s="340"/>
      <c r="P45" s="338">
        <v>0</v>
      </c>
      <c r="Q45" s="341">
        <v>224750</v>
      </c>
      <c r="R45" s="341">
        <v>285625</v>
      </c>
      <c r="S45" s="341">
        <v>6</v>
      </c>
      <c r="T45" s="341">
        <v>1667</v>
      </c>
      <c r="U45" s="342">
        <v>1029</v>
      </c>
      <c r="V45" s="342">
        <v>1029</v>
      </c>
      <c r="W45" s="342">
        <v>817</v>
      </c>
      <c r="X45" s="342">
        <v>169</v>
      </c>
      <c r="Y45" s="342">
        <v>41</v>
      </c>
      <c r="Z45" s="342">
        <v>2</v>
      </c>
      <c r="AA45" s="342"/>
      <c r="AB45" s="342">
        <v>638</v>
      </c>
      <c r="AC45" s="343">
        <v>5120</v>
      </c>
      <c r="AD45" s="343">
        <v>5040</v>
      </c>
      <c r="AE45" s="263">
        <v>517</v>
      </c>
    </row>
    <row r="46" spans="1:31" s="231" customFormat="1" ht="27.95" customHeight="1">
      <c r="A46" s="312">
        <v>30</v>
      </c>
      <c r="B46" s="307">
        <v>97</v>
      </c>
      <c r="C46" s="337" t="s">
        <v>579</v>
      </c>
      <c r="D46" s="263">
        <v>130000</v>
      </c>
      <c r="E46" s="263">
        <v>121107</v>
      </c>
      <c r="F46" s="338">
        <v>21</v>
      </c>
      <c r="G46" s="338"/>
      <c r="H46" s="338">
        <v>53</v>
      </c>
      <c r="I46" s="338">
        <v>1</v>
      </c>
      <c r="J46" s="338">
        <v>0</v>
      </c>
      <c r="K46" s="338">
        <v>0</v>
      </c>
      <c r="L46" s="338">
        <v>35</v>
      </c>
      <c r="M46" s="339">
        <v>2</v>
      </c>
      <c r="N46" s="339">
        <v>2</v>
      </c>
      <c r="O46" s="340"/>
      <c r="P46" s="338">
        <v>6</v>
      </c>
      <c r="Q46" s="341">
        <v>4424190</v>
      </c>
      <c r="R46" s="341">
        <v>1583788</v>
      </c>
      <c r="S46" s="341">
        <v>58</v>
      </c>
      <c r="T46" s="341">
        <v>17216</v>
      </c>
      <c r="U46" s="342">
        <v>14605</v>
      </c>
      <c r="V46" s="342">
        <v>14316</v>
      </c>
      <c r="W46" s="342">
        <v>10134</v>
      </c>
      <c r="X46" s="342">
        <v>3568</v>
      </c>
      <c r="Y46" s="342">
        <v>501</v>
      </c>
      <c r="Z46" s="342">
        <v>113</v>
      </c>
      <c r="AA46" s="342">
        <v>289</v>
      </c>
      <c r="AB46" s="342">
        <v>2611</v>
      </c>
      <c r="AC46" s="343">
        <v>60000</v>
      </c>
      <c r="AD46" s="343">
        <v>54570</v>
      </c>
      <c r="AE46" s="263">
        <v>451</v>
      </c>
    </row>
    <row r="47" spans="1:31" s="231" customFormat="1" ht="27.95" customHeight="1" thickBot="1">
      <c r="A47" s="312">
        <v>21</v>
      </c>
      <c r="B47" s="307">
        <v>98</v>
      </c>
      <c r="C47" s="337" t="s">
        <v>580</v>
      </c>
      <c r="D47" s="263">
        <v>9520</v>
      </c>
      <c r="E47" s="263">
        <v>7807</v>
      </c>
      <c r="F47" s="348">
        <v>1</v>
      </c>
      <c r="G47" s="348"/>
      <c r="H47" s="348">
        <v>9</v>
      </c>
      <c r="I47" s="348"/>
      <c r="J47" s="348"/>
      <c r="K47" s="348">
        <v>1</v>
      </c>
      <c r="L47" s="348">
        <v>3</v>
      </c>
      <c r="M47" s="349"/>
      <c r="N47" s="349"/>
      <c r="O47" s="344"/>
      <c r="P47" s="348">
        <v>1</v>
      </c>
      <c r="Q47" s="341" t="s">
        <v>817</v>
      </c>
      <c r="R47" s="341">
        <v>0</v>
      </c>
      <c r="S47" s="341">
        <v>1</v>
      </c>
      <c r="T47" s="341">
        <v>1071</v>
      </c>
      <c r="U47" s="342">
        <v>855</v>
      </c>
      <c r="V47" s="342">
        <v>849</v>
      </c>
      <c r="W47" s="342">
        <v>718</v>
      </c>
      <c r="X47" s="342">
        <v>82</v>
      </c>
      <c r="Y47" s="342">
        <v>44</v>
      </c>
      <c r="Z47" s="342">
        <v>5</v>
      </c>
      <c r="AA47" s="342">
        <v>6</v>
      </c>
      <c r="AB47" s="342">
        <v>216</v>
      </c>
      <c r="AC47" s="343">
        <v>4700</v>
      </c>
      <c r="AD47" s="343">
        <v>3533</v>
      </c>
      <c r="AE47" s="263">
        <v>453</v>
      </c>
    </row>
    <row r="48" spans="1:31" s="231" customFormat="1" ht="33.75" customHeight="1" thickTop="1">
      <c r="A48" s="312"/>
      <c r="B48" s="319" t="s">
        <v>267</v>
      </c>
      <c r="C48" s="350" t="str">
        <f>COUNTA(C7:C47)&amp;"ヶ所"</f>
        <v>41ヶ所</v>
      </c>
      <c r="D48" s="351">
        <f>SUM(D7:D47)</f>
        <v>5816802</v>
      </c>
      <c r="E48" s="351">
        <f t="shared" ref="E48:AC48" si="0">SUM(E7:E47)</f>
        <v>5319636</v>
      </c>
      <c r="F48" s="351">
        <f t="shared" si="0"/>
        <v>131</v>
      </c>
      <c r="G48" s="351">
        <f t="shared" si="0"/>
        <v>30</v>
      </c>
      <c r="H48" s="351">
        <f t="shared" si="0"/>
        <v>471</v>
      </c>
      <c r="I48" s="351">
        <f t="shared" si="0"/>
        <v>48</v>
      </c>
      <c r="J48" s="351">
        <f t="shared" si="0"/>
        <v>24</v>
      </c>
      <c r="K48" s="351">
        <f t="shared" si="0"/>
        <v>37</v>
      </c>
      <c r="L48" s="351">
        <f t="shared" si="0"/>
        <v>138</v>
      </c>
      <c r="M48" s="351">
        <f t="shared" si="0"/>
        <v>70</v>
      </c>
      <c r="N48" s="352">
        <f t="shared" si="0"/>
        <v>80</v>
      </c>
      <c r="O48" s="353">
        <f t="shared" si="0"/>
        <v>27</v>
      </c>
      <c r="P48" s="354">
        <f t="shared" si="0"/>
        <v>64</v>
      </c>
      <c r="Q48" s="351">
        <f t="shared" si="0"/>
        <v>98750907</v>
      </c>
      <c r="R48" s="351">
        <f t="shared" si="0"/>
        <v>45961972</v>
      </c>
      <c r="S48" s="351">
        <f t="shared" si="0"/>
        <v>1734</v>
      </c>
      <c r="T48" s="351">
        <f t="shared" si="0"/>
        <v>636806</v>
      </c>
      <c r="U48" s="351">
        <f t="shared" si="0"/>
        <v>596238</v>
      </c>
      <c r="V48" s="351">
        <f t="shared" si="0"/>
        <v>582040</v>
      </c>
      <c r="W48" s="351">
        <f>SUM(W7:W47)</f>
        <v>458935</v>
      </c>
      <c r="X48" s="351">
        <f t="shared" si="0"/>
        <v>92241</v>
      </c>
      <c r="Y48" s="351">
        <f t="shared" si="0"/>
        <v>28796</v>
      </c>
      <c r="Z48" s="351">
        <f>SUM(Z7:Z47)</f>
        <v>2068</v>
      </c>
      <c r="AA48" s="355">
        <f>SUM(AA7:AA47)</f>
        <v>14199</v>
      </c>
      <c r="AB48" s="355">
        <f t="shared" si="0"/>
        <v>40568</v>
      </c>
      <c r="AC48" s="351">
        <f t="shared" si="0"/>
        <v>2684133</v>
      </c>
      <c r="AD48" s="351">
        <f>SUM(AD7:AD47)</f>
        <v>1919347</v>
      </c>
      <c r="AE48" s="351">
        <f>(AD48-8416)*1000/E48</f>
        <v>359.22213474756546</v>
      </c>
    </row>
    <row r="49" spans="19:31" ht="12.75" customHeight="1">
      <c r="S49" s="359"/>
      <c r="T49" s="359"/>
      <c r="U49" s="359"/>
      <c r="V49" s="359"/>
      <c r="W49" s="359"/>
      <c r="X49" s="359"/>
      <c r="Y49" s="359"/>
      <c r="Z49" s="359"/>
    </row>
    <row r="50" spans="19:31" ht="18.95" customHeight="1">
      <c r="S50" s="360"/>
      <c r="T50" s="360"/>
      <c r="U50" s="360"/>
      <c r="V50" s="360"/>
      <c r="W50" s="360"/>
      <c r="X50" s="359"/>
      <c r="Y50" s="359"/>
      <c r="Z50" s="359"/>
      <c r="AE50" s="358" t="s">
        <v>730</v>
      </c>
    </row>
    <row r="51" spans="19:31" ht="18.95" customHeight="1">
      <c r="S51" s="359"/>
      <c r="T51" s="359"/>
      <c r="U51" s="359"/>
      <c r="V51" s="359"/>
      <c r="W51" s="359"/>
      <c r="X51" s="359"/>
      <c r="Y51" s="359"/>
      <c r="Z51" s="359"/>
    </row>
    <row r="52" spans="19:31" ht="18.95" customHeight="1">
      <c r="S52" s="360"/>
      <c r="T52" s="360"/>
      <c r="U52" s="360"/>
      <c r="V52" s="360"/>
      <c r="W52" s="360"/>
      <c r="X52" s="360"/>
      <c r="Y52" s="360"/>
      <c r="Z52" s="360"/>
    </row>
    <row r="53" spans="19:31" ht="18.95" customHeight="1">
      <c r="S53" s="360"/>
      <c r="T53" s="360"/>
      <c r="U53" s="360"/>
      <c r="V53" s="360"/>
      <c r="W53" s="360"/>
      <c r="X53" s="359"/>
      <c r="Y53" s="359"/>
      <c r="Z53" s="359"/>
    </row>
    <row r="54" spans="19:31" ht="18.95" customHeight="1">
      <c r="S54" s="359"/>
      <c r="T54" s="359"/>
      <c r="U54" s="359"/>
      <c r="V54" s="359"/>
      <c r="W54" s="359"/>
      <c r="X54" s="360"/>
      <c r="Y54" s="360"/>
      <c r="Z54" s="360"/>
    </row>
    <row r="55" spans="19:31" ht="18.95" customHeight="1">
      <c r="X55" s="360"/>
      <c r="Y55" s="360"/>
      <c r="Z55" s="360"/>
    </row>
    <row r="56" spans="19:31" ht="18.95" customHeight="1">
      <c r="X56" s="359"/>
      <c r="Y56" s="359"/>
      <c r="Z56" s="359"/>
    </row>
    <row r="57" spans="19:31" ht="18.95" customHeight="1"/>
    <row r="58" spans="19:31" ht="18.95" customHeight="1"/>
  </sheetData>
  <mergeCells count="2">
    <mergeCell ref="F2:J2"/>
    <mergeCell ref="K2:P2"/>
  </mergeCells>
  <phoneticPr fontId="2"/>
  <printOptions horizontalCentered="1"/>
  <pageMargins left="0.78740157480314965" right="0.78740157480314965" top="0.98425196850393704" bottom="0.98425196850393704" header="0.51181102362204722" footer="0.51181102362204722"/>
  <pageSetup paperSize="9" scale="52" firstPageNumber="9" fitToHeight="2" orientation="landscape"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29</vt:i4>
      </vt:variant>
    </vt:vector>
  </HeadingPairs>
  <TitlesOfParts>
    <vt:vector size="51" baseType="lpstr">
      <vt:lpstr>目次</vt:lpstr>
      <vt:lpstr>1-2</vt:lpstr>
      <vt:lpstr>3</vt:lpstr>
      <vt:lpstr>4</vt:lpstr>
      <vt:lpstr>5</vt:lpstr>
      <vt:lpstr>6</vt:lpstr>
      <vt:lpstr>7</vt:lpstr>
      <vt:lpstr>8</vt:lpstr>
      <vt:lpstr>9-10</vt:lpstr>
      <vt:lpstr>11-12</vt:lpstr>
      <vt:lpstr>13-14</vt:lpstr>
      <vt:lpstr>15</vt:lpstr>
      <vt:lpstr>16</vt:lpstr>
      <vt:lpstr>17</vt:lpstr>
      <vt:lpstr>18</vt:lpstr>
      <vt:lpstr>19</vt:lpstr>
      <vt:lpstr>20-25</vt:lpstr>
      <vt:lpstr>26</vt:lpstr>
      <vt:lpstr>27-29</vt:lpstr>
      <vt:lpstr>30-31</vt:lpstr>
      <vt:lpstr>32</vt:lpstr>
      <vt:lpstr>率(印刷不要）</vt:lpstr>
      <vt:lpstr>'11-12'!Print_Area</vt:lpstr>
      <vt:lpstr>'1-2'!Print_Area</vt:lpstr>
      <vt:lpstr>'13-14'!Print_Area</vt:lpstr>
      <vt:lpstr>'15'!Print_Area</vt:lpstr>
      <vt:lpstr>'16'!Print_Area</vt:lpstr>
      <vt:lpstr>'17'!Print_Area</vt:lpstr>
      <vt:lpstr>'18'!Print_Area</vt:lpstr>
      <vt:lpstr>'20-25'!Print_Area</vt:lpstr>
      <vt:lpstr>'26'!Print_Area</vt:lpstr>
      <vt:lpstr>'27-29'!Print_Area</vt:lpstr>
      <vt:lpstr>'3'!Print_Area</vt:lpstr>
      <vt:lpstr>'30-31'!Print_Area</vt:lpstr>
      <vt:lpstr>'32'!Print_Area</vt:lpstr>
      <vt:lpstr>'4'!Print_Area</vt:lpstr>
      <vt:lpstr>'5'!Print_Area</vt:lpstr>
      <vt:lpstr>'6'!Print_Area</vt:lpstr>
      <vt:lpstr>'7'!Print_Area</vt:lpstr>
      <vt:lpstr>'8'!Print_Area</vt:lpstr>
      <vt:lpstr>'9-10'!Print_Area</vt:lpstr>
      <vt:lpstr>'11-12'!Print_Titles</vt:lpstr>
      <vt:lpstr>'1-2'!Print_Titles</vt:lpstr>
      <vt:lpstr>'13-14'!Print_Titles</vt:lpstr>
      <vt:lpstr>'18'!Print_Titles</vt:lpstr>
      <vt:lpstr>'20-25'!Print_Titles</vt:lpstr>
      <vt:lpstr>'27-29'!Print_Titles</vt:lpstr>
      <vt:lpstr>'30-31'!Print_Titles</vt:lpstr>
      <vt:lpstr>'6'!Print_Titles</vt:lpstr>
      <vt:lpstr>'9-10'!Print_Titles</vt:lpstr>
      <vt:lpstr>'27-29'!Print_Titles_MI</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藤原　和彦</cp:lastModifiedBy>
  <cp:lastPrinted>2024-03-04T05:52:58Z</cp:lastPrinted>
  <dcterms:created xsi:type="dcterms:W3CDTF">2001-12-27T23:32:37Z</dcterms:created>
  <dcterms:modified xsi:type="dcterms:W3CDTF">2025-03-27T06:38:26Z</dcterms:modified>
</cp:coreProperties>
</file>