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係共通\ホームページ管理\2025_政策統計班管理のページの見直し\03県民経済計算(202601かな)\ファイル類\"/>
    </mc:Choice>
  </mc:AlternateContent>
  <xr:revisionPtr revIDLastSave="0" documentId="13_ncr:1_{8BDFB20B-A443-4DB2-8722-2260D5CB5AB1}" xr6:coauthVersionLast="47" xr6:coauthVersionMax="47" xr10:uidLastSave="{00000000-0000-0000-0000-000000000000}"/>
  <bookViews>
    <workbookView xWindow="-60" yWindow="-16320" windowWidth="29040" windowHeight="15720" tabRatio="902" xr2:uid="{9ACC7305-BCAF-48E7-92D7-76827477A591}"/>
  </bookViews>
  <sheets>
    <sheet name="目次" sheetId="70" r:id="rId1"/>
    <sheet name="1生産名目長期" sheetId="66" r:id="rId2"/>
    <sheet name="2分配長期" sheetId="69" r:id="rId3"/>
    <sheet name="3支出名目長期" sheetId="68" r:id="rId4"/>
    <sheet name="4生産DFH23" sheetId="43" r:id="rId5"/>
    <sheet name="5支出DFH23" sheetId="31" r:id="rId6"/>
    <sheet name="6国県GDP簡易接続" sheetId="1" r:id="rId7"/>
    <sheet name="11生産名目" sheetId="35" r:id="rId8"/>
    <sheet name="12支出名目" sheetId="29" r:id="rId9"/>
    <sheet name="13分配" sheetId="36" r:id="rId10"/>
    <sheet name="14支出実質" sheetId="28" r:id="rId11"/>
    <sheet name="15生産H12" sheetId="65" r:id="rId12"/>
    <sheet name="16分配H12" sheetId="64" r:id="rId13"/>
    <sheet name="17支出名目H12" sheetId="63" r:id="rId14"/>
    <sheet name="18固定DFH12" sheetId="61" r:id="rId15"/>
    <sheet name="19支出実質H12" sheetId="62" r:id="rId16"/>
    <sheet name="20生産H17連鎖" sheetId="42" r:id="rId17"/>
    <sheet name="21QE支出名目" sheetId="50" r:id="rId18"/>
    <sheet name="22QE支出実質" sheetId="49" r:id="rId19"/>
    <sheet name="23QE生産名目" sheetId="48" r:id="rId20"/>
    <sheet name="24生産実質" sheetId="47" r:id="rId21"/>
    <sheet name="25QE分配" sheetId="46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8" i="36" l="1"/>
  <c r="AU27" i="36"/>
  <c r="AU11" i="36"/>
  <c r="AU6" i="36"/>
  <c r="S62" i="68"/>
  <c r="T62" i="68"/>
  <c r="U62" i="68"/>
  <c r="V62" i="68"/>
  <c r="W62" i="68"/>
  <c r="X62" i="68"/>
  <c r="Y62" i="68"/>
  <c r="Z62" i="68"/>
  <c r="AA62" i="68"/>
  <c r="AB62" i="68"/>
  <c r="AC62" i="68"/>
  <c r="AD62" i="68"/>
  <c r="AE62" i="68"/>
  <c r="AF62" i="68"/>
  <c r="AG62" i="68"/>
  <c r="AH62" i="68"/>
  <c r="AI62" i="68"/>
  <c r="AJ62" i="68"/>
  <c r="AK62" i="68"/>
  <c r="AL62" i="68"/>
  <c r="AM62" i="68"/>
  <c r="AN62" i="68"/>
  <c r="AO62" i="68"/>
  <c r="AP62" i="68"/>
  <c r="AQ62" i="68"/>
  <c r="AR62" i="68"/>
  <c r="AS62" i="68"/>
  <c r="AT62" i="68"/>
  <c r="AV62" i="68"/>
  <c r="AW44" i="68"/>
  <c r="AV52" i="69"/>
  <c r="BC40" i="66"/>
  <c r="BB51" i="66"/>
  <c r="BB52" i="66"/>
  <c r="AJ51" i="66"/>
  <c r="AJ52" i="66"/>
  <c r="AK51" i="66"/>
  <c r="AK52" i="66"/>
  <c r="AL51" i="66"/>
  <c r="AL52" i="66"/>
  <c r="AM51" i="66"/>
  <c r="AM52" i="66"/>
  <c r="AI51" i="66"/>
  <c r="AI52" i="66"/>
  <c r="AI52" i="35"/>
  <c r="AJ52" i="35"/>
  <c r="AK52" i="35"/>
  <c r="AL52" i="35"/>
  <c r="AM52" i="35"/>
  <c r="AW7" i="68"/>
  <c r="AW22" i="68"/>
  <c r="AW24" i="68"/>
  <c r="AW25" i="68"/>
  <c r="AW26" i="68"/>
  <c r="AW27" i="68"/>
  <c r="AW29" i="68"/>
  <c r="AW30" i="68"/>
  <c r="AW34" i="68"/>
  <c r="AW35" i="68"/>
  <c r="AW37" i="68"/>
  <c r="AW38" i="68"/>
  <c r="AW39" i="68"/>
  <c r="AW41" i="68"/>
  <c r="AW42" i="68"/>
  <c r="AW45" i="68"/>
  <c r="AV7" i="69"/>
  <c r="AV9" i="69"/>
  <c r="AV10" i="69"/>
  <c r="AV11" i="69"/>
  <c r="AV12" i="69"/>
  <c r="AV13" i="69"/>
  <c r="AV14" i="69"/>
  <c r="AV15" i="69"/>
  <c r="AV16" i="69"/>
  <c r="AV17" i="69"/>
  <c r="AV18" i="69"/>
  <c r="AV19" i="69"/>
  <c r="AV20" i="69"/>
  <c r="AV21" i="69"/>
  <c r="AV22" i="69"/>
  <c r="AV23" i="69"/>
  <c r="AV24" i="69"/>
  <c r="AV25" i="69"/>
  <c r="AV26" i="69"/>
  <c r="AV27" i="69"/>
  <c r="AV28" i="69"/>
  <c r="AV29" i="69"/>
  <c r="AV30" i="69"/>
  <c r="AV31" i="69"/>
  <c r="AV32" i="69"/>
  <c r="AV33" i="69"/>
  <c r="AV34" i="69"/>
  <c r="AV35" i="69"/>
  <c r="AV36" i="69"/>
  <c r="AV37" i="69"/>
  <c r="AV38" i="69"/>
  <c r="AV39" i="69"/>
  <c r="AV40" i="69"/>
  <c r="AV41" i="69"/>
  <c r="AV42" i="69"/>
  <c r="AV43" i="69"/>
  <c r="AV44" i="69"/>
  <c r="AV45" i="69"/>
  <c r="AV46" i="69"/>
  <c r="AV47" i="69"/>
  <c r="AV48" i="69"/>
  <c r="AV49" i="69"/>
  <c r="AV50" i="69"/>
  <c r="AV51" i="69"/>
  <c r="AV53" i="69"/>
  <c r="AV54" i="69"/>
  <c r="AC45" i="69"/>
  <c r="AC16" i="69"/>
  <c r="AC17" i="69"/>
  <c r="AC18" i="69"/>
  <c r="AC19" i="69"/>
  <c r="AC20" i="69"/>
  <c r="AC21" i="69"/>
  <c r="AC22" i="69"/>
  <c r="AC23" i="69"/>
  <c r="AC24" i="69"/>
  <c r="AC25" i="69"/>
  <c r="AC26" i="69"/>
  <c r="AC27" i="69"/>
  <c r="AC28" i="69"/>
  <c r="AC29" i="69"/>
  <c r="AC30" i="69"/>
  <c r="AC31" i="69"/>
  <c r="AC32" i="69"/>
  <c r="AC33" i="69"/>
  <c r="AC34" i="69"/>
  <c r="AC35" i="69"/>
  <c r="AC36" i="69"/>
  <c r="AC37" i="69"/>
  <c r="AC38" i="69"/>
  <c r="AC39" i="69"/>
  <c r="AC40" i="69"/>
  <c r="AC41" i="69"/>
  <c r="AC42" i="69"/>
  <c r="AC43" i="69"/>
  <c r="AC44" i="69"/>
  <c r="AC46" i="69"/>
  <c r="AC47" i="69"/>
  <c r="AC48" i="69"/>
  <c r="AC49" i="69"/>
  <c r="AC50" i="69"/>
  <c r="AC51" i="69"/>
  <c r="AC52" i="69"/>
  <c r="AC53" i="69"/>
  <c r="AC54" i="69"/>
  <c r="AC7" i="69"/>
  <c r="AC8" i="69"/>
  <c r="AC9" i="69"/>
  <c r="AC10" i="69"/>
  <c r="AC11" i="69"/>
  <c r="AC12" i="69"/>
  <c r="AC13" i="69"/>
  <c r="AC14" i="69"/>
  <c r="AC15" i="69"/>
  <c r="AC6" i="69"/>
  <c r="AD58" i="69"/>
  <c r="AD59" i="69"/>
  <c r="AD60" i="69"/>
  <c r="AY54" i="66"/>
  <c r="AE58" i="66"/>
  <c r="AI58" i="66"/>
  <c r="AJ58" i="66"/>
  <c r="AJ63" i="66"/>
  <c r="AK58" i="66"/>
  <c r="AL58" i="66"/>
  <c r="AM58" i="66"/>
  <c r="AN58" i="66"/>
  <c r="AO58" i="66"/>
  <c r="AP58" i="66"/>
  <c r="AQ58" i="66"/>
  <c r="AR58" i="66"/>
  <c r="AS58" i="66"/>
  <c r="AT58" i="66"/>
  <c r="AT63" i="66"/>
  <c r="AU58" i="66"/>
  <c r="AV58" i="66"/>
  <c r="AW58" i="66"/>
  <c r="AW63" i="66"/>
  <c r="AX58" i="66"/>
  <c r="AX63" i="66"/>
  <c r="AY58" i="66"/>
  <c r="Q58" i="69"/>
  <c r="AE58" i="69"/>
  <c r="AF58" i="69"/>
  <c r="AG58" i="69"/>
  <c r="AG61" i="69"/>
  <c r="AH58" i="69"/>
  <c r="AI58" i="69"/>
  <c r="AJ58" i="69"/>
  <c r="AK58" i="69"/>
  <c r="AL58" i="69"/>
  <c r="AM58" i="69"/>
  <c r="AN58" i="69"/>
  <c r="AN61" i="69"/>
  <c r="AN65" i="69"/>
  <c r="AO58" i="69"/>
  <c r="AP58" i="69"/>
  <c r="AQ58" i="69"/>
  <c r="AR58" i="69"/>
  <c r="AR61" i="69"/>
  <c r="AR65" i="69"/>
  <c r="AS58" i="69"/>
  <c r="AS61" i="69"/>
  <c r="AS65" i="69"/>
  <c r="AT58" i="69"/>
  <c r="Q59" i="69"/>
  <c r="Q61" i="69"/>
  <c r="Q65" i="69"/>
  <c r="R59" i="69"/>
  <c r="S59" i="69"/>
  <c r="T59" i="69"/>
  <c r="U59" i="69"/>
  <c r="V59" i="69"/>
  <c r="W59" i="69"/>
  <c r="X59" i="69"/>
  <c r="Y59" i="69"/>
  <c r="Z59" i="69"/>
  <c r="AA59" i="69"/>
  <c r="AB59" i="69"/>
  <c r="AE59" i="69"/>
  <c r="AF59" i="69"/>
  <c r="AG59" i="69"/>
  <c r="AH59" i="69"/>
  <c r="AI59" i="69"/>
  <c r="AJ59" i="69"/>
  <c r="AK59" i="69"/>
  <c r="AL59" i="69"/>
  <c r="AM59" i="69"/>
  <c r="AN59" i="69"/>
  <c r="AO59" i="69"/>
  <c r="AP59" i="69"/>
  <c r="AQ59" i="69"/>
  <c r="AR59" i="69"/>
  <c r="AS59" i="69"/>
  <c r="AT59" i="69"/>
  <c r="R60" i="69"/>
  <c r="S60" i="69"/>
  <c r="T60" i="69"/>
  <c r="U60" i="69"/>
  <c r="V60" i="69"/>
  <c r="W60" i="69"/>
  <c r="X60" i="69"/>
  <c r="Y60" i="69"/>
  <c r="Z60" i="69"/>
  <c r="AA60" i="69"/>
  <c r="AB60" i="69"/>
  <c r="AE60" i="69"/>
  <c r="AF60" i="69"/>
  <c r="AG60" i="69"/>
  <c r="AH60" i="69"/>
  <c r="AI60" i="69"/>
  <c r="AJ60" i="69"/>
  <c r="AK60" i="69"/>
  <c r="AL60" i="69"/>
  <c r="AM60" i="69"/>
  <c r="AM61" i="69"/>
  <c r="AN60" i="69"/>
  <c r="AO60" i="69"/>
  <c r="AP60" i="69"/>
  <c r="AQ60" i="69"/>
  <c r="AR60" i="69"/>
  <c r="AS60" i="69"/>
  <c r="AT60" i="69"/>
  <c r="AD52" i="68"/>
  <c r="AE52" i="68"/>
  <c r="AF52" i="68"/>
  <c r="AG52" i="68"/>
  <c r="AH52" i="68"/>
  <c r="AI52" i="68"/>
  <c r="AJ52" i="68"/>
  <c r="AK52" i="68"/>
  <c r="AL52" i="68"/>
  <c r="AM52" i="68"/>
  <c r="AN52" i="68"/>
  <c r="AO52" i="68"/>
  <c r="AP52" i="68"/>
  <c r="AQ52" i="68"/>
  <c r="AR52" i="68"/>
  <c r="AS52" i="68"/>
  <c r="AT52" i="68"/>
  <c r="AV52" i="68"/>
  <c r="AD53" i="68"/>
  <c r="AE53" i="68"/>
  <c r="AF53" i="68"/>
  <c r="AF58" i="68"/>
  <c r="AF60" i="68"/>
  <c r="AG53" i="68"/>
  <c r="AH53" i="68"/>
  <c r="AI53" i="68"/>
  <c r="AJ53" i="68"/>
  <c r="AK53" i="68"/>
  <c r="AL53" i="68"/>
  <c r="AM53" i="68"/>
  <c r="AM55" i="68"/>
  <c r="AN53" i="68"/>
  <c r="AO53" i="68"/>
  <c r="AP53" i="68"/>
  <c r="AQ53" i="68"/>
  <c r="AR53" i="68"/>
  <c r="AS53" i="68"/>
  <c r="AT53" i="68"/>
  <c r="AV53" i="68"/>
  <c r="AD54" i="68"/>
  <c r="AE54" i="68"/>
  <c r="AF54" i="68"/>
  <c r="AF55" i="68"/>
  <c r="AF59" i="68"/>
  <c r="AG54" i="68"/>
  <c r="AH54" i="68"/>
  <c r="AI54" i="68"/>
  <c r="AJ54" i="68"/>
  <c r="AK54" i="68"/>
  <c r="AL54" i="68"/>
  <c r="AM54" i="68"/>
  <c r="AN54" i="68"/>
  <c r="AO54" i="68"/>
  <c r="AP54" i="68"/>
  <c r="AQ54" i="68"/>
  <c r="AR54" i="68"/>
  <c r="AS54" i="68"/>
  <c r="AT54" i="68"/>
  <c r="AT55" i="68"/>
  <c r="AV54" i="68"/>
  <c r="AE55" i="68"/>
  <c r="AS55" i="68"/>
  <c r="AE54" i="66"/>
  <c r="AI54" i="66"/>
  <c r="AJ54" i="66"/>
  <c r="AK54" i="66"/>
  <c r="AL54" i="66"/>
  <c r="AL57" i="66"/>
  <c r="AL63" i="66"/>
  <c r="AM54" i="66"/>
  <c r="AN54" i="66"/>
  <c r="AO54" i="66"/>
  <c r="AP54" i="66"/>
  <c r="AQ54" i="66"/>
  <c r="AR54" i="66"/>
  <c r="AR57" i="66"/>
  <c r="AR59" i="66"/>
  <c r="AS54" i="66"/>
  <c r="AT54" i="66"/>
  <c r="AU54" i="66"/>
  <c r="AU57" i="66"/>
  <c r="AV54" i="66"/>
  <c r="AW54" i="66"/>
  <c r="AX54" i="66"/>
  <c r="AE55" i="66"/>
  <c r="AI55" i="66"/>
  <c r="AI57" i="66"/>
  <c r="AI63" i="66"/>
  <c r="AJ55" i="66"/>
  <c r="AJ57" i="66"/>
  <c r="AK55" i="66"/>
  <c r="AL55" i="66"/>
  <c r="AM55" i="66"/>
  <c r="AN55" i="66"/>
  <c r="AO55" i="66"/>
  <c r="AP55" i="66"/>
  <c r="AQ55" i="66"/>
  <c r="AR55" i="66"/>
  <c r="AS55" i="66"/>
  <c r="AT55" i="66"/>
  <c r="AU55" i="66"/>
  <c r="AV55" i="66"/>
  <c r="AW55" i="66"/>
  <c r="AW57" i="66"/>
  <c r="AW61" i="66"/>
  <c r="AX55" i="66"/>
  <c r="AX57" i="66"/>
  <c r="AX61" i="66"/>
  <c r="AY55" i="66"/>
  <c r="V56" i="66"/>
  <c r="AE56" i="66"/>
  <c r="AI56" i="66"/>
  <c r="AJ56" i="66"/>
  <c r="AK56" i="66"/>
  <c r="AL56" i="66"/>
  <c r="AM56" i="66"/>
  <c r="AN56" i="66"/>
  <c r="AO56" i="66"/>
  <c r="AO57" i="66"/>
  <c r="AO60" i="66"/>
  <c r="AP56" i="66"/>
  <c r="AQ56" i="66"/>
  <c r="AR56" i="66"/>
  <c r="AS56" i="66"/>
  <c r="AT56" i="66"/>
  <c r="AT57" i="66"/>
  <c r="AT61" i="66"/>
  <c r="AU56" i="66"/>
  <c r="AV56" i="66"/>
  <c r="AW56" i="66"/>
  <c r="AX56" i="66"/>
  <c r="AY56" i="66"/>
  <c r="AP57" i="66"/>
  <c r="AP61" i="66"/>
  <c r="AQ57" i="66"/>
  <c r="B53" i="36"/>
  <c r="B54" i="36"/>
  <c r="P39" i="69"/>
  <c r="P42" i="69"/>
  <c r="P43" i="69"/>
  <c r="P44" i="69"/>
  <c r="P45" i="69"/>
  <c r="P47" i="69"/>
  <c r="P48" i="69"/>
  <c r="P49" i="69"/>
  <c r="P50" i="69"/>
  <c r="P51" i="69"/>
  <c r="P54" i="69"/>
  <c r="BC54" i="69"/>
  <c r="BB54" i="69"/>
  <c r="BA54" i="69"/>
  <c r="AY54" i="69"/>
  <c r="AX54" i="69"/>
  <c r="AW54" i="69"/>
  <c r="O54" i="69"/>
  <c r="N54" i="69"/>
  <c r="M54" i="69"/>
  <c r="L54" i="69"/>
  <c r="K54" i="69"/>
  <c r="J54" i="69"/>
  <c r="I54" i="69"/>
  <c r="H54" i="69"/>
  <c r="G54" i="69"/>
  <c r="F54" i="69"/>
  <c r="E54" i="69"/>
  <c r="D54" i="69"/>
  <c r="C54" i="69"/>
  <c r="B54" i="69"/>
  <c r="BC53" i="69"/>
  <c r="BB53" i="69"/>
  <c r="BA53" i="69"/>
  <c r="AY53" i="69"/>
  <c r="AX53" i="69"/>
  <c r="AW53" i="69"/>
  <c r="AU53" i="69"/>
  <c r="F53" i="69"/>
  <c r="E53" i="69"/>
  <c r="D53" i="69"/>
  <c r="C53" i="69"/>
  <c r="B53" i="69"/>
  <c r="BC52" i="69"/>
  <c r="BB52" i="69"/>
  <c r="BA52" i="69"/>
  <c r="AY52" i="69"/>
  <c r="AX52" i="69"/>
  <c r="AW52" i="69"/>
  <c r="BC51" i="69"/>
  <c r="BB51" i="69"/>
  <c r="BA51" i="69"/>
  <c r="AY51" i="69"/>
  <c r="AX51" i="69"/>
  <c r="AW51" i="69"/>
  <c r="O51" i="69"/>
  <c r="N51" i="69"/>
  <c r="M51" i="69"/>
  <c r="L51" i="69"/>
  <c r="K51" i="69"/>
  <c r="J51" i="69"/>
  <c r="I51" i="69"/>
  <c r="H51" i="69"/>
  <c r="G51" i="69"/>
  <c r="BC50" i="69"/>
  <c r="BB50" i="69"/>
  <c r="BA50" i="69"/>
  <c r="AY50" i="69"/>
  <c r="AX50" i="69"/>
  <c r="AW50" i="69"/>
  <c r="O50" i="69"/>
  <c r="N50" i="69"/>
  <c r="M50" i="69"/>
  <c r="L50" i="69"/>
  <c r="K50" i="69"/>
  <c r="J50" i="69"/>
  <c r="I50" i="69"/>
  <c r="H50" i="69"/>
  <c r="G50" i="69"/>
  <c r="BC49" i="69"/>
  <c r="BB49" i="69"/>
  <c r="BA49" i="69"/>
  <c r="AY49" i="69"/>
  <c r="AX49" i="69"/>
  <c r="AW49" i="69"/>
  <c r="O49" i="69"/>
  <c r="N49" i="69"/>
  <c r="M49" i="69"/>
  <c r="L49" i="69"/>
  <c r="K49" i="69"/>
  <c r="J49" i="69"/>
  <c r="I49" i="69"/>
  <c r="H49" i="69"/>
  <c r="G49" i="69"/>
  <c r="BC48" i="69"/>
  <c r="BB48" i="69"/>
  <c r="BA48" i="69"/>
  <c r="AY48" i="69"/>
  <c r="AX48" i="69"/>
  <c r="AW48" i="69"/>
  <c r="O48" i="69"/>
  <c r="N48" i="69"/>
  <c r="M48" i="69"/>
  <c r="L48" i="69"/>
  <c r="K48" i="69"/>
  <c r="J48" i="69"/>
  <c r="I48" i="69"/>
  <c r="H48" i="69"/>
  <c r="G48" i="69"/>
  <c r="BC47" i="69"/>
  <c r="BB47" i="69"/>
  <c r="BA47" i="69"/>
  <c r="AY47" i="69"/>
  <c r="AX47" i="69"/>
  <c r="AW47" i="69"/>
  <c r="O47" i="69"/>
  <c r="N47" i="69"/>
  <c r="M47" i="69"/>
  <c r="L47" i="69"/>
  <c r="K47" i="69"/>
  <c r="J47" i="69"/>
  <c r="J46" i="69"/>
  <c r="I47" i="69"/>
  <c r="H47" i="69"/>
  <c r="H46" i="69"/>
  <c r="G47" i="69"/>
  <c r="BC46" i="69"/>
  <c r="BB46" i="69"/>
  <c r="BA46" i="69"/>
  <c r="AY46" i="69"/>
  <c r="AX46" i="69"/>
  <c r="AW46" i="69"/>
  <c r="BC45" i="69"/>
  <c r="BB45" i="69"/>
  <c r="BA45" i="69"/>
  <c r="AY45" i="69"/>
  <c r="AX45" i="69"/>
  <c r="AW45" i="69"/>
  <c r="O45" i="69"/>
  <c r="N45" i="69"/>
  <c r="M45" i="69"/>
  <c r="L45" i="69"/>
  <c r="K45" i="69"/>
  <c r="J45" i="69"/>
  <c r="I45" i="69"/>
  <c r="H45" i="69"/>
  <c r="H41" i="69"/>
  <c r="G45" i="69"/>
  <c r="BC44" i="69"/>
  <c r="BB44" i="69"/>
  <c r="BA44" i="69"/>
  <c r="AY44" i="69"/>
  <c r="AX44" i="69"/>
  <c r="AW44" i="69"/>
  <c r="O44" i="69"/>
  <c r="N44" i="69"/>
  <c r="M44" i="69"/>
  <c r="L44" i="69"/>
  <c r="K44" i="69"/>
  <c r="J44" i="69"/>
  <c r="I44" i="69"/>
  <c r="H44" i="69"/>
  <c r="G44" i="69"/>
  <c r="BC43" i="69"/>
  <c r="BB43" i="69"/>
  <c r="BA43" i="69"/>
  <c r="AY43" i="69"/>
  <c r="AX43" i="69"/>
  <c r="AW43" i="69"/>
  <c r="O43" i="69"/>
  <c r="N43" i="69"/>
  <c r="M43" i="69"/>
  <c r="L43" i="69"/>
  <c r="K43" i="69"/>
  <c r="J43" i="69"/>
  <c r="I43" i="69"/>
  <c r="H43" i="69"/>
  <c r="G43" i="69"/>
  <c r="BC42" i="69"/>
  <c r="BB42" i="69"/>
  <c r="BA42" i="69"/>
  <c r="AY42" i="69"/>
  <c r="AX42" i="69"/>
  <c r="AW42" i="69"/>
  <c r="O42" i="69"/>
  <c r="O41" i="69"/>
  <c r="N42" i="69"/>
  <c r="M42" i="69"/>
  <c r="L42" i="69"/>
  <c r="K42" i="69"/>
  <c r="J42" i="69"/>
  <c r="I42" i="69"/>
  <c r="H42" i="69"/>
  <c r="G42" i="69"/>
  <c r="BC41" i="69"/>
  <c r="BB41" i="69"/>
  <c r="BA41" i="69"/>
  <c r="AY41" i="69"/>
  <c r="AX41" i="69"/>
  <c r="AW41" i="69"/>
  <c r="BC40" i="69"/>
  <c r="BB40" i="69"/>
  <c r="BA40" i="69"/>
  <c r="AY40" i="69"/>
  <c r="AX40" i="69"/>
  <c r="AW40" i="69"/>
  <c r="BC39" i="69"/>
  <c r="BB39" i="69"/>
  <c r="BA39" i="69"/>
  <c r="AY39" i="69"/>
  <c r="AX39" i="69"/>
  <c r="AW39" i="69"/>
  <c r="O39" i="69"/>
  <c r="N39" i="69"/>
  <c r="M39" i="69"/>
  <c r="L39" i="69"/>
  <c r="K39" i="69"/>
  <c r="J39" i="69"/>
  <c r="I39" i="69"/>
  <c r="H39" i="69"/>
  <c r="G39" i="69"/>
  <c r="BC38" i="69"/>
  <c r="BB38" i="69"/>
  <c r="BA38" i="69"/>
  <c r="AY38" i="69"/>
  <c r="AX38" i="69"/>
  <c r="AW38" i="69"/>
  <c r="F38" i="69"/>
  <c r="E38" i="69"/>
  <c r="D38" i="69"/>
  <c r="C38" i="69"/>
  <c r="B38" i="69"/>
  <c r="BC37" i="69"/>
  <c r="BB37" i="69"/>
  <c r="BA37" i="69"/>
  <c r="AY37" i="69"/>
  <c r="AX37" i="69"/>
  <c r="AW37" i="69"/>
  <c r="BC36" i="69"/>
  <c r="BB36" i="69"/>
  <c r="BA36" i="69"/>
  <c r="AY36" i="69"/>
  <c r="AX36" i="69"/>
  <c r="AW36" i="69"/>
  <c r="BC35" i="69"/>
  <c r="BB35" i="69"/>
  <c r="BA35" i="69"/>
  <c r="AY35" i="69"/>
  <c r="AX35" i="69"/>
  <c r="AW35" i="69"/>
  <c r="BC34" i="69"/>
  <c r="BB34" i="69"/>
  <c r="BA34" i="69"/>
  <c r="AY34" i="69"/>
  <c r="AX34" i="69"/>
  <c r="AW34" i="69"/>
  <c r="BC33" i="69"/>
  <c r="BB33" i="69"/>
  <c r="BA33" i="69"/>
  <c r="AY33" i="69"/>
  <c r="AX33" i="69"/>
  <c r="AW33" i="69"/>
  <c r="BC32" i="69"/>
  <c r="BB32" i="69"/>
  <c r="BA32" i="69"/>
  <c r="AY32" i="69"/>
  <c r="AX32" i="69"/>
  <c r="AW32" i="69"/>
  <c r="BC31" i="69"/>
  <c r="BB31" i="69"/>
  <c r="BA31" i="69"/>
  <c r="AY31" i="69"/>
  <c r="AX31" i="69"/>
  <c r="AW31" i="69"/>
  <c r="BC30" i="69"/>
  <c r="BB30" i="69"/>
  <c r="BA30" i="69"/>
  <c r="AY30" i="69"/>
  <c r="AX30" i="69"/>
  <c r="AW30" i="69"/>
  <c r="BC29" i="69"/>
  <c r="BB29" i="69"/>
  <c r="BA29" i="69"/>
  <c r="AY29" i="69"/>
  <c r="AX29" i="69"/>
  <c r="AW29" i="69"/>
  <c r="BC28" i="69"/>
  <c r="BB28" i="69"/>
  <c r="BA28" i="69"/>
  <c r="AY28" i="69"/>
  <c r="AX28" i="69"/>
  <c r="AW28" i="69"/>
  <c r="BC27" i="69"/>
  <c r="BB27" i="69"/>
  <c r="BA27" i="69"/>
  <c r="AY27" i="69"/>
  <c r="AX27" i="69"/>
  <c r="AW27" i="69"/>
  <c r="BC26" i="69"/>
  <c r="BB26" i="69"/>
  <c r="BA26" i="69"/>
  <c r="AY26" i="69"/>
  <c r="AX26" i="69"/>
  <c r="AW26" i="69"/>
  <c r="BC25" i="69"/>
  <c r="BB25" i="69"/>
  <c r="BA25" i="69"/>
  <c r="AY25" i="69"/>
  <c r="AX25" i="69"/>
  <c r="AW25" i="69"/>
  <c r="BC24" i="69"/>
  <c r="BB24" i="69"/>
  <c r="BA24" i="69"/>
  <c r="AY24" i="69"/>
  <c r="AX24" i="69"/>
  <c r="AW24" i="69"/>
  <c r="BC23" i="69"/>
  <c r="BB23" i="69"/>
  <c r="BA23" i="69"/>
  <c r="AY23" i="69"/>
  <c r="AX23" i="69"/>
  <c r="AW23" i="69"/>
  <c r="BC22" i="69"/>
  <c r="BB22" i="69"/>
  <c r="BA22" i="69"/>
  <c r="AY22" i="69"/>
  <c r="AX22" i="69"/>
  <c r="AW22" i="69"/>
  <c r="BC21" i="69"/>
  <c r="BB21" i="69"/>
  <c r="BA21" i="69"/>
  <c r="AY21" i="69"/>
  <c r="AX21" i="69"/>
  <c r="AW21" i="69"/>
  <c r="BC20" i="69"/>
  <c r="BB20" i="69"/>
  <c r="BA20" i="69"/>
  <c r="AY20" i="69"/>
  <c r="AX20" i="69"/>
  <c r="AW20" i="69"/>
  <c r="BC19" i="69"/>
  <c r="BB19" i="69"/>
  <c r="BA19" i="69"/>
  <c r="AY19" i="69"/>
  <c r="AX19" i="69"/>
  <c r="AW19" i="69"/>
  <c r="BC18" i="69"/>
  <c r="BB18" i="69"/>
  <c r="BA18" i="69"/>
  <c r="AY18" i="69"/>
  <c r="AX18" i="69"/>
  <c r="AW18" i="69"/>
  <c r="BC17" i="69"/>
  <c r="BB17" i="69"/>
  <c r="BA17" i="69"/>
  <c r="AY17" i="69"/>
  <c r="AX17" i="69"/>
  <c r="AW17" i="69"/>
  <c r="BC16" i="69"/>
  <c r="BB16" i="69"/>
  <c r="BA16" i="69"/>
  <c r="AY16" i="69"/>
  <c r="AX16" i="69"/>
  <c r="AW16" i="69"/>
  <c r="BC15" i="69"/>
  <c r="BB15" i="69"/>
  <c r="BA15" i="69"/>
  <c r="AY15" i="69"/>
  <c r="AX15" i="69"/>
  <c r="AW15" i="69"/>
  <c r="BC14" i="69"/>
  <c r="BB14" i="69"/>
  <c r="BA14" i="69"/>
  <c r="AY14" i="69"/>
  <c r="AX14" i="69"/>
  <c r="AW14" i="69"/>
  <c r="BC13" i="69"/>
  <c r="BB13" i="69"/>
  <c r="BA13" i="69"/>
  <c r="AY13" i="69"/>
  <c r="AX13" i="69"/>
  <c r="AW13" i="69"/>
  <c r="BC12" i="69"/>
  <c r="BB12" i="69"/>
  <c r="BA12" i="69"/>
  <c r="AY12" i="69"/>
  <c r="AX12" i="69"/>
  <c r="AW12" i="69"/>
  <c r="BC11" i="69"/>
  <c r="BB11" i="69"/>
  <c r="BA11" i="69"/>
  <c r="AY11" i="69"/>
  <c r="AX11" i="69"/>
  <c r="AW11" i="69"/>
  <c r="BC10" i="69"/>
  <c r="BB10" i="69"/>
  <c r="BA10" i="69"/>
  <c r="AY10" i="69"/>
  <c r="AX10" i="69"/>
  <c r="AW10" i="69"/>
  <c r="BC9" i="69"/>
  <c r="BB9" i="69"/>
  <c r="AY9" i="69"/>
  <c r="AX9" i="69"/>
  <c r="BC8" i="69"/>
  <c r="BB8" i="69"/>
  <c r="BA8" i="69"/>
  <c r="AY8" i="69"/>
  <c r="AX8" i="69"/>
  <c r="AW8" i="69"/>
  <c r="BC7" i="69"/>
  <c r="BB7" i="69"/>
  <c r="BA7" i="69"/>
  <c r="AY7" i="69"/>
  <c r="AX7" i="69"/>
  <c r="AW7" i="69"/>
  <c r="BC6" i="69"/>
  <c r="BB6" i="69"/>
  <c r="BA6" i="69"/>
  <c r="AY6" i="69"/>
  <c r="AX6" i="69"/>
  <c r="AW6" i="69"/>
  <c r="BI66" i="1"/>
  <c r="BH66" i="1"/>
  <c r="BF66" i="1"/>
  <c r="BI65" i="1"/>
  <c r="BH65" i="1"/>
  <c r="BF65" i="1"/>
  <c r="BE65" i="1"/>
  <c r="BI64" i="1"/>
  <c r="BH64" i="1"/>
  <c r="BF64" i="1"/>
  <c r="BE64" i="1"/>
  <c r="BI63" i="1"/>
  <c r="BH63" i="1"/>
  <c r="BF63" i="1"/>
  <c r="BE63" i="1"/>
  <c r="BI62" i="1"/>
  <c r="BH62" i="1"/>
  <c r="BF62" i="1"/>
  <c r="BE62" i="1"/>
  <c r="BI61" i="1"/>
  <c r="BH61" i="1"/>
  <c r="BI60" i="1"/>
  <c r="BH60" i="1"/>
  <c r="BI59" i="1"/>
  <c r="BH59" i="1"/>
  <c r="BI58" i="1"/>
  <c r="BH58" i="1"/>
  <c r="O51" i="1"/>
  <c r="L51" i="1"/>
  <c r="H51" i="1"/>
  <c r="D51" i="1"/>
  <c r="O50" i="1"/>
  <c r="O41" i="1"/>
  <c r="L50" i="1"/>
  <c r="H50" i="1"/>
  <c r="D50" i="1"/>
  <c r="I49" i="1"/>
  <c r="E49" i="1"/>
  <c r="I48" i="1"/>
  <c r="E48" i="1"/>
  <c r="I47" i="1"/>
  <c r="E47" i="1"/>
  <c r="I46" i="1"/>
  <c r="I41" i="1"/>
  <c r="E46" i="1"/>
  <c r="I45" i="1"/>
  <c r="E45" i="1"/>
  <c r="I44" i="1"/>
  <c r="E44" i="1"/>
  <c r="I43" i="1"/>
  <c r="I50" i="1"/>
  <c r="E43" i="1"/>
  <c r="I42" i="1"/>
  <c r="E42" i="1"/>
  <c r="E50" i="1"/>
  <c r="D41" i="1"/>
  <c r="BY39" i="1"/>
  <c r="BW39" i="1"/>
  <c r="M38" i="1"/>
  <c r="L38" i="1"/>
  <c r="F38" i="1"/>
  <c r="E38" i="1"/>
  <c r="CA36" i="1"/>
  <c r="CA35" i="1"/>
  <c r="BR35" i="1"/>
  <c r="BQ35" i="1"/>
  <c r="BO35" i="1"/>
  <c r="BI48" i="1"/>
  <c r="BN35" i="1"/>
  <c r="BH48" i="1"/>
  <c r="BI35" i="1"/>
  <c r="BH35" i="1"/>
  <c r="BF35" i="1"/>
  <c r="BE35" i="1"/>
  <c r="AD35" i="1"/>
  <c r="AE35" i="1"/>
  <c r="W35" i="1"/>
  <c r="M35" i="1"/>
  <c r="K35" i="1"/>
  <c r="BZ35" i="1"/>
  <c r="F35" i="1"/>
  <c r="CA34" i="1"/>
  <c r="BR34" i="1"/>
  <c r="BQ34" i="1"/>
  <c r="BO34" i="1"/>
  <c r="BI47" i="1"/>
  <c r="BN34" i="1"/>
  <c r="BH47" i="1"/>
  <c r="BI34" i="1"/>
  <c r="BH34" i="1"/>
  <c r="BF34" i="1"/>
  <c r="BE34" i="1"/>
  <c r="AE34" i="1"/>
  <c r="AD34" i="1"/>
  <c r="W34" i="1"/>
  <c r="M34" i="1"/>
  <c r="K34" i="1"/>
  <c r="BZ34" i="1"/>
  <c r="F34" i="1"/>
  <c r="G34" i="1"/>
  <c r="CA33" i="1"/>
  <c r="BR33" i="1"/>
  <c r="BQ33" i="1"/>
  <c r="BP33" i="1"/>
  <c r="BO33" i="1"/>
  <c r="BI46" i="1"/>
  <c r="BN33" i="1"/>
  <c r="BH46" i="1"/>
  <c r="BL33" i="1"/>
  <c r="BI33" i="1"/>
  <c r="BH33" i="1"/>
  <c r="BG33" i="1"/>
  <c r="BF33" i="1"/>
  <c r="BE33" i="1"/>
  <c r="BC33" i="1"/>
  <c r="AL33" i="1"/>
  <c r="BS33" i="1"/>
  <c r="AJ33" i="1"/>
  <c r="AE33" i="1"/>
  <c r="AD33" i="1"/>
  <c r="W33" i="1"/>
  <c r="M33" i="1"/>
  <c r="K33" i="1"/>
  <c r="BZ33" i="1"/>
  <c r="F33" i="1"/>
  <c r="CA32" i="1"/>
  <c r="BR32" i="1"/>
  <c r="BQ32" i="1"/>
  <c r="BP32" i="1"/>
  <c r="BO32" i="1"/>
  <c r="BI45" i="1"/>
  <c r="BN32" i="1"/>
  <c r="BH45" i="1"/>
  <c r="BL32" i="1"/>
  <c r="BI32" i="1"/>
  <c r="BH32" i="1"/>
  <c r="BG32" i="1"/>
  <c r="BF32" i="1"/>
  <c r="BE32" i="1"/>
  <c r="BC32" i="1"/>
  <c r="AL32" i="1"/>
  <c r="BS32" i="1"/>
  <c r="AE32" i="1"/>
  <c r="AD32" i="1"/>
  <c r="W32" i="1"/>
  <c r="M32" i="1"/>
  <c r="K32" i="1"/>
  <c r="BZ32" i="1"/>
  <c r="F32" i="1"/>
  <c r="CA31" i="1"/>
  <c r="BS31" i="1"/>
  <c r="BR31" i="1"/>
  <c r="BQ31" i="1"/>
  <c r="BP31" i="1"/>
  <c r="BO31" i="1"/>
  <c r="BI44" i="1"/>
  <c r="BN31" i="1"/>
  <c r="BH44" i="1"/>
  <c r="BM31" i="1"/>
  <c r="BL31" i="1"/>
  <c r="BI31" i="1"/>
  <c r="BH31" i="1"/>
  <c r="BG31" i="1"/>
  <c r="BF31" i="1"/>
  <c r="BE31" i="1"/>
  <c r="BD31" i="1"/>
  <c r="BC31" i="1"/>
  <c r="AE31" i="1"/>
  <c r="AD31" i="1"/>
  <c r="W31" i="1"/>
  <c r="V31" i="1"/>
  <c r="M31" i="1"/>
  <c r="K31" i="1"/>
  <c r="BZ31" i="1"/>
  <c r="F31" i="1"/>
  <c r="CA30" i="1"/>
  <c r="BS30" i="1"/>
  <c r="BR30" i="1"/>
  <c r="BQ30" i="1"/>
  <c r="BP30" i="1"/>
  <c r="BO30" i="1"/>
  <c r="BI43" i="1"/>
  <c r="BN30" i="1"/>
  <c r="BH43" i="1"/>
  <c r="BM30" i="1"/>
  <c r="BL30" i="1"/>
  <c r="BI30" i="1"/>
  <c r="BH30" i="1"/>
  <c r="BG30" i="1"/>
  <c r="BF30" i="1"/>
  <c r="BE30" i="1"/>
  <c r="BD30" i="1"/>
  <c r="BC30" i="1"/>
  <c r="AE30" i="1"/>
  <c r="AD30" i="1"/>
  <c r="W30" i="1"/>
  <c r="V30" i="1"/>
  <c r="M30" i="1"/>
  <c r="K30" i="1"/>
  <c r="BZ30" i="1"/>
  <c r="F30" i="1"/>
  <c r="CA29" i="1"/>
  <c r="BS29" i="1"/>
  <c r="BR29" i="1"/>
  <c r="BQ29" i="1"/>
  <c r="BP29" i="1"/>
  <c r="BO29" i="1"/>
  <c r="BI42" i="1"/>
  <c r="BN29" i="1"/>
  <c r="BH42" i="1"/>
  <c r="BM29" i="1"/>
  <c r="BL29" i="1"/>
  <c r="BI29" i="1"/>
  <c r="BH29" i="1"/>
  <c r="BG29" i="1"/>
  <c r="BF29" i="1"/>
  <c r="BE29" i="1"/>
  <c r="BD29" i="1"/>
  <c r="BC29" i="1"/>
  <c r="AE29" i="1"/>
  <c r="AD29" i="1"/>
  <c r="W29" i="1"/>
  <c r="V29" i="1"/>
  <c r="M29" i="1"/>
  <c r="K29" i="1"/>
  <c r="BZ29" i="1"/>
  <c r="F29" i="1"/>
  <c r="CA28" i="1"/>
  <c r="BS28" i="1"/>
  <c r="BR28" i="1"/>
  <c r="BQ28" i="1"/>
  <c r="BP28" i="1"/>
  <c r="BO28" i="1"/>
  <c r="BI41" i="1"/>
  <c r="BN28" i="1"/>
  <c r="BH41" i="1"/>
  <c r="BM28" i="1"/>
  <c r="BL28" i="1"/>
  <c r="BI28" i="1"/>
  <c r="BH28" i="1"/>
  <c r="BG28" i="1"/>
  <c r="BF28" i="1"/>
  <c r="BE28" i="1"/>
  <c r="BD28" i="1"/>
  <c r="BC28" i="1"/>
  <c r="AE28" i="1"/>
  <c r="AD28" i="1"/>
  <c r="W28" i="1"/>
  <c r="V28" i="1"/>
  <c r="M28" i="1"/>
  <c r="K28" i="1"/>
  <c r="BZ28" i="1"/>
  <c r="F28" i="1"/>
  <c r="CA27" i="1"/>
  <c r="BS27" i="1"/>
  <c r="BR27" i="1"/>
  <c r="BQ27" i="1"/>
  <c r="BP27" i="1"/>
  <c r="BO27" i="1"/>
  <c r="BN27" i="1"/>
  <c r="BM27" i="1"/>
  <c r="BL27" i="1"/>
  <c r="BI27" i="1"/>
  <c r="BH27" i="1"/>
  <c r="BG27" i="1"/>
  <c r="BF27" i="1"/>
  <c r="BE27" i="1"/>
  <c r="BD27" i="1"/>
  <c r="BC27" i="1"/>
  <c r="AE27" i="1"/>
  <c r="AD27" i="1"/>
  <c r="W27" i="1"/>
  <c r="V27" i="1"/>
  <c r="M27" i="1"/>
  <c r="K27" i="1"/>
  <c r="BZ27" i="1"/>
  <c r="F27" i="1"/>
  <c r="CA26" i="1"/>
  <c r="BS26" i="1"/>
  <c r="BR26" i="1"/>
  <c r="BQ26" i="1"/>
  <c r="BP26" i="1"/>
  <c r="BO26" i="1"/>
  <c r="BN26" i="1"/>
  <c r="BM26" i="1"/>
  <c r="BL26" i="1"/>
  <c r="BI26" i="1"/>
  <c r="BH26" i="1"/>
  <c r="BG26" i="1"/>
  <c r="BF26" i="1"/>
  <c r="BE26" i="1"/>
  <c r="BD26" i="1"/>
  <c r="BC26" i="1"/>
  <c r="AE26" i="1"/>
  <c r="AD26" i="1"/>
  <c r="W26" i="1"/>
  <c r="V26" i="1"/>
  <c r="M26" i="1"/>
  <c r="K26" i="1"/>
  <c r="J1" i="1"/>
  <c r="BZ26" i="1"/>
  <c r="F26" i="1"/>
  <c r="CA25" i="1"/>
  <c r="BS25" i="1"/>
  <c r="BR25" i="1"/>
  <c r="BQ25" i="1"/>
  <c r="BP25" i="1"/>
  <c r="BO25" i="1"/>
  <c r="BN25" i="1"/>
  <c r="BM25" i="1"/>
  <c r="BL25" i="1"/>
  <c r="BI25" i="1"/>
  <c r="BH25" i="1"/>
  <c r="BG25" i="1"/>
  <c r="BF25" i="1"/>
  <c r="BE25" i="1"/>
  <c r="BD25" i="1"/>
  <c r="BC25" i="1"/>
  <c r="AE25" i="1"/>
  <c r="AD25" i="1"/>
  <c r="W25" i="1"/>
  <c r="V25" i="1"/>
  <c r="M25" i="1"/>
  <c r="K25" i="1"/>
  <c r="BZ25" i="1"/>
  <c r="F25" i="1"/>
  <c r="CA24" i="1"/>
  <c r="BS24" i="1"/>
  <c r="BR24" i="1"/>
  <c r="BQ24" i="1"/>
  <c r="BP24" i="1"/>
  <c r="BO24" i="1"/>
  <c r="BN24" i="1"/>
  <c r="BM24" i="1"/>
  <c r="BL24" i="1"/>
  <c r="BI24" i="1"/>
  <c r="BH24" i="1"/>
  <c r="BG24" i="1"/>
  <c r="BF24" i="1"/>
  <c r="BE24" i="1"/>
  <c r="BD24" i="1"/>
  <c r="BC24" i="1"/>
  <c r="AE24" i="1"/>
  <c r="AD24" i="1"/>
  <c r="W24" i="1"/>
  <c r="V24" i="1"/>
  <c r="M24" i="1"/>
  <c r="K24" i="1"/>
  <c r="BZ24" i="1"/>
  <c r="F24" i="1"/>
  <c r="CA23" i="1"/>
  <c r="BS23" i="1"/>
  <c r="BR23" i="1"/>
  <c r="BQ23" i="1"/>
  <c r="BP23" i="1"/>
  <c r="BO23" i="1"/>
  <c r="BN23" i="1"/>
  <c r="BM23" i="1"/>
  <c r="BL23" i="1"/>
  <c r="BI23" i="1"/>
  <c r="BH23" i="1"/>
  <c r="BG23" i="1"/>
  <c r="BF23" i="1"/>
  <c r="BD23" i="1"/>
  <c r="BC23" i="1"/>
  <c r="AE23" i="1"/>
  <c r="AD23" i="1"/>
  <c r="W23" i="1"/>
  <c r="V23" i="1"/>
  <c r="M23" i="1"/>
  <c r="K23" i="1"/>
  <c r="BZ23" i="1"/>
  <c r="F23" i="1"/>
  <c r="BS22" i="1"/>
  <c r="BR22" i="1"/>
  <c r="BQ22" i="1"/>
  <c r="BP22" i="1"/>
  <c r="BO22" i="1"/>
  <c r="BM22" i="1"/>
  <c r="BL22" i="1"/>
  <c r="BI22" i="1"/>
  <c r="BH22" i="1"/>
  <c r="BG22" i="1"/>
  <c r="BF22" i="1"/>
  <c r="BD22" i="1"/>
  <c r="BC22" i="1"/>
  <c r="AE22" i="1"/>
  <c r="AD22" i="1"/>
  <c r="W22" i="1"/>
  <c r="V22" i="1"/>
  <c r="F22" i="1"/>
  <c r="BS21" i="1"/>
  <c r="BR21" i="1"/>
  <c r="BQ21" i="1"/>
  <c r="BP21" i="1"/>
  <c r="BO21" i="1"/>
  <c r="BM21" i="1"/>
  <c r="BL21" i="1"/>
  <c r="BI21" i="1"/>
  <c r="BH21" i="1"/>
  <c r="BG21" i="1"/>
  <c r="BF21" i="1"/>
  <c r="BD21" i="1"/>
  <c r="BC21" i="1"/>
  <c r="AE21" i="1"/>
  <c r="AD21" i="1"/>
  <c r="W21" i="1"/>
  <c r="V21" i="1"/>
  <c r="F21" i="1"/>
  <c r="BS20" i="1"/>
  <c r="BR20" i="1"/>
  <c r="BQ20" i="1"/>
  <c r="BP20" i="1"/>
  <c r="BO20" i="1"/>
  <c r="BM20" i="1"/>
  <c r="BL20" i="1"/>
  <c r="BI20" i="1"/>
  <c r="BH20" i="1"/>
  <c r="BG20" i="1"/>
  <c r="BF20" i="1"/>
  <c r="BD20" i="1"/>
  <c r="BC20" i="1"/>
  <c r="AE20" i="1"/>
  <c r="AD20" i="1"/>
  <c r="W20" i="1"/>
  <c r="V20" i="1"/>
  <c r="F20" i="1"/>
  <c r="BS19" i="1"/>
  <c r="BR19" i="1"/>
  <c r="BQ19" i="1"/>
  <c r="BP19" i="1"/>
  <c r="BO19" i="1"/>
  <c r="BM19" i="1"/>
  <c r="BL19" i="1"/>
  <c r="BI19" i="1"/>
  <c r="BH19" i="1"/>
  <c r="BG19" i="1"/>
  <c r="BF19" i="1"/>
  <c r="BD19" i="1"/>
  <c r="BC19" i="1"/>
  <c r="AE19" i="1"/>
  <c r="AD19" i="1"/>
  <c r="W19" i="1"/>
  <c r="V19" i="1"/>
  <c r="F19" i="1"/>
  <c r="BS18" i="1"/>
  <c r="BR18" i="1"/>
  <c r="BQ18" i="1"/>
  <c r="BP18" i="1"/>
  <c r="BO18" i="1"/>
  <c r="BM18" i="1"/>
  <c r="BL18" i="1"/>
  <c r="BI18" i="1"/>
  <c r="BG18" i="1"/>
  <c r="BF18" i="1"/>
  <c r="AE18" i="1"/>
  <c r="AD18" i="1"/>
  <c r="W18" i="1"/>
  <c r="V18" i="1"/>
  <c r="F18" i="1"/>
  <c r="BX17" i="1"/>
  <c r="CC17" i="1"/>
  <c r="BS17" i="1"/>
  <c r="BR17" i="1"/>
  <c r="BP17" i="1"/>
  <c r="BO17" i="1"/>
  <c r="BI17" i="1"/>
  <c r="BG17" i="1"/>
  <c r="BF17" i="1"/>
  <c r="AE17" i="1"/>
  <c r="AD17" i="1"/>
  <c r="W17" i="1"/>
  <c r="V17" i="1"/>
  <c r="BC17" i="1"/>
  <c r="E17" i="1"/>
  <c r="BQ17" i="1"/>
  <c r="F17" i="1"/>
  <c r="BX16" i="1"/>
  <c r="CC16" i="1"/>
  <c r="BS16" i="1"/>
  <c r="BR16" i="1"/>
  <c r="BP16" i="1"/>
  <c r="BO16" i="1"/>
  <c r="BI16" i="1"/>
  <c r="BG16" i="1"/>
  <c r="BF16" i="1"/>
  <c r="AE16" i="1"/>
  <c r="AD16" i="1"/>
  <c r="W16" i="1"/>
  <c r="V16" i="1"/>
  <c r="BC16" i="1"/>
  <c r="E16" i="1"/>
  <c r="BH16" i="1"/>
  <c r="BQ16" i="1"/>
  <c r="BX15" i="1"/>
  <c r="CC15" i="1"/>
  <c r="BS15" i="1"/>
  <c r="BR15" i="1"/>
  <c r="BP15" i="1"/>
  <c r="BO15" i="1"/>
  <c r="BI15" i="1"/>
  <c r="BG15" i="1"/>
  <c r="BF15" i="1"/>
  <c r="BC15" i="1"/>
  <c r="AE15" i="1"/>
  <c r="AD15" i="1"/>
  <c r="W15" i="1"/>
  <c r="V15" i="1"/>
  <c r="E15" i="1"/>
  <c r="BQ15" i="1"/>
  <c r="BX14" i="1"/>
  <c r="CC14" i="1"/>
  <c r="BS14" i="1"/>
  <c r="BR14" i="1"/>
  <c r="BP14" i="1"/>
  <c r="BO14" i="1"/>
  <c r="BI14" i="1"/>
  <c r="BG14" i="1"/>
  <c r="BF14" i="1"/>
  <c r="AE14" i="1"/>
  <c r="AD14" i="1"/>
  <c r="W14" i="1"/>
  <c r="V14" i="1"/>
  <c r="BC14" i="1"/>
  <c r="E14" i="1"/>
  <c r="BH14" i="1"/>
  <c r="BX13" i="1"/>
  <c r="CC13" i="1"/>
  <c r="BS13" i="1"/>
  <c r="BR13" i="1"/>
  <c r="BP13" i="1"/>
  <c r="BO13" i="1"/>
  <c r="BI13" i="1"/>
  <c r="BG13" i="1"/>
  <c r="BF13" i="1"/>
  <c r="AE13" i="1"/>
  <c r="AD13" i="1"/>
  <c r="W13" i="1"/>
  <c r="V13" i="1"/>
  <c r="BC13" i="1"/>
  <c r="E13" i="1"/>
  <c r="F13" i="1"/>
  <c r="BQ13" i="1"/>
  <c r="BX12" i="1"/>
  <c r="CC12" i="1"/>
  <c r="BS12" i="1"/>
  <c r="BR12" i="1"/>
  <c r="BP12" i="1"/>
  <c r="BO12" i="1"/>
  <c r="BI12" i="1"/>
  <c r="BG12" i="1"/>
  <c r="BF12" i="1"/>
  <c r="AE12" i="1"/>
  <c r="AD12" i="1"/>
  <c r="W12" i="1"/>
  <c r="V12" i="1"/>
  <c r="BC12" i="1"/>
  <c r="E12" i="1"/>
  <c r="BX11" i="1"/>
  <c r="BX39" i="1"/>
  <c r="BS11" i="1"/>
  <c r="BR11" i="1"/>
  <c r="BP11" i="1"/>
  <c r="BO11" i="1"/>
  <c r="BI11" i="1"/>
  <c r="BF11" i="1"/>
  <c r="AE11" i="1"/>
  <c r="AD11" i="1"/>
  <c r="W11" i="1"/>
  <c r="V11" i="1"/>
  <c r="R51" i="1"/>
  <c r="E11" i="1"/>
  <c r="X22" i="1"/>
  <c r="BX10" i="1"/>
  <c r="BR10" i="1"/>
  <c r="BP10" i="1"/>
  <c r="BO10" i="1"/>
  <c r="BI10" i="1"/>
  <c r="BF10" i="1"/>
  <c r="AX10" i="1"/>
  <c r="AR10" i="1"/>
  <c r="AO10" i="1"/>
  <c r="AL10" i="1"/>
  <c r="BS10" i="1"/>
  <c r="AJ10" i="1"/>
  <c r="AE10" i="1"/>
  <c r="AD10" i="1"/>
  <c r="W10" i="1"/>
  <c r="V10" i="1"/>
  <c r="R50" i="1"/>
  <c r="R42" i="1"/>
  <c r="E10" i="1"/>
  <c r="BX9" i="1"/>
  <c r="BR9" i="1"/>
  <c r="BQ9" i="1"/>
  <c r="BP9" i="1"/>
  <c r="BO9" i="1"/>
  <c r="BI9" i="1"/>
  <c r="BF9" i="1"/>
  <c r="AO9" i="1"/>
  <c r="AL9" i="1"/>
  <c r="AJ9" i="1"/>
  <c r="AE9" i="1"/>
  <c r="AD9" i="1"/>
  <c r="W9" i="1"/>
  <c r="V9" i="1"/>
  <c r="E9" i="1"/>
  <c r="F9" i="1"/>
  <c r="BX8" i="1"/>
  <c r="CC8" i="1"/>
  <c r="BR8" i="1"/>
  <c r="BP8" i="1"/>
  <c r="BO8" i="1"/>
  <c r="BI8" i="1"/>
  <c r="BF8" i="1"/>
  <c r="AO8" i="1"/>
  <c r="AL8" i="1"/>
  <c r="AJ8" i="1"/>
  <c r="AE8" i="1"/>
  <c r="AD8" i="1"/>
  <c r="W8" i="1"/>
  <c r="V8" i="1"/>
  <c r="E8" i="1"/>
  <c r="BQ8" i="1"/>
  <c r="BX7" i="1"/>
  <c r="CC7" i="1"/>
  <c r="BR7" i="1"/>
  <c r="BP7" i="1"/>
  <c r="BO7" i="1"/>
  <c r="BI7" i="1"/>
  <c r="BF7" i="1"/>
  <c r="AO7" i="1"/>
  <c r="AL7" i="1"/>
  <c r="AJ7" i="1"/>
  <c r="AE7" i="1"/>
  <c r="AD7" i="1"/>
  <c r="AB6" i="1"/>
  <c r="Z6" i="1"/>
  <c r="W7" i="1"/>
  <c r="V7" i="1"/>
  <c r="E7" i="1"/>
  <c r="BW6" i="1"/>
  <c r="BX6" i="1"/>
  <c r="T6" i="1"/>
  <c r="R6" i="1"/>
  <c r="V6" i="1"/>
  <c r="E6" i="1"/>
  <c r="X6" i="1"/>
  <c r="F6" i="1"/>
  <c r="D6" i="1"/>
  <c r="BV6" i="1"/>
  <c r="R45" i="1"/>
  <c r="R44" i="1"/>
  <c r="CC18" i="1"/>
  <c r="CC9" i="1"/>
  <c r="CC11" i="1"/>
  <c r="CC23" i="1"/>
  <c r="CC24" i="1"/>
  <c r="CC25" i="1"/>
  <c r="CC28" i="1"/>
  <c r="CC10" i="1"/>
  <c r="X27" i="1"/>
  <c r="BH17" i="1"/>
  <c r="X26" i="1"/>
  <c r="S6" i="1"/>
  <c r="W6" i="1"/>
  <c r="BC18" i="1"/>
  <c r="X31" i="1"/>
  <c r="J7" i="68"/>
  <c r="K7" i="68"/>
  <c r="K6" i="68"/>
  <c r="L7" i="68"/>
  <c r="M7" i="68"/>
  <c r="M6" i="68"/>
  <c r="N7" i="68"/>
  <c r="N6" i="68"/>
  <c r="O7" i="68"/>
  <c r="P7" i="68"/>
  <c r="C7" i="68"/>
  <c r="D7" i="68"/>
  <c r="E7" i="68"/>
  <c r="F7" i="68"/>
  <c r="G7" i="68"/>
  <c r="H7" i="68"/>
  <c r="H6" i="68"/>
  <c r="I7" i="68"/>
  <c r="I6" i="68"/>
  <c r="C22" i="68"/>
  <c r="C6" i="68"/>
  <c r="D22" i="68"/>
  <c r="E22" i="68"/>
  <c r="E6" i="68"/>
  <c r="F22" i="68"/>
  <c r="F6" i="68"/>
  <c r="G22" i="68"/>
  <c r="G6" i="68"/>
  <c r="H22" i="68"/>
  <c r="I22" i="68"/>
  <c r="J22" i="68"/>
  <c r="K22" i="68"/>
  <c r="L22" i="68"/>
  <c r="M22" i="68"/>
  <c r="N22" i="68"/>
  <c r="O22" i="68"/>
  <c r="P22" i="68"/>
  <c r="P6" i="68"/>
  <c r="Q22" i="68"/>
  <c r="C24" i="68"/>
  <c r="D24" i="68"/>
  <c r="E24" i="68"/>
  <c r="F24" i="68"/>
  <c r="F23" i="68"/>
  <c r="G24" i="68"/>
  <c r="H24" i="68"/>
  <c r="I24" i="68"/>
  <c r="J24" i="68"/>
  <c r="K24" i="68"/>
  <c r="L24" i="68"/>
  <c r="M24" i="68"/>
  <c r="N24" i="68"/>
  <c r="N23" i="68"/>
  <c r="N52" i="68"/>
  <c r="O24" i="68"/>
  <c r="P24" i="68"/>
  <c r="Q24" i="68"/>
  <c r="C25" i="68"/>
  <c r="D25" i="68"/>
  <c r="E25" i="68"/>
  <c r="F25" i="68"/>
  <c r="G25" i="68"/>
  <c r="H25" i="68"/>
  <c r="I25" i="68"/>
  <c r="J25" i="68"/>
  <c r="K25" i="68"/>
  <c r="L25" i="68"/>
  <c r="M25" i="68"/>
  <c r="N25" i="68"/>
  <c r="O25" i="68"/>
  <c r="O23" i="68"/>
  <c r="P25" i="68"/>
  <c r="Q25" i="68"/>
  <c r="C26" i="68"/>
  <c r="D26" i="68"/>
  <c r="E26" i="68"/>
  <c r="F26" i="68"/>
  <c r="G26" i="68"/>
  <c r="H26" i="68"/>
  <c r="I26" i="68"/>
  <c r="J26" i="68"/>
  <c r="K26" i="68"/>
  <c r="L26" i="68"/>
  <c r="M26" i="68"/>
  <c r="N26" i="68"/>
  <c r="O26" i="68"/>
  <c r="P26" i="68"/>
  <c r="Q26" i="68"/>
  <c r="C27" i="68"/>
  <c r="D27" i="68"/>
  <c r="E27" i="68"/>
  <c r="F27" i="68"/>
  <c r="G27" i="68"/>
  <c r="H27" i="68"/>
  <c r="I27" i="68"/>
  <c r="J27" i="68"/>
  <c r="K27" i="68"/>
  <c r="L27" i="68"/>
  <c r="M27" i="68"/>
  <c r="N27" i="68"/>
  <c r="O27" i="68"/>
  <c r="P27" i="68"/>
  <c r="Q27" i="68"/>
  <c r="C34" i="68"/>
  <c r="D34" i="68"/>
  <c r="E34" i="68"/>
  <c r="F34" i="68"/>
  <c r="F33" i="68"/>
  <c r="F32" i="68"/>
  <c r="F31" i="68"/>
  <c r="F53" i="68"/>
  <c r="G34" i="68"/>
  <c r="H34" i="68"/>
  <c r="H33" i="68"/>
  <c r="I34" i="68"/>
  <c r="J34" i="68"/>
  <c r="K34" i="68"/>
  <c r="L34" i="68"/>
  <c r="M34" i="68"/>
  <c r="N34" i="68"/>
  <c r="N33" i="68"/>
  <c r="O34" i="68"/>
  <c r="P34" i="68"/>
  <c r="P33" i="68"/>
  <c r="Q34" i="68"/>
  <c r="C35" i="68"/>
  <c r="D35" i="68"/>
  <c r="E35" i="68"/>
  <c r="F35" i="68"/>
  <c r="G35" i="68"/>
  <c r="H35" i="68"/>
  <c r="I35" i="68"/>
  <c r="J35" i="68"/>
  <c r="K35" i="68"/>
  <c r="L35" i="68"/>
  <c r="M35" i="68"/>
  <c r="N35" i="68"/>
  <c r="O35" i="68"/>
  <c r="P35" i="68"/>
  <c r="Q35" i="68"/>
  <c r="C37" i="68"/>
  <c r="D37" i="68"/>
  <c r="D36" i="68"/>
  <c r="E37" i="68"/>
  <c r="E36" i="68"/>
  <c r="F37" i="68"/>
  <c r="F36" i="68"/>
  <c r="G37" i="68"/>
  <c r="G36" i="68"/>
  <c r="H37" i="68"/>
  <c r="I37" i="68"/>
  <c r="J37" i="68"/>
  <c r="K37" i="68"/>
  <c r="L37" i="68"/>
  <c r="M37" i="68"/>
  <c r="N37" i="68"/>
  <c r="O37" i="68"/>
  <c r="P37" i="68"/>
  <c r="Q37" i="68"/>
  <c r="Q36" i="68"/>
  <c r="C38" i="68"/>
  <c r="D38" i="68"/>
  <c r="E38" i="68"/>
  <c r="F38" i="68"/>
  <c r="G38" i="68"/>
  <c r="H38" i="68"/>
  <c r="I38" i="68"/>
  <c r="J38" i="68"/>
  <c r="K38" i="68"/>
  <c r="L38" i="68"/>
  <c r="M38" i="68"/>
  <c r="N38" i="68"/>
  <c r="O38" i="68"/>
  <c r="P38" i="68"/>
  <c r="P36" i="68"/>
  <c r="Q38" i="68"/>
  <c r="C39" i="68"/>
  <c r="D39" i="68"/>
  <c r="E39" i="68"/>
  <c r="F39" i="68"/>
  <c r="G39" i="68"/>
  <c r="H39" i="68"/>
  <c r="I39" i="68"/>
  <c r="J39" i="68"/>
  <c r="J36" i="68"/>
  <c r="J32" i="68"/>
  <c r="J31" i="68"/>
  <c r="K39" i="68"/>
  <c r="L39" i="68"/>
  <c r="M39" i="68"/>
  <c r="N39" i="68"/>
  <c r="O39" i="68"/>
  <c r="P39" i="68"/>
  <c r="Q39" i="68"/>
  <c r="C41" i="68"/>
  <c r="D41" i="68"/>
  <c r="E41" i="68"/>
  <c r="E40" i="68"/>
  <c r="F41" i="68"/>
  <c r="G41" i="68"/>
  <c r="H41" i="68"/>
  <c r="H40" i="68"/>
  <c r="I41" i="68"/>
  <c r="I40" i="68"/>
  <c r="J41" i="68"/>
  <c r="K41" i="68"/>
  <c r="L41" i="68"/>
  <c r="M41" i="68"/>
  <c r="N41" i="68"/>
  <c r="O41" i="68"/>
  <c r="P41" i="68"/>
  <c r="Q41" i="68"/>
  <c r="C42" i="68"/>
  <c r="C40" i="68"/>
  <c r="D42" i="68"/>
  <c r="E42" i="68"/>
  <c r="F42" i="68"/>
  <c r="F40" i="68"/>
  <c r="G42" i="68"/>
  <c r="G40" i="68"/>
  <c r="H42" i="68"/>
  <c r="I42" i="68"/>
  <c r="J42" i="68"/>
  <c r="K42" i="68"/>
  <c r="K40" i="68"/>
  <c r="L42" i="68"/>
  <c r="L40" i="68"/>
  <c r="M42" i="68"/>
  <c r="N42" i="68"/>
  <c r="N40" i="68"/>
  <c r="O42" i="68"/>
  <c r="O40" i="68"/>
  <c r="P42" i="68"/>
  <c r="Q42" i="68"/>
  <c r="Q40" i="68"/>
  <c r="C44" i="68"/>
  <c r="C62" i="68"/>
  <c r="D44" i="68"/>
  <c r="D62" i="68"/>
  <c r="E44" i="68"/>
  <c r="F44" i="68"/>
  <c r="G44" i="68"/>
  <c r="H44" i="68"/>
  <c r="I44" i="68"/>
  <c r="J44" i="68"/>
  <c r="K44" i="68"/>
  <c r="L44" i="68"/>
  <c r="M44" i="68"/>
  <c r="N44" i="68"/>
  <c r="O44" i="68"/>
  <c r="O62" i="68"/>
  <c r="P44" i="68"/>
  <c r="Q44" i="68"/>
  <c r="C45" i="68"/>
  <c r="D45" i="68"/>
  <c r="E45" i="68"/>
  <c r="F45" i="68"/>
  <c r="G45" i="68"/>
  <c r="H45" i="68"/>
  <c r="H62" i="68"/>
  <c r="I45" i="68"/>
  <c r="J45" i="68"/>
  <c r="K45" i="68"/>
  <c r="K62" i="68"/>
  <c r="L45" i="68"/>
  <c r="L62" i="68"/>
  <c r="M45" i="68"/>
  <c r="N45" i="68"/>
  <c r="O45" i="68"/>
  <c r="P45" i="68"/>
  <c r="P62" i="68"/>
  <c r="Q45" i="68"/>
  <c r="T6" i="68"/>
  <c r="U6" i="68"/>
  <c r="U52" i="68"/>
  <c r="V6" i="68"/>
  <c r="V52" i="68"/>
  <c r="W6" i="68"/>
  <c r="AW6" i="68"/>
  <c r="X6" i="68"/>
  <c r="Y6" i="68"/>
  <c r="Z6" i="68"/>
  <c r="AA6" i="68"/>
  <c r="AB6" i="68"/>
  <c r="AC6" i="68"/>
  <c r="S6" i="68"/>
  <c r="S52" i="68"/>
  <c r="T23" i="68"/>
  <c r="U23" i="68"/>
  <c r="V23" i="68"/>
  <c r="W23" i="68"/>
  <c r="AW23" i="68"/>
  <c r="X23" i="68"/>
  <c r="Y23" i="68"/>
  <c r="Z23" i="68"/>
  <c r="Z52" i="68"/>
  <c r="AA23" i="68"/>
  <c r="AA52" i="68"/>
  <c r="AB23" i="68"/>
  <c r="AC23" i="68"/>
  <c r="S23" i="68"/>
  <c r="T33" i="68"/>
  <c r="U33" i="68"/>
  <c r="U32" i="68"/>
  <c r="V33" i="68"/>
  <c r="V32" i="68"/>
  <c r="V31" i="68"/>
  <c r="V53" i="68"/>
  <c r="W33" i="68"/>
  <c r="AW33" i="68"/>
  <c r="X33" i="68"/>
  <c r="X32" i="68"/>
  <c r="Y33" i="68"/>
  <c r="Y32" i="68"/>
  <c r="Y31" i="68"/>
  <c r="Y53" i="68"/>
  <c r="Z33" i="68"/>
  <c r="Z32" i="68"/>
  <c r="Z31" i="68"/>
  <c r="Z53" i="68"/>
  <c r="AA33" i="68"/>
  <c r="AB33" i="68"/>
  <c r="AC33" i="68"/>
  <c r="S33" i="68"/>
  <c r="S32" i="68"/>
  <c r="T36" i="68"/>
  <c r="T32" i="68"/>
  <c r="T31" i="68"/>
  <c r="T53" i="68"/>
  <c r="U36" i="68"/>
  <c r="V36" i="68"/>
  <c r="W36" i="68"/>
  <c r="AW36" i="68"/>
  <c r="X36" i="68"/>
  <c r="Y36" i="68"/>
  <c r="Z36" i="68"/>
  <c r="AA36" i="68"/>
  <c r="AA32" i="68"/>
  <c r="AA31" i="68"/>
  <c r="AA53" i="68"/>
  <c r="AB36" i="68"/>
  <c r="AC36" i="68"/>
  <c r="AC32" i="68"/>
  <c r="AC31" i="68"/>
  <c r="AC53" i="68"/>
  <c r="S36" i="68"/>
  <c r="M40" i="68"/>
  <c r="S40" i="68"/>
  <c r="S31" i="68"/>
  <c r="S53" i="68"/>
  <c r="T40" i="68"/>
  <c r="U40" i="68"/>
  <c r="V40" i="68"/>
  <c r="W40" i="68"/>
  <c r="AW40" i="68"/>
  <c r="X40" i="68"/>
  <c r="Y40" i="68"/>
  <c r="Z40" i="68"/>
  <c r="AA40" i="68"/>
  <c r="AB40" i="68"/>
  <c r="AC40" i="68"/>
  <c r="S46" i="68"/>
  <c r="T46" i="68"/>
  <c r="U46" i="68"/>
  <c r="V46" i="68"/>
  <c r="W46" i="68"/>
  <c r="AW46" i="68"/>
  <c r="X46" i="68"/>
  <c r="Y46" i="68"/>
  <c r="Z46" i="68"/>
  <c r="AA46" i="68"/>
  <c r="AB46" i="68"/>
  <c r="R48" i="68"/>
  <c r="AE51" i="68"/>
  <c r="R27" i="68"/>
  <c r="R38" i="68"/>
  <c r="AT51" i="68"/>
  <c r="AS51" i="68"/>
  <c r="AR51" i="68"/>
  <c r="AQ51" i="68"/>
  <c r="AP51" i="68"/>
  <c r="AO51" i="68"/>
  <c r="AN51" i="68"/>
  <c r="AM51" i="68"/>
  <c r="AL51" i="68"/>
  <c r="AK51" i="68"/>
  <c r="AJ51" i="68"/>
  <c r="AI51" i="68"/>
  <c r="AH51" i="68"/>
  <c r="AG51" i="68"/>
  <c r="AF51" i="68"/>
  <c r="BD50" i="68"/>
  <c r="BC50" i="68"/>
  <c r="BB50" i="68"/>
  <c r="AZ50" i="68"/>
  <c r="AY50" i="68"/>
  <c r="AX50" i="68"/>
  <c r="BD49" i="68"/>
  <c r="BC49" i="68"/>
  <c r="BB49" i="68"/>
  <c r="AZ49" i="68"/>
  <c r="AY49" i="68"/>
  <c r="AX49" i="68"/>
  <c r="BD48" i="68"/>
  <c r="BC48" i="68"/>
  <c r="AZ48" i="68"/>
  <c r="AY48" i="68"/>
  <c r="AX48" i="68"/>
  <c r="AU48" i="68"/>
  <c r="BD47" i="68"/>
  <c r="BC47" i="68"/>
  <c r="BB47" i="68"/>
  <c r="AZ47" i="68"/>
  <c r="AY47" i="68"/>
  <c r="AX47" i="68"/>
  <c r="AU47" i="68"/>
  <c r="BD46" i="68"/>
  <c r="BC46" i="68"/>
  <c r="BB46" i="68"/>
  <c r="AZ46" i="68"/>
  <c r="AY46" i="68"/>
  <c r="AX46" i="68"/>
  <c r="BD45" i="68"/>
  <c r="BC45" i="68"/>
  <c r="BB45" i="68"/>
  <c r="AZ45" i="68"/>
  <c r="AY45" i="68"/>
  <c r="AX45" i="68"/>
  <c r="AU45" i="68"/>
  <c r="AU62" i="68"/>
  <c r="BD44" i="68"/>
  <c r="BC44" i="68"/>
  <c r="BB44" i="68"/>
  <c r="AZ44" i="68"/>
  <c r="AY44" i="68"/>
  <c r="AX44" i="68"/>
  <c r="AU44" i="68"/>
  <c r="BD43" i="68"/>
  <c r="BC43" i="68"/>
  <c r="BB43" i="68"/>
  <c r="AZ43" i="68"/>
  <c r="AY43" i="68"/>
  <c r="AX43" i="68"/>
  <c r="AU43" i="68"/>
  <c r="AU54" i="68"/>
  <c r="BD42" i="68"/>
  <c r="BC42" i="68"/>
  <c r="BB42" i="68"/>
  <c r="AZ42" i="68"/>
  <c r="AY42" i="68"/>
  <c r="AX42" i="68"/>
  <c r="AU42" i="68"/>
  <c r="BD41" i="68"/>
  <c r="BC41" i="68"/>
  <c r="BB41" i="68"/>
  <c r="AZ41" i="68"/>
  <c r="AY41" i="68"/>
  <c r="AX41" i="68"/>
  <c r="AU41" i="68"/>
  <c r="AU40" i="68"/>
  <c r="BD40" i="68"/>
  <c r="BC40" i="68"/>
  <c r="BB40" i="68"/>
  <c r="AZ40" i="68"/>
  <c r="AY40" i="68"/>
  <c r="AX40" i="68"/>
  <c r="BD39" i="68"/>
  <c r="BC39" i="68"/>
  <c r="BB39" i="68"/>
  <c r="AZ39" i="68"/>
  <c r="AY39" i="68"/>
  <c r="AX39" i="68"/>
  <c r="BD38" i="68"/>
  <c r="BC38" i="68"/>
  <c r="BB38" i="68"/>
  <c r="AZ38" i="68"/>
  <c r="AY38" i="68"/>
  <c r="AX38" i="68"/>
  <c r="BD37" i="68"/>
  <c r="BC37" i="68"/>
  <c r="BB37" i="68"/>
  <c r="AZ37" i="68"/>
  <c r="AY37" i="68"/>
  <c r="AX37" i="68"/>
  <c r="O36" i="68"/>
  <c r="BD36" i="68"/>
  <c r="BC36" i="68"/>
  <c r="BB36" i="68"/>
  <c r="AZ36" i="68"/>
  <c r="AY36" i="68"/>
  <c r="AX36" i="68"/>
  <c r="AU36" i="68"/>
  <c r="BD35" i="68"/>
  <c r="BC35" i="68"/>
  <c r="BB35" i="68"/>
  <c r="AZ35" i="68"/>
  <c r="AY35" i="68"/>
  <c r="AX35" i="68"/>
  <c r="AU35" i="68"/>
  <c r="BD34" i="68"/>
  <c r="BC34" i="68"/>
  <c r="BB34" i="68"/>
  <c r="AZ34" i="68"/>
  <c r="AY34" i="68"/>
  <c r="AX34" i="68"/>
  <c r="AU34" i="68"/>
  <c r="AU33" i="68"/>
  <c r="AU32" i="68"/>
  <c r="AU31" i="68"/>
  <c r="AU53" i="68"/>
  <c r="M33" i="68"/>
  <c r="I33" i="68"/>
  <c r="BD33" i="68"/>
  <c r="BC33" i="68"/>
  <c r="BB33" i="68"/>
  <c r="AZ33" i="68"/>
  <c r="AY33" i="68"/>
  <c r="AX33" i="68"/>
  <c r="BD32" i="68"/>
  <c r="BC32" i="68"/>
  <c r="BB32" i="68"/>
  <c r="AZ32" i="68"/>
  <c r="AY32" i="68"/>
  <c r="AX32" i="68"/>
  <c r="BD31" i="68"/>
  <c r="BC31" i="68"/>
  <c r="BB31" i="68"/>
  <c r="AZ31" i="68"/>
  <c r="AY31" i="68"/>
  <c r="AX31" i="68"/>
  <c r="BD30" i="68"/>
  <c r="BC30" i="68"/>
  <c r="BB30" i="68"/>
  <c r="AZ30" i="68"/>
  <c r="AY30" i="68"/>
  <c r="AX30" i="68"/>
  <c r="BD29" i="68"/>
  <c r="BC29" i="68"/>
  <c r="BB29" i="68"/>
  <c r="AZ29" i="68"/>
  <c r="AY29" i="68"/>
  <c r="AX29" i="68"/>
  <c r="BD27" i="68"/>
  <c r="BC27" i="68"/>
  <c r="BB27" i="68"/>
  <c r="AZ27" i="68"/>
  <c r="AY27" i="68"/>
  <c r="AX27" i="68"/>
  <c r="BD26" i="68"/>
  <c r="BC26" i="68"/>
  <c r="BB26" i="68"/>
  <c r="AZ26" i="68"/>
  <c r="AY26" i="68"/>
  <c r="AX26" i="68"/>
  <c r="BD25" i="68"/>
  <c r="BC25" i="68"/>
  <c r="BB25" i="68"/>
  <c r="AZ25" i="68"/>
  <c r="AY25" i="68"/>
  <c r="AX25" i="68"/>
  <c r="BD24" i="68"/>
  <c r="BC24" i="68"/>
  <c r="BB24" i="68"/>
  <c r="AZ24" i="68"/>
  <c r="AY24" i="68"/>
  <c r="AX24" i="68"/>
  <c r="BD23" i="68"/>
  <c r="BC23" i="68"/>
  <c r="BB23" i="68"/>
  <c r="AZ23" i="68"/>
  <c r="AY23" i="68"/>
  <c r="AX23" i="68"/>
  <c r="AU23" i="68"/>
  <c r="BD22" i="68"/>
  <c r="BC22" i="68"/>
  <c r="BB22" i="68"/>
  <c r="AZ22" i="68"/>
  <c r="AY22" i="68"/>
  <c r="AX22" i="68"/>
  <c r="BD21" i="68"/>
  <c r="BC21" i="68"/>
  <c r="AZ21" i="68"/>
  <c r="AY21" i="68"/>
  <c r="BD20" i="68"/>
  <c r="BC20" i="68"/>
  <c r="AZ20" i="68"/>
  <c r="AY20" i="68"/>
  <c r="BD19" i="68"/>
  <c r="BC19" i="68"/>
  <c r="BB19" i="68"/>
  <c r="AZ19" i="68"/>
  <c r="AY19" i="68"/>
  <c r="AX19" i="68"/>
  <c r="BD18" i="68"/>
  <c r="BC18" i="68"/>
  <c r="BB18" i="68"/>
  <c r="AZ18" i="68"/>
  <c r="AY18" i="68"/>
  <c r="AX18" i="68"/>
  <c r="BD17" i="68"/>
  <c r="BC17" i="68"/>
  <c r="BB17" i="68"/>
  <c r="AZ17" i="68"/>
  <c r="AY17" i="68"/>
  <c r="AX17" i="68"/>
  <c r="BD16" i="68"/>
  <c r="BC16" i="68"/>
  <c r="BB16" i="68"/>
  <c r="AZ16" i="68"/>
  <c r="AY16" i="68"/>
  <c r="AX16" i="68"/>
  <c r="BD15" i="68"/>
  <c r="BC15" i="68"/>
  <c r="BB15" i="68"/>
  <c r="AZ15" i="68"/>
  <c r="AY15" i="68"/>
  <c r="AX15" i="68"/>
  <c r="BD14" i="68"/>
  <c r="BC14" i="68"/>
  <c r="BB14" i="68"/>
  <c r="AZ14" i="68"/>
  <c r="AY14" i="68"/>
  <c r="AX14" i="68"/>
  <c r="BD13" i="68"/>
  <c r="BC13" i="68"/>
  <c r="BB13" i="68"/>
  <c r="AZ13" i="68"/>
  <c r="AY13" i="68"/>
  <c r="AX13" i="68"/>
  <c r="BD12" i="68"/>
  <c r="BC12" i="68"/>
  <c r="BB12" i="68"/>
  <c r="AZ12" i="68"/>
  <c r="AY12" i="68"/>
  <c r="AX12" i="68"/>
  <c r="BD11" i="68"/>
  <c r="BC11" i="68"/>
  <c r="BB11" i="68"/>
  <c r="AZ11" i="68"/>
  <c r="AY11" i="68"/>
  <c r="AX11" i="68"/>
  <c r="BD10" i="68"/>
  <c r="BC10" i="68"/>
  <c r="BB10" i="68"/>
  <c r="AZ10" i="68"/>
  <c r="AY10" i="68"/>
  <c r="AX10" i="68"/>
  <c r="BD9" i="68"/>
  <c r="BC9" i="68"/>
  <c r="BB9" i="68"/>
  <c r="AZ9" i="68"/>
  <c r="AY9" i="68"/>
  <c r="AX9" i="68"/>
  <c r="BD8" i="68"/>
  <c r="BC8" i="68"/>
  <c r="BB8" i="68"/>
  <c r="AZ8" i="68"/>
  <c r="AY8" i="68"/>
  <c r="AX8" i="68"/>
  <c r="BD7" i="68"/>
  <c r="BC7" i="68"/>
  <c r="BB7" i="68"/>
  <c r="AZ7" i="68"/>
  <c r="AY7" i="68"/>
  <c r="AX7" i="68"/>
  <c r="BD6" i="68"/>
  <c r="BC6" i="68"/>
  <c r="BB6" i="68"/>
  <c r="AZ6" i="68"/>
  <c r="AY6" i="68"/>
  <c r="AX6" i="68"/>
  <c r="AU6" i="68"/>
  <c r="AU52" i="68"/>
  <c r="S44" i="66"/>
  <c r="D44" i="66"/>
  <c r="R44" i="66"/>
  <c r="S45" i="66"/>
  <c r="R45" i="66"/>
  <c r="U7" i="66"/>
  <c r="V7" i="66"/>
  <c r="W7" i="66"/>
  <c r="X7" i="66"/>
  <c r="BA7" i="66"/>
  <c r="Y7" i="66"/>
  <c r="Z7" i="66"/>
  <c r="AA7" i="66"/>
  <c r="AB7" i="66"/>
  <c r="AC7" i="66"/>
  <c r="AD7" i="66"/>
  <c r="U8" i="66"/>
  <c r="V8" i="66"/>
  <c r="W8" i="66"/>
  <c r="X8" i="66"/>
  <c r="BA8" i="66"/>
  <c r="Y8" i="66"/>
  <c r="Z8" i="66"/>
  <c r="AA8" i="66"/>
  <c r="AB8" i="66"/>
  <c r="AC8" i="66"/>
  <c r="AD8" i="66"/>
  <c r="U9" i="66"/>
  <c r="V9" i="66"/>
  <c r="W9" i="66"/>
  <c r="X9" i="66"/>
  <c r="BA9" i="66"/>
  <c r="Y9" i="66"/>
  <c r="Z9" i="66"/>
  <c r="AA9" i="66"/>
  <c r="AB9" i="66"/>
  <c r="AC9" i="66"/>
  <c r="AD9" i="66"/>
  <c r="U11" i="66"/>
  <c r="V11" i="66"/>
  <c r="W11" i="66"/>
  <c r="X11" i="66"/>
  <c r="BA11" i="66"/>
  <c r="Y11" i="66"/>
  <c r="Z11" i="66"/>
  <c r="AA11" i="66"/>
  <c r="AB11" i="66"/>
  <c r="AC11" i="66"/>
  <c r="AD11" i="66"/>
  <c r="U13" i="66"/>
  <c r="V13" i="66"/>
  <c r="W13" i="66"/>
  <c r="X13" i="66"/>
  <c r="BA13" i="66"/>
  <c r="Y13" i="66"/>
  <c r="Z13" i="66"/>
  <c r="AA13" i="66"/>
  <c r="AB13" i="66"/>
  <c r="AC13" i="66"/>
  <c r="AD13" i="66"/>
  <c r="U14" i="66"/>
  <c r="V14" i="66"/>
  <c r="W14" i="66"/>
  <c r="X14" i="66"/>
  <c r="BA14" i="66"/>
  <c r="Y14" i="66"/>
  <c r="Z14" i="66"/>
  <c r="AA14" i="66"/>
  <c r="AB14" i="66"/>
  <c r="AC14" i="66"/>
  <c r="AD14" i="66"/>
  <c r="U15" i="66"/>
  <c r="V15" i="66"/>
  <c r="W15" i="66"/>
  <c r="X15" i="66"/>
  <c r="BA15" i="66"/>
  <c r="Y15" i="66"/>
  <c r="Z15" i="66"/>
  <c r="AA15" i="66"/>
  <c r="AB15" i="66"/>
  <c r="AC15" i="66"/>
  <c r="AD15" i="66"/>
  <c r="U16" i="66"/>
  <c r="V16" i="66"/>
  <c r="W16" i="66"/>
  <c r="X16" i="66"/>
  <c r="BA16" i="66"/>
  <c r="Y16" i="66"/>
  <c r="Z16" i="66"/>
  <c r="AA16" i="66"/>
  <c r="AB16" i="66"/>
  <c r="AC16" i="66"/>
  <c r="AD16" i="66"/>
  <c r="U17" i="66"/>
  <c r="V17" i="66"/>
  <c r="W17" i="66"/>
  <c r="X17" i="66"/>
  <c r="BA17" i="66"/>
  <c r="Y17" i="66"/>
  <c r="Z17" i="66"/>
  <c r="AA17" i="66"/>
  <c r="AB17" i="66"/>
  <c r="AC17" i="66"/>
  <c r="AD17" i="66"/>
  <c r="U18" i="66"/>
  <c r="V18" i="66"/>
  <c r="W18" i="66"/>
  <c r="X18" i="66"/>
  <c r="BA18" i="66"/>
  <c r="Y18" i="66"/>
  <c r="Z18" i="66"/>
  <c r="AA18" i="66"/>
  <c r="AB18" i="66"/>
  <c r="AC18" i="66"/>
  <c r="AD18" i="66"/>
  <c r="U20" i="66"/>
  <c r="V20" i="66"/>
  <c r="W20" i="66"/>
  <c r="X20" i="66"/>
  <c r="BA20" i="66"/>
  <c r="Y20" i="66"/>
  <c r="Z20" i="66"/>
  <c r="AA20" i="66"/>
  <c r="AB20" i="66"/>
  <c r="AC20" i="66"/>
  <c r="AD20" i="66"/>
  <c r="U25" i="66"/>
  <c r="V25" i="66"/>
  <c r="W25" i="66"/>
  <c r="X25" i="66"/>
  <c r="BA25" i="66"/>
  <c r="Y25" i="66"/>
  <c r="Z25" i="66"/>
  <c r="AA25" i="66"/>
  <c r="AB25" i="66"/>
  <c r="AC25" i="66"/>
  <c r="AD25" i="66"/>
  <c r="U29" i="66"/>
  <c r="U55" i="66"/>
  <c r="V29" i="66"/>
  <c r="V55" i="66"/>
  <c r="W29" i="66"/>
  <c r="W55" i="66"/>
  <c r="X29" i="66"/>
  <c r="BA29" i="66"/>
  <c r="Y29" i="66"/>
  <c r="Y55" i="66"/>
  <c r="Z29" i="66"/>
  <c r="Z55" i="66"/>
  <c r="AA29" i="66"/>
  <c r="AA55" i="66"/>
  <c r="AB29" i="66"/>
  <c r="AB55" i="66"/>
  <c r="AC29" i="66"/>
  <c r="AC55" i="66"/>
  <c r="AD29" i="66"/>
  <c r="AD55" i="66"/>
  <c r="U31" i="66"/>
  <c r="U58" i="66"/>
  <c r="V31" i="66"/>
  <c r="V58" i="66"/>
  <c r="W31" i="66"/>
  <c r="W58" i="66"/>
  <c r="X31" i="66"/>
  <c r="Y31" i="66"/>
  <c r="Y58" i="66"/>
  <c r="Z31" i="66"/>
  <c r="Z58" i="66"/>
  <c r="AA31" i="66"/>
  <c r="AA58" i="66"/>
  <c r="AB31" i="66"/>
  <c r="AB58" i="66"/>
  <c r="AC31" i="66"/>
  <c r="AC58" i="66"/>
  <c r="AD31" i="66"/>
  <c r="AD58" i="66"/>
  <c r="U35" i="66"/>
  <c r="V35" i="66"/>
  <c r="W35" i="66"/>
  <c r="X35" i="66"/>
  <c r="BA35" i="66"/>
  <c r="Y35" i="66"/>
  <c r="Z35" i="66"/>
  <c r="AA35" i="66"/>
  <c r="AB35" i="66"/>
  <c r="AC35" i="66"/>
  <c r="AD35" i="66"/>
  <c r="U36" i="66"/>
  <c r="V36" i="66"/>
  <c r="W36" i="66"/>
  <c r="X36" i="66"/>
  <c r="BA36" i="66"/>
  <c r="Y36" i="66"/>
  <c r="Z36" i="66"/>
  <c r="AA36" i="66"/>
  <c r="AB36" i="66"/>
  <c r="AC36" i="66"/>
  <c r="AD36" i="66"/>
  <c r="U38" i="66"/>
  <c r="V38" i="66"/>
  <c r="W38" i="66"/>
  <c r="X38" i="66"/>
  <c r="BA38" i="66"/>
  <c r="Y38" i="66"/>
  <c r="Z38" i="66"/>
  <c r="AA38" i="66"/>
  <c r="AB38" i="66"/>
  <c r="AC38" i="66"/>
  <c r="AD38" i="66"/>
  <c r="U42" i="66"/>
  <c r="U56" i="66"/>
  <c r="V42" i="66"/>
  <c r="W42" i="66"/>
  <c r="W56" i="66"/>
  <c r="X42" i="66"/>
  <c r="BA42" i="66"/>
  <c r="Y42" i="66"/>
  <c r="Y56" i="66"/>
  <c r="Z42" i="66"/>
  <c r="Z56" i="66"/>
  <c r="AA42" i="66"/>
  <c r="AA56" i="66"/>
  <c r="AB42" i="66"/>
  <c r="AB56" i="66"/>
  <c r="AC42" i="66"/>
  <c r="AC56" i="66"/>
  <c r="AD42" i="66"/>
  <c r="AD56" i="66"/>
  <c r="U44" i="66"/>
  <c r="V44" i="66"/>
  <c r="W44" i="66"/>
  <c r="X44" i="66"/>
  <c r="BA44" i="66"/>
  <c r="Y44" i="66"/>
  <c r="Z44" i="66"/>
  <c r="AA44" i="66"/>
  <c r="AB44" i="66"/>
  <c r="AC44" i="66"/>
  <c r="AD44" i="66"/>
  <c r="U45" i="66"/>
  <c r="V45" i="66"/>
  <c r="W45" i="66"/>
  <c r="X45" i="66"/>
  <c r="BA45" i="66"/>
  <c r="Y45" i="66"/>
  <c r="Z45" i="66"/>
  <c r="AA45" i="66"/>
  <c r="AB45" i="66"/>
  <c r="AC45" i="66"/>
  <c r="AD45" i="66"/>
  <c r="U48" i="66"/>
  <c r="U47" i="66"/>
  <c r="V48" i="66"/>
  <c r="W48" i="66"/>
  <c r="X48" i="66"/>
  <c r="BA48" i="66"/>
  <c r="Y48" i="66"/>
  <c r="Z48" i="66"/>
  <c r="AA48" i="66"/>
  <c r="AB48" i="66"/>
  <c r="AC48" i="66"/>
  <c r="AD48" i="66"/>
  <c r="U49" i="66"/>
  <c r="V49" i="66"/>
  <c r="W49" i="66"/>
  <c r="X49" i="66"/>
  <c r="BA49" i="66"/>
  <c r="Y49" i="66"/>
  <c r="Z49" i="66"/>
  <c r="AA49" i="66"/>
  <c r="AA47" i="66"/>
  <c r="AB49" i="66"/>
  <c r="AC49" i="66"/>
  <c r="AD49" i="66"/>
  <c r="U51" i="66"/>
  <c r="T49" i="68"/>
  <c r="V51" i="66"/>
  <c r="U49" i="68"/>
  <c r="W51" i="66"/>
  <c r="V49" i="68"/>
  <c r="X51" i="66"/>
  <c r="BA51" i="66"/>
  <c r="Y51" i="66"/>
  <c r="X49" i="68"/>
  <c r="Z51" i="66"/>
  <c r="Y49" i="68"/>
  <c r="AA51" i="66"/>
  <c r="Z49" i="68"/>
  <c r="AB51" i="66"/>
  <c r="AA49" i="68"/>
  <c r="AC51" i="66"/>
  <c r="AB49" i="68"/>
  <c r="AD51" i="66"/>
  <c r="AC49" i="68"/>
  <c r="U52" i="66"/>
  <c r="V52" i="66"/>
  <c r="W52" i="66"/>
  <c r="X52" i="66"/>
  <c r="Y52" i="66"/>
  <c r="Z52" i="66"/>
  <c r="AA52" i="66"/>
  <c r="AB52" i="66"/>
  <c r="AC52" i="66"/>
  <c r="AD52" i="66"/>
  <c r="T7" i="66"/>
  <c r="T8" i="66"/>
  <c r="T9" i="66"/>
  <c r="T11" i="66"/>
  <c r="T13" i="66"/>
  <c r="T14" i="66"/>
  <c r="T15" i="66"/>
  <c r="T16" i="66"/>
  <c r="T17" i="66"/>
  <c r="T18" i="66"/>
  <c r="T20" i="66"/>
  <c r="T25" i="66"/>
  <c r="T29" i="66"/>
  <c r="T55" i="66"/>
  <c r="T31" i="66"/>
  <c r="T58" i="66"/>
  <c r="T35" i="66"/>
  <c r="T36" i="66"/>
  <c r="T38" i="66"/>
  <c r="T42" i="66"/>
  <c r="T56" i="66"/>
  <c r="T44" i="66"/>
  <c r="T45" i="66"/>
  <c r="T48" i="66"/>
  <c r="T49" i="66"/>
  <c r="T51" i="66"/>
  <c r="S49" i="68"/>
  <c r="T52" i="66"/>
  <c r="BH52" i="66"/>
  <c r="BG52" i="66"/>
  <c r="BF52" i="66"/>
  <c r="BD52" i="66"/>
  <c r="BC52" i="66"/>
  <c r="BH51" i="66"/>
  <c r="BG51" i="66"/>
  <c r="BF51" i="66"/>
  <c r="BD51" i="66"/>
  <c r="BC51" i="66"/>
  <c r="BH50" i="66"/>
  <c r="BG50" i="66"/>
  <c r="BF50" i="66"/>
  <c r="BD50" i="66"/>
  <c r="BC50" i="66"/>
  <c r="BB50" i="66"/>
  <c r="BH49" i="66"/>
  <c r="BG49" i="66"/>
  <c r="BF49" i="66"/>
  <c r="BD49" i="66"/>
  <c r="BC49" i="66"/>
  <c r="BB49" i="66"/>
  <c r="BH48" i="66"/>
  <c r="BG48" i="66"/>
  <c r="BF48" i="66"/>
  <c r="BD48" i="66"/>
  <c r="BC48" i="66"/>
  <c r="BB48" i="66"/>
  <c r="BH47" i="66"/>
  <c r="BG47" i="66"/>
  <c r="BF47" i="66"/>
  <c r="BD47" i="66"/>
  <c r="BC47" i="66"/>
  <c r="BB47" i="66"/>
  <c r="BH46" i="66"/>
  <c r="BG46" i="66"/>
  <c r="BF46" i="66"/>
  <c r="BD46" i="66"/>
  <c r="BC46" i="66"/>
  <c r="BB46" i="66"/>
  <c r="BH45" i="66"/>
  <c r="BG45" i="66"/>
  <c r="BF45" i="66"/>
  <c r="BD45" i="66"/>
  <c r="BC45" i="66"/>
  <c r="BB45" i="66"/>
  <c r="BH44" i="66"/>
  <c r="BG44" i="66"/>
  <c r="BF44" i="66"/>
  <c r="BD44" i="66"/>
  <c r="BC44" i="66"/>
  <c r="BB44" i="66"/>
  <c r="BH43" i="66"/>
  <c r="BG43" i="66"/>
  <c r="BF43" i="66"/>
  <c r="BD43" i="66"/>
  <c r="BC43" i="66"/>
  <c r="BB43" i="66"/>
  <c r="BH42" i="66"/>
  <c r="BG42" i="66"/>
  <c r="BF42" i="66"/>
  <c r="BD42" i="66"/>
  <c r="BC42" i="66"/>
  <c r="BB42" i="66"/>
  <c r="BH41" i="66"/>
  <c r="BG41" i="66"/>
  <c r="BF41" i="66"/>
  <c r="BD41" i="66"/>
  <c r="BC41" i="66"/>
  <c r="BB41" i="66"/>
  <c r="BH40" i="66"/>
  <c r="BG40" i="66"/>
  <c r="BF40" i="66"/>
  <c r="BD40" i="66"/>
  <c r="BB40" i="66"/>
  <c r="BH39" i="66"/>
  <c r="BG39" i="66"/>
  <c r="BF39" i="66"/>
  <c r="BD39" i="66"/>
  <c r="BC39" i="66"/>
  <c r="BB39" i="66"/>
  <c r="BH38" i="66"/>
  <c r="BG38" i="66"/>
  <c r="BF38" i="66"/>
  <c r="BD38" i="66"/>
  <c r="BC38" i="66"/>
  <c r="BB38" i="66"/>
  <c r="BH37" i="66"/>
  <c r="BG37" i="66"/>
  <c r="BF37" i="66"/>
  <c r="BD37" i="66"/>
  <c r="BC37" i="66"/>
  <c r="BB37" i="66"/>
  <c r="BH36" i="66"/>
  <c r="BG36" i="66"/>
  <c r="BF36" i="66"/>
  <c r="BD36" i="66"/>
  <c r="BC36" i="66"/>
  <c r="BB36" i="66"/>
  <c r="BH35" i="66"/>
  <c r="BG35" i="66"/>
  <c r="BF35" i="66"/>
  <c r="BD35" i="66"/>
  <c r="BC35" i="66"/>
  <c r="BB35" i="66"/>
  <c r="BH34" i="66"/>
  <c r="BG34" i="66"/>
  <c r="BF34" i="66"/>
  <c r="BD34" i="66"/>
  <c r="BC34" i="66"/>
  <c r="BB34" i="66"/>
  <c r="BH33" i="66"/>
  <c r="BG33" i="66"/>
  <c r="BF33" i="66"/>
  <c r="BD33" i="66"/>
  <c r="BC33" i="66"/>
  <c r="BB33" i="66"/>
  <c r="BH32" i="66"/>
  <c r="BG32" i="66"/>
  <c r="BF32" i="66"/>
  <c r="BD32" i="66"/>
  <c r="BC32" i="66"/>
  <c r="BB32" i="66"/>
  <c r="BH31" i="66"/>
  <c r="BG31" i="66"/>
  <c r="BF31" i="66"/>
  <c r="BD31" i="66"/>
  <c r="BC31" i="66"/>
  <c r="BB31" i="66"/>
  <c r="BH30" i="66"/>
  <c r="BG30" i="66"/>
  <c r="BF30" i="66"/>
  <c r="BD30" i="66"/>
  <c r="BC30" i="66"/>
  <c r="BB30" i="66"/>
  <c r="BH29" i="66"/>
  <c r="BG29" i="66"/>
  <c r="BF29" i="66"/>
  <c r="BD29" i="66"/>
  <c r="BC29" i="66"/>
  <c r="BB29" i="66"/>
  <c r="BH28" i="66"/>
  <c r="BG28" i="66"/>
  <c r="BF28" i="66"/>
  <c r="BD28" i="66"/>
  <c r="BC28" i="66"/>
  <c r="BB28" i="66"/>
  <c r="BH27" i="66"/>
  <c r="BG27" i="66"/>
  <c r="BF27" i="66"/>
  <c r="BD27" i="66"/>
  <c r="BC27" i="66"/>
  <c r="BB27" i="66"/>
  <c r="BH26" i="66"/>
  <c r="BG26" i="66"/>
  <c r="BF26" i="66"/>
  <c r="BD26" i="66"/>
  <c r="BC26" i="66"/>
  <c r="BB26" i="66"/>
  <c r="BH25" i="66"/>
  <c r="BG25" i="66"/>
  <c r="BF25" i="66"/>
  <c r="BD25" i="66"/>
  <c r="BC25" i="66"/>
  <c r="BB25" i="66"/>
  <c r="BH24" i="66"/>
  <c r="BG24" i="66"/>
  <c r="BF24" i="66"/>
  <c r="BD24" i="66"/>
  <c r="BC24" i="66"/>
  <c r="BB24" i="66"/>
  <c r="AE24" i="66"/>
  <c r="BH23" i="66"/>
  <c r="BG23" i="66"/>
  <c r="BF23" i="66"/>
  <c r="BD23" i="66"/>
  <c r="BC23" i="66"/>
  <c r="BB23" i="66"/>
  <c r="AE23" i="66"/>
  <c r="BH22" i="66"/>
  <c r="BG22" i="66"/>
  <c r="BF22" i="66"/>
  <c r="BD22" i="66"/>
  <c r="BC22" i="66"/>
  <c r="BB22" i="66"/>
  <c r="AE22" i="66"/>
  <c r="BH21" i="66"/>
  <c r="BG21" i="66"/>
  <c r="BF21" i="66"/>
  <c r="BD21" i="66"/>
  <c r="BC21" i="66"/>
  <c r="BB21" i="66"/>
  <c r="BH20" i="66"/>
  <c r="BG20" i="66"/>
  <c r="BF20" i="66"/>
  <c r="BD20" i="66"/>
  <c r="BC20" i="66"/>
  <c r="BB20" i="66"/>
  <c r="BH19" i="66"/>
  <c r="BG19" i="66"/>
  <c r="BF19" i="66"/>
  <c r="BD19" i="66"/>
  <c r="BC19" i="66"/>
  <c r="BB19" i="66"/>
  <c r="BH18" i="66"/>
  <c r="BG18" i="66"/>
  <c r="BF18" i="66"/>
  <c r="BD18" i="66"/>
  <c r="BC18" i="66"/>
  <c r="BB18" i="66"/>
  <c r="BH17" i="66"/>
  <c r="BG17" i="66"/>
  <c r="BF17" i="66"/>
  <c r="BD17" i="66"/>
  <c r="BC17" i="66"/>
  <c r="BB17" i="66"/>
  <c r="BH16" i="66"/>
  <c r="BG16" i="66"/>
  <c r="BF16" i="66"/>
  <c r="BD16" i="66"/>
  <c r="BC16" i="66"/>
  <c r="BB16" i="66"/>
  <c r="BH15" i="66"/>
  <c r="BG15" i="66"/>
  <c r="BF15" i="66"/>
  <c r="BD15" i="66"/>
  <c r="BC15" i="66"/>
  <c r="BB15" i="66"/>
  <c r="BH14" i="66"/>
  <c r="BG14" i="66"/>
  <c r="BF14" i="66"/>
  <c r="BD14" i="66"/>
  <c r="BC14" i="66"/>
  <c r="BB14" i="66"/>
  <c r="BH13" i="66"/>
  <c r="BG13" i="66"/>
  <c r="BF13" i="66"/>
  <c r="BD13" i="66"/>
  <c r="BC13" i="66"/>
  <c r="BB13" i="66"/>
  <c r="BH12" i="66"/>
  <c r="BG12" i="66"/>
  <c r="BF12" i="66"/>
  <c r="BD12" i="66"/>
  <c r="BC12" i="66"/>
  <c r="BB12" i="66"/>
  <c r="BH11" i="66"/>
  <c r="BG11" i="66"/>
  <c r="BF11" i="66"/>
  <c r="BD11" i="66"/>
  <c r="BC11" i="66"/>
  <c r="BB11" i="66"/>
  <c r="BH10" i="66"/>
  <c r="BG10" i="66"/>
  <c r="BF10" i="66"/>
  <c r="BD10" i="66"/>
  <c r="BC10" i="66"/>
  <c r="BB10" i="66"/>
  <c r="BH9" i="66"/>
  <c r="BG9" i="66"/>
  <c r="BF9" i="66"/>
  <c r="BD9" i="66"/>
  <c r="BC9" i="66"/>
  <c r="BB9" i="66"/>
  <c r="BH8" i="66"/>
  <c r="BG8" i="66"/>
  <c r="BF8" i="66"/>
  <c r="BD8" i="66"/>
  <c r="BC8" i="66"/>
  <c r="BB8" i="66"/>
  <c r="BH7" i="66"/>
  <c r="BG7" i="66"/>
  <c r="BF7" i="66"/>
  <c r="BD7" i="66"/>
  <c r="BC7" i="66"/>
  <c r="BB7" i="66"/>
  <c r="BH6" i="66"/>
  <c r="BG6" i="66"/>
  <c r="BD6" i="66"/>
  <c r="BC6" i="66"/>
  <c r="AM6" i="66"/>
  <c r="AL6" i="66"/>
  <c r="AK6" i="66"/>
  <c r="AJ6" i="66"/>
  <c r="AI6" i="66"/>
  <c r="BB6" i="66"/>
  <c r="D50" i="35"/>
  <c r="E50" i="35"/>
  <c r="F50" i="35"/>
  <c r="G50" i="35"/>
  <c r="H50" i="35"/>
  <c r="I50" i="35"/>
  <c r="J50" i="35"/>
  <c r="K50" i="35"/>
  <c r="L50" i="35"/>
  <c r="M50" i="35"/>
  <c r="N50" i="35"/>
  <c r="O50" i="35"/>
  <c r="P50" i="35"/>
  <c r="Q50" i="35"/>
  <c r="R50" i="35"/>
  <c r="S50" i="35"/>
  <c r="G53" i="35"/>
  <c r="H53" i="35"/>
  <c r="I53" i="35"/>
  <c r="E53" i="35"/>
  <c r="F53" i="35"/>
  <c r="D53" i="35"/>
  <c r="I88" i="35"/>
  <c r="I90" i="35"/>
  <c r="I40" i="35"/>
  <c r="H78" i="35"/>
  <c r="J90" i="35"/>
  <c r="K90" i="35"/>
  <c r="K40" i="35"/>
  <c r="L90" i="35"/>
  <c r="L40" i="35"/>
  <c r="M90" i="35"/>
  <c r="M40" i="35"/>
  <c r="N90" i="35"/>
  <c r="N40" i="35"/>
  <c r="O90" i="35"/>
  <c r="P90" i="35"/>
  <c r="Q90" i="35"/>
  <c r="R90" i="35"/>
  <c r="S90" i="35"/>
  <c r="J74" i="35"/>
  <c r="K74" i="35"/>
  <c r="L74" i="35"/>
  <c r="M74" i="35"/>
  <c r="N74" i="35"/>
  <c r="O74" i="35"/>
  <c r="P74" i="35"/>
  <c r="Q74" i="35"/>
  <c r="R74" i="35"/>
  <c r="S74" i="35"/>
  <c r="I74" i="35"/>
  <c r="J84" i="35"/>
  <c r="J33" i="35"/>
  <c r="K84" i="35"/>
  <c r="K85" i="35"/>
  <c r="L84" i="35"/>
  <c r="L85" i="35"/>
  <c r="M84" i="35"/>
  <c r="M85" i="35"/>
  <c r="N84" i="35"/>
  <c r="N85" i="35"/>
  <c r="O84" i="35"/>
  <c r="O85" i="35"/>
  <c r="P84" i="35"/>
  <c r="P85" i="35"/>
  <c r="Q84" i="35"/>
  <c r="Q85" i="35"/>
  <c r="R84" i="35"/>
  <c r="R85" i="35"/>
  <c r="S84" i="35"/>
  <c r="I84" i="35"/>
  <c r="I85" i="35"/>
  <c r="I80" i="35"/>
  <c r="J80" i="35"/>
  <c r="K80" i="35"/>
  <c r="L80" i="35"/>
  <c r="M80" i="35"/>
  <c r="N80" i="35"/>
  <c r="O80" i="35"/>
  <c r="P80" i="35"/>
  <c r="P32" i="35"/>
  <c r="R80" i="35"/>
  <c r="R32" i="35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C19" i="29"/>
  <c r="C16" i="29"/>
  <c r="C14" i="29"/>
  <c r="C12" i="29"/>
  <c r="C11" i="29"/>
  <c r="C8" i="29"/>
  <c r="C17" i="29"/>
  <c r="C13" i="29"/>
  <c r="C10" i="29"/>
  <c r="AV53" i="36"/>
  <c r="H42" i="36"/>
  <c r="I42" i="36"/>
  <c r="J42" i="36"/>
  <c r="K42" i="36"/>
  <c r="L42" i="36"/>
  <c r="M42" i="36"/>
  <c r="N42" i="36"/>
  <c r="O42" i="36"/>
  <c r="P42" i="36"/>
  <c r="Q42" i="36"/>
  <c r="Q42" i="69"/>
  <c r="H43" i="36"/>
  <c r="I43" i="36"/>
  <c r="J43" i="36"/>
  <c r="K43" i="36"/>
  <c r="L43" i="36"/>
  <c r="M43" i="36"/>
  <c r="N43" i="36"/>
  <c r="O43" i="36"/>
  <c r="P43" i="36"/>
  <c r="Q43" i="36"/>
  <c r="Q43" i="69"/>
  <c r="H44" i="36"/>
  <c r="I44" i="36"/>
  <c r="J44" i="36"/>
  <c r="K44" i="36"/>
  <c r="L44" i="36"/>
  <c r="M44" i="36"/>
  <c r="N44" i="36"/>
  <c r="O44" i="36"/>
  <c r="P44" i="36"/>
  <c r="Q44" i="36"/>
  <c r="Q44" i="69"/>
  <c r="H45" i="36"/>
  <c r="I45" i="36"/>
  <c r="J45" i="36"/>
  <c r="K45" i="36"/>
  <c r="L45" i="36"/>
  <c r="M45" i="36"/>
  <c r="N45" i="36"/>
  <c r="O45" i="36"/>
  <c r="P45" i="36"/>
  <c r="Q45" i="36"/>
  <c r="Q45" i="69"/>
  <c r="H46" i="36"/>
  <c r="I46" i="36"/>
  <c r="J46" i="36"/>
  <c r="K46" i="36"/>
  <c r="L46" i="36"/>
  <c r="M46" i="36"/>
  <c r="N46" i="36"/>
  <c r="O46" i="36"/>
  <c r="P46" i="36"/>
  <c r="Q46" i="36"/>
  <c r="H47" i="36"/>
  <c r="I47" i="36"/>
  <c r="J47" i="36"/>
  <c r="K47" i="36"/>
  <c r="L47" i="36"/>
  <c r="M47" i="36"/>
  <c r="N47" i="36"/>
  <c r="O47" i="36"/>
  <c r="P47" i="36"/>
  <c r="Q47" i="36"/>
  <c r="Q47" i="69"/>
  <c r="H48" i="36"/>
  <c r="I48" i="36"/>
  <c r="J48" i="36"/>
  <c r="K48" i="36"/>
  <c r="L48" i="36"/>
  <c r="M48" i="36"/>
  <c r="N48" i="36"/>
  <c r="O48" i="36"/>
  <c r="P48" i="36"/>
  <c r="Q48" i="36"/>
  <c r="Q48" i="69"/>
  <c r="H49" i="36"/>
  <c r="I49" i="36"/>
  <c r="J49" i="36"/>
  <c r="K49" i="36"/>
  <c r="L49" i="36"/>
  <c r="M49" i="36"/>
  <c r="N49" i="36"/>
  <c r="O49" i="36"/>
  <c r="P49" i="36"/>
  <c r="Q49" i="36"/>
  <c r="Q49" i="69"/>
  <c r="H50" i="36"/>
  <c r="I50" i="36"/>
  <c r="J50" i="36"/>
  <c r="K50" i="36"/>
  <c r="L50" i="36"/>
  <c r="M50" i="36"/>
  <c r="N50" i="36"/>
  <c r="O50" i="36"/>
  <c r="P50" i="36"/>
  <c r="Q50" i="36"/>
  <c r="Q50" i="69"/>
  <c r="H51" i="36"/>
  <c r="I51" i="36"/>
  <c r="J51" i="36"/>
  <c r="K51" i="36"/>
  <c r="L51" i="36"/>
  <c r="M51" i="36"/>
  <c r="N51" i="36"/>
  <c r="O51" i="36"/>
  <c r="P51" i="36"/>
  <c r="Q51" i="36"/>
  <c r="Q51" i="69"/>
  <c r="H52" i="36"/>
  <c r="I52" i="36"/>
  <c r="J52" i="36"/>
  <c r="K52" i="36"/>
  <c r="L52" i="36"/>
  <c r="M52" i="36"/>
  <c r="N52" i="36"/>
  <c r="O52" i="36"/>
  <c r="P52" i="36"/>
  <c r="Q52" i="36"/>
  <c r="G52" i="36"/>
  <c r="G47" i="36"/>
  <c r="G48" i="36"/>
  <c r="G49" i="36"/>
  <c r="G50" i="36"/>
  <c r="G51" i="36"/>
  <c r="G42" i="36"/>
  <c r="G43" i="36"/>
  <c r="G44" i="36"/>
  <c r="G45" i="36"/>
  <c r="S56" i="35"/>
  <c r="R56" i="35"/>
  <c r="Q56" i="35"/>
  <c r="P56" i="35"/>
  <c r="O56" i="35"/>
  <c r="N56" i="35"/>
  <c r="M56" i="35"/>
  <c r="L56" i="35"/>
  <c r="K56" i="35"/>
  <c r="J56" i="35"/>
  <c r="I56" i="35"/>
  <c r="H56" i="35"/>
  <c r="G56" i="35"/>
  <c r="F56" i="35"/>
  <c r="E56" i="35"/>
  <c r="D56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D55" i="35"/>
  <c r="S62" i="35"/>
  <c r="R62" i="35"/>
  <c r="Q62" i="35"/>
  <c r="P62" i="35"/>
  <c r="O62" i="35"/>
  <c r="N62" i="35"/>
  <c r="M62" i="35"/>
  <c r="L62" i="35"/>
  <c r="K62" i="35"/>
  <c r="J62" i="35"/>
  <c r="S61" i="35"/>
  <c r="R61" i="35"/>
  <c r="Q33" i="36"/>
  <c r="P33" i="36"/>
  <c r="P33" i="69"/>
  <c r="O33" i="36"/>
  <c r="O33" i="69"/>
  <c r="N33" i="36"/>
  <c r="N33" i="69"/>
  <c r="M33" i="36"/>
  <c r="M33" i="69"/>
  <c r="M31" i="69"/>
  <c r="L33" i="36"/>
  <c r="L33" i="69"/>
  <c r="K33" i="36"/>
  <c r="K33" i="69"/>
  <c r="J33" i="36"/>
  <c r="J33" i="69"/>
  <c r="I33" i="36"/>
  <c r="I33" i="69"/>
  <c r="H33" i="36"/>
  <c r="H33" i="69"/>
  <c r="Q32" i="36"/>
  <c r="P32" i="36"/>
  <c r="P32" i="69"/>
  <c r="O32" i="36"/>
  <c r="O32" i="69"/>
  <c r="O31" i="69"/>
  <c r="N32" i="36"/>
  <c r="N32" i="69"/>
  <c r="N31" i="69"/>
  <c r="M32" i="36"/>
  <c r="M32" i="69"/>
  <c r="L32" i="36"/>
  <c r="L32" i="69"/>
  <c r="L31" i="69"/>
  <c r="K32" i="36"/>
  <c r="K32" i="69"/>
  <c r="K31" i="69"/>
  <c r="J32" i="36"/>
  <c r="J32" i="69"/>
  <c r="J31" i="69"/>
  <c r="I32" i="36"/>
  <c r="I32" i="69"/>
  <c r="I31" i="69"/>
  <c r="H32" i="36"/>
  <c r="H32" i="69"/>
  <c r="H31" i="69"/>
  <c r="Q31" i="36"/>
  <c r="P31" i="36"/>
  <c r="O31" i="36"/>
  <c r="N31" i="36"/>
  <c r="M31" i="36"/>
  <c r="L31" i="36"/>
  <c r="K31" i="36"/>
  <c r="J31" i="36"/>
  <c r="I31" i="36"/>
  <c r="H31" i="36"/>
  <c r="Q30" i="36"/>
  <c r="Q30" i="69"/>
  <c r="P30" i="36"/>
  <c r="O30" i="36"/>
  <c r="N30" i="36"/>
  <c r="M30" i="36"/>
  <c r="L30" i="36"/>
  <c r="K30" i="36"/>
  <c r="J30" i="36"/>
  <c r="I30" i="36"/>
  <c r="H30" i="36"/>
  <c r="Q29" i="36"/>
  <c r="Q29" i="69"/>
  <c r="E29" i="69"/>
  <c r="P29" i="36"/>
  <c r="O29" i="36"/>
  <c r="N29" i="36"/>
  <c r="M29" i="36"/>
  <c r="L29" i="36"/>
  <c r="K29" i="36"/>
  <c r="J29" i="36"/>
  <c r="I29" i="36"/>
  <c r="I29" i="69"/>
  <c r="H29" i="36"/>
  <c r="Q28" i="36"/>
  <c r="P28" i="36"/>
  <c r="O28" i="36"/>
  <c r="N28" i="36"/>
  <c r="M28" i="36"/>
  <c r="L28" i="36"/>
  <c r="K28" i="36"/>
  <c r="J28" i="36"/>
  <c r="I28" i="36"/>
  <c r="H28" i="36"/>
  <c r="G33" i="36"/>
  <c r="F33" i="36"/>
  <c r="F32" i="36"/>
  <c r="F32" i="69"/>
  <c r="F31" i="69"/>
  <c r="G32" i="36"/>
  <c r="G32" i="69"/>
  <c r="G30" i="36"/>
  <c r="G29" i="36"/>
  <c r="Q79" i="35"/>
  <c r="Q80" i="35"/>
  <c r="S79" i="35"/>
  <c r="S80" i="35"/>
  <c r="S78" i="35"/>
  <c r="C31" i="36"/>
  <c r="D31" i="36"/>
  <c r="E31" i="36"/>
  <c r="F31" i="36"/>
  <c r="G31" i="36"/>
  <c r="C28" i="36"/>
  <c r="D28" i="36"/>
  <c r="E28" i="36"/>
  <c r="E29" i="36"/>
  <c r="F28" i="36"/>
  <c r="G28" i="36"/>
  <c r="C34" i="36"/>
  <c r="D34" i="36"/>
  <c r="E34" i="36"/>
  <c r="F34" i="36"/>
  <c r="G34" i="36"/>
  <c r="H34" i="36"/>
  <c r="I34" i="36"/>
  <c r="J34" i="36"/>
  <c r="K34" i="36"/>
  <c r="L34" i="36"/>
  <c r="M34" i="36"/>
  <c r="N34" i="36"/>
  <c r="O34" i="36"/>
  <c r="P34" i="36"/>
  <c r="Q34" i="36"/>
  <c r="C35" i="36"/>
  <c r="D35" i="36"/>
  <c r="E35" i="36"/>
  <c r="F35" i="36"/>
  <c r="G35" i="36"/>
  <c r="H35" i="36"/>
  <c r="I35" i="36"/>
  <c r="J35" i="36"/>
  <c r="K35" i="36"/>
  <c r="L35" i="36"/>
  <c r="M35" i="36"/>
  <c r="N35" i="36"/>
  <c r="O35" i="36"/>
  <c r="P35" i="36"/>
  <c r="Q35" i="36"/>
  <c r="Q35" i="69"/>
  <c r="C36" i="36"/>
  <c r="D36" i="36"/>
  <c r="E36" i="36"/>
  <c r="F36" i="36"/>
  <c r="G36" i="36"/>
  <c r="H36" i="36"/>
  <c r="I36" i="36"/>
  <c r="J36" i="36"/>
  <c r="K36" i="36"/>
  <c r="L36" i="36"/>
  <c r="M36" i="36"/>
  <c r="N36" i="36"/>
  <c r="O36" i="36"/>
  <c r="P36" i="36"/>
  <c r="Q36" i="36"/>
  <c r="Q36" i="69"/>
  <c r="C37" i="36"/>
  <c r="D37" i="36"/>
  <c r="E37" i="36"/>
  <c r="F37" i="36"/>
  <c r="G37" i="36"/>
  <c r="H37" i="36"/>
  <c r="I37" i="36"/>
  <c r="J37" i="36"/>
  <c r="K37" i="36"/>
  <c r="L37" i="36"/>
  <c r="M37" i="36"/>
  <c r="N37" i="36"/>
  <c r="O37" i="36"/>
  <c r="P37" i="36"/>
  <c r="Q37" i="36"/>
  <c r="Q37" i="69"/>
  <c r="B35" i="36"/>
  <c r="B36" i="36"/>
  <c r="B37" i="36"/>
  <c r="B34" i="36"/>
  <c r="B31" i="36"/>
  <c r="B28" i="36"/>
  <c r="C12" i="36"/>
  <c r="D12" i="36"/>
  <c r="E12" i="36"/>
  <c r="F12" i="36"/>
  <c r="G12" i="36"/>
  <c r="H12" i="36"/>
  <c r="I12" i="36"/>
  <c r="J12" i="36"/>
  <c r="K12" i="36"/>
  <c r="L12" i="36"/>
  <c r="M12" i="36"/>
  <c r="N12" i="36"/>
  <c r="O12" i="36"/>
  <c r="P12" i="36"/>
  <c r="Q12" i="36"/>
  <c r="C13" i="36"/>
  <c r="D13" i="36"/>
  <c r="E13" i="36"/>
  <c r="F13" i="36"/>
  <c r="G13" i="36"/>
  <c r="H13" i="36"/>
  <c r="I13" i="36"/>
  <c r="J13" i="36"/>
  <c r="K13" i="36"/>
  <c r="L13" i="36"/>
  <c r="M13" i="36"/>
  <c r="N13" i="36"/>
  <c r="O13" i="36"/>
  <c r="P13" i="36"/>
  <c r="Q13" i="36"/>
  <c r="C14" i="36"/>
  <c r="D14" i="36"/>
  <c r="E14" i="36"/>
  <c r="F14" i="36"/>
  <c r="G14" i="36"/>
  <c r="H14" i="36"/>
  <c r="I14" i="36"/>
  <c r="J14" i="36"/>
  <c r="K14" i="36"/>
  <c r="L14" i="36"/>
  <c r="M14" i="36"/>
  <c r="N14" i="36"/>
  <c r="O14" i="36"/>
  <c r="P14" i="36"/>
  <c r="Q14" i="36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Q15" i="69"/>
  <c r="L15" i="69"/>
  <c r="C15" i="69"/>
  <c r="C16" i="36"/>
  <c r="D16" i="36"/>
  <c r="E16" i="36"/>
  <c r="F16" i="36"/>
  <c r="G16" i="36"/>
  <c r="H16" i="36"/>
  <c r="I16" i="36"/>
  <c r="J16" i="36"/>
  <c r="K16" i="36"/>
  <c r="L16" i="36"/>
  <c r="M16" i="36"/>
  <c r="N16" i="36"/>
  <c r="O16" i="36"/>
  <c r="P16" i="36"/>
  <c r="Q16" i="36"/>
  <c r="Q16" i="69"/>
  <c r="I16" i="69"/>
  <c r="G16" i="69"/>
  <c r="C17" i="36"/>
  <c r="D17" i="36"/>
  <c r="E17" i="36"/>
  <c r="F17" i="36"/>
  <c r="G17" i="36"/>
  <c r="H17" i="36"/>
  <c r="I17" i="36"/>
  <c r="J17" i="36"/>
  <c r="K17" i="36"/>
  <c r="L17" i="36"/>
  <c r="M17" i="36"/>
  <c r="N17" i="36"/>
  <c r="O17" i="36"/>
  <c r="P17" i="36"/>
  <c r="Q17" i="36"/>
  <c r="C18" i="36"/>
  <c r="D18" i="36"/>
  <c r="E18" i="36"/>
  <c r="F18" i="36"/>
  <c r="G18" i="36"/>
  <c r="H18" i="36"/>
  <c r="I18" i="36"/>
  <c r="J18" i="36"/>
  <c r="K18" i="36"/>
  <c r="L18" i="36"/>
  <c r="M18" i="36"/>
  <c r="N18" i="36"/>
  <c r="O18" i="36"/>
  <c r="P18" i="36"/>
  <c r="Q18" i="36"/>
  <c r="C19" i="36"/>
  <c r="D19" i="36"/>
  <c r="E19" i="36"/>
  <c r="F19" i="36"/>
  <c r="G19" i="36"/>
  <c r="H19" i="36"/>
  <c r="I19" i="36"/>
  <c r="J19" i="36"/>
  <c r="K19" i="36"/>
  <c r="L19" i="36"/>
  <c r="M19" i="36"/>
  <c r="N19" i="36"/>
  <c r="O19" i="36"/>
  <c r="P19" i="36"/>
  <c r="Q19" i="36"/>
  <c r="Q19" i="69"/>
  <c r="B19" i="69"/>
  <c r="C20" i="36"/>
  <c r="D20" i="36"/>
  <c r="E20" i="36"/>
  <c r="F20" i="36"/>
  <c r="G20" i="36"/>
  <c r="H20" i="36"/>
  <c r="I20" i="36"/>
  <c r="J20" i="36"/>
  <c r="K20" i="36"/>
  <c r="L20" i="36"/>
  <c r="M20" i="36"/>
  <c r="N20" i="36"/>
  <c r="O20" i="36"/>
  <c r="P20" i="36"/>
  <c r="Q20" i="36"/>
  <c r="Q20" i="69"/>
  <c r="E20" i="69"/>
  <c r="C21" i="36"/>
  <c r="D21" i="36"/>
  <c r="E21" i="36"/>
  <c r="F21" i="36"/>
  <c r="G21" i="36"/>
  <c r="H21" i="36"/>
  <c r="I21" i="36"/>
  <c r="J21" i="36"/>
  <c r="K21" i="36"/>
  <c r="L21" i="36"/>
  <c r="M21" i="36"/>
  <c r="N21" i="36"/>
  <c r="O21" i="36"/>
  <c r="P21" i="36"/>
  <c r="Q21" i="36"/>
  <c r="Q21" i="69"/>
  <c r="B21" i="69"/>
  <c r="C21" i="69"/>
  <c r="C22" i="36"/>
  <c r="D22" i="36"/>
  <c r="E22" i="36"/>
  <c r="F22" i="36"/>
  <c r="G22" i="36"/>
  <c r="H22" i="36"/>
  <c r="I22" i="36"/>
  <c r="J22" i="36"/>
  <c r="K22" i="36"/>
  <c r="L22" i="36"/>
  <c r="M22" i="36"/>
  <c r="N22" i="36"/>
  <c r="O22" i="36"/>
  <c r="P22" i="36"/>
  <c r="Q22" i="36"/>
  <c r="Q22" i="69"/>
  <c r="C23" i="36"/>
  <c r="D23" i="36"/>
  <c r="E23" i="36"/>
  <c r="F23" i="36"/>
  <c r="G23" i="36"/>
  <c r="H23" i="36"/>
  <c r="I23" i="36"/>
  <c r="J23" i="36"/>
  <c r="K23" i="36"/>
  <c r="L23" i="36"/>
  <c r="L23" i="69"/>
  <c r="M23" i="36"/>
  <c r="N23" i="36"/>
  <c r="N23" i="69"/>
  <c r="O23" i="36"/>
  <c r="P23" i="36"/>
  <c r="Q23" i="36"/>
  <c r="Q23" i="69"/>
  <c r="C24" i="36"/>
  <c r="D24" i="36"/>
  <c r="E24" i="36"/>
  <c r="F24" i="36"/>
  <c r="G24" i="36"/>
  <c r="H24" i="36"/>
  <c r="I24" i="36"/>
  <c r="J24" i="36"/>
  <c r="K24" i="36"/>
  <c r="L24" i="36"/>
  <c r="M24" i="36"/>
  <c r="N24" i="36"/>
  <c r="O24" i="36"/>
  <c r="P24" i="36"/>
  <c r="Q24" i="36"/>
  <c r="C25" i="36"/>
  <c r="D25" i="36"/>
  <c r="E25" i="36"/>
  <c r="F25" i="36"/>
  <c r="G25" i="36"/>
  <c r="H25" i="36"/>
  <c r="I25" i="36"/>
  <c r="J25" i="36"/>
  <c r="K25" i="36"/>
  <c r="K25" i="69"/>
  <c r="L25" i="36"/>
  <c r="M25" i="36"/>
  <c r="N25" i="36"/>
  <c r="O25" i="36"/>
  <c r="P25" i="36"/>
  <c r="P25" i="69"/>
  <c r="P24" i="69"/>
  <c r="Q25" i="36"/>
  <c r="Q25" i="69"/>
  <c r="C26" i="36"/>
  <c r="D26" i="36"/>
  <c r="E26" i="36"/>
  <c r="F26" i="36"/>
  <c r="G26" i="36"/>
  <c r="H26" i="36"/>
  <c r="I26" i="36"/>
  <c r="J26" i="36"/>
  <c r="K26" i="36"/>
  <c r="L26" i="36"/>
  <c r="M26" i="36"/>
  <c r="M26" i="69"/>
  <c r="N26" i="36"/>
  <c r="O26" i="36"/>
  <c r="P26" i="36"/>
  <c r="Q26" i="36"/>
  <c r="Q26" i="69"/>
  <c r="C26" i="69"/>
  <c r="B25" i="36"/>
  <c r="B26" i="36"/>
  <c r="B18" i="36"/>
  <c r="B19" i="36"/>
  <c r="B20" i="36"/>
  <c r="B21" i="36"/>
  <c r="B22" i="36"/>
  <c r="B23" i="36"/>
  <c r="B23" i="69"/>
  <c r="B15" i="36"/>
  <c r="B16" i="36"/>
  <c r="B12" i="36"/>
  <c r="B13" i="36"/>
  <c r="B24" i="36"/>
  <c r="B17" i="36"/>
  <c r="B14" i="36"/>
  <c r="C7" i="36"/>
  <c r="D7" i="36"/>
  <c r="E7" i="36"/>
  <c r="F7" i="36"/>
  <c r="G7" i="36"/>
  <c r="H7" i="36"/>
  <c r="I7" i="36"/>
  <c r="J7" i="36"/>
  <c r="J7" i="69"/>
  <c r="K7" i="36"/>
  <c r="L7" i="36"/>
  <c r="M7" i="36"/>
  <c r="N7" i="36"/>
  <c r="O7" i="36"/>
  <c r="P7" i="36"/>
  <c r="Q7" i="36"/>
  <c r="Q7" i="69"/>
  <c r="G7" i="69"/>
  <c r="C8" i="36"/>
  <c r="D8" i="36"/>
  <c r="E8" i="36"/>
  <c r="F8" i="36"/>
  <c r="G8" i="36"/>
  <c r="H8" i="36"/>
  <c r="I8" i="36"/>
  <c r="J8" i="36"/>
  <c r="K8" i="36"/>
  <c r="L8" i="36"/>
  <c r="M8" i="36"/>
  <c r="N8" i="36"/>
  <c r="O8" i="36"/>
  <c r="P8" i="36"/>
  <c r="Q8" i="36"/>
  <c r="C9" i="36"/>
  <c r="D9" i="36"/>
  <c r="E9" i="36"/>
  <c r="F9" i="36"/>
  <c r="G9" i="36"/>
  <c r="H9" i="36"/>
  <c r="I9" i="36"/>
  <c r="J9" i="36"/>
  <c r="K9" i="36"/>
  <c r="L9" i="36"/>
  <c r="M9" i="36"/>
  <c r="N9" i="36"/>
  <c r="O9" i="36"/>
  <c r="P9" i="36"/>
  <c r="Q9" i="36"/>
  <c r="Q9" i="69"/>
  <c r="M9" i="69"/>
  <c r="F9" i="69"/>
  <c r="C10" i="36"/>
  <c r="D10" i="36"/>
  <c r="E10" i="36"/>
  <c r="F10" i="36"/>
  <c r="G10" i="36"/>
  <c r="G10" i="69"/>
  <c r="H10" i="36"/>
  <c r="I10" i="36"/>
  <c r="J10" i="36"/>
  <c r="K10" i="36"/>
  <c r="L10" i="36"/>
  <c r="M10" i="36"/>
  <c r="N10" i="36"/>
  <c r="O10" i="36"/>
  <c r="P10" i="36"/>
  <c r="Q10" i="36"/>
  <c r="Q10" i="69"/>
  <c r="B8" i="36"/>
  <c r="B9" i="36"/>
  <c r="B10" i="36"/>
  <c r="B7" i="36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R7" i="68"/>
  <c r="Q7" i="68"/>
  <c r="Q6" i="68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R22" i="68"/>
  <c r="C22" i="29"/>
  <c r="C7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R24" i="68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R25" i="68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R26" i="68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C24" i="29"/>
  <c r="C25" i="29"/>
  <c r="C26" i="29"/>
  <c r="C27" i="29"/>
  <c r="D32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R34" i="68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R35" i="68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R37" i="68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R39" i="68"/>
  <c r="C33" i="29"/>
  <c r="C34" i="29"/>
  <c r="C35" i="29"/>
  <c r="C36" i="29"/>
  <c r="C37" i="29"/>
  <c r="C38" i="29"/>
  <c r="C39" i="29"/>
  <c r="C32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C41" i="29"/>
  <c r="C42" i="29"/>
  <c r="C40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R44" i="68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R45" i="68"/>
  <c r="R62" i="68"/>
  <c r="C47" i="29"/>
  <c r="C45" i="29"/>
  <c r="C44" i="29"/>
  <c r="I49" i="29"/>
  <c r="J49" i="29"/>
  <c r="K49" i="29"/>
  <c r="L49" i="29"/>
  <c r="M49" i="29"/>
  <c r="N49" i="29"/>
  <c r="O49" i="29"/>
  <c r="P49" i="29"/>
  <c r="Q49" i="29"/>
  <c r="R49" i="29"/>
  <c r="I50" i="29"/>
  <c r="J50" i="29"/>
  <c r="K50" i="29"/>
  <c r="L50" i="29"/>
  <c r="M50" i="29"/>
  <c r="N50" i="29"/>
  <c r="O50" i="29"/>
  <c r="P50" i="29"/>
  <c r="Q50" i="29"/>
  <c r="R50" i="29"/>
  <c r="H50" i="29"/>
  <c r="H49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C48" i="29"/>
  <c r="C43" i="29"/>
  <c r="D31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C31" i="29"/>
  <c r="C23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C6" i="29"/>
  <c r="H39" i="36"/>
  <c r="I39" i="36"/>
  <c r="J39" i="36"/>
  <c r="K39" i="36"/>
  <c r="L39" i="36"/>
  <c r="M39" i="36"/>
  <c r="N39" i="36"/>
  <c r="O39" i="36"/>
  <c r="P39" i="36"/>
  <c r="Q39" i="36"/>
  <c r="H40" i="36"/>
  <c r="I40" i="36"/>
  <c r="J40" i="36"/>
  <c r="K40" i="36"/>
  <c r="L40" i="36"/>
  <c r="M40" i="36"/>
  <c r="N40" i="36"/>
  <c r="O40" i="36"/>
  <c r="P40" i="36"/>
  <c r="Q40" i="36"/>
  <c r="H41" i="36"/>
  <c r="I41" i="36"/>
  <c r="J41" i="36"/>
  <c r="K41" i="36"/>
  <c r="L41" i="36"/>
  <c r="M41" i="36"/>
  <c r="N41" i="36"/>
  <c r="O41" i="36"/>
  <c r="P41" i="36"/>
  <c r="Q41" i="36"/>
  <c r="G46" i="36"/>
  <c r="G41" i="36"/>
  <c r="G40" i="36"/>
  <c r="G39" i="36"/>
  <c r="C53" i="36"/>
  <c r="D53" i="36"/>
  <c r="E53" i="36"/>
  <c r="F53" i="36"/>
  <c r="G53" i="36"/>
  <c r="H53" i="36"/>
  <c r="I53" i="36"/>
  <c r="J53" i="36"/>
  <c r="K53" i="36"/>
  <c r="L53" i="36"/>
  <c r="M53" i="36"/>
  <c r="N53" i="36"/>
  <c r="O53" i="36"/>
  <c r="P53" i="36"/>
  <c r="Q53" i="36"/>
  <c r="C54" i="36"/>
  <c r="D54" i="36"/>
  <c r="E54" i="36"/>
  <c r="F54" i="36"/>
  <c r="G54" i="36"/>
  <c r="H54" i="36"/>
  <c r="I54" i="36"/>
  <c r="J54" i="36"/>
  <c r="K54" i="36"/>
  <c r="L54" i="36"/>
  <c r="M54" i="36"/>
  <c r="N54" i="36"/>
  <c r="O54" i="36"/>
  <c r="P54" i="36"/>
  <c r="Q54" i="36"/>
  <c r="C38" i="36"/>
  <c r="D38" i="36"/>
  <c r="E38" i="36"/>
  <c r="F38" i="36"/>
  <c r="G38" i="36"/>
  <c r="H38" i="36"/>
  <c r="I38" i="36"/>
  <c r="J38" i="36"/>
  <c r="K38" i="36"/>
  <c r="L38" i="36"/>
  <c r="M38" i="36"/>
  <c r="N38" i="36"/>
  <c r="O38" i="36"/>
  <c r="P38" i="36"/>
  <c r="Q38" i="36"/>
  <c r="B38" i="36"/>
  <c r="C27" i="36"/>
  <c r="D27" i="36"/>
  <c r="E27" i="36"/>
  <c r="F27" i="36"/>
  <c r="G27" i="36"/>
  <c r="H27" i="36"/>
  <c r="I27" i="36"/>
  <c r="J27" i="36"/>
  <c r="K27" i="36"/>
  <c r="L27" i="36"/>
  <c r="M27" i="36"/>
  <c r="N27" i="36"/>
  <c r="O27" i="36"/>
  <c r="P27" i="36"/>
  <c r="Q27" i="36"/>
  <c r="Q27" i="69"/>
  <c r="Q60" i="69"/>
  <c r="B27" i="36"/>
  <c r="C11" i="36"/>
  <c r="D11" i="36"/>
  <c r="E11" i="36"/>
  <c r="F11" i="36"/>
  <c r="G11" i="36"/>
  <c r="H11" i="36"/>
  <c r="I11" i="36"/>
  <c r="J11" i="36"/>
  <c r="K11" i="36"/>
  <c r="L11" i="36"/>
  <c r="M11" i="36"/>
  <c r="N11" i="36"/>
  <c r="O11" i="36"/>
  <c r="P11" i="36"/>
  <c r="Q11" i="36"/>
  <c r="B11" i="36"/>
  <c r="C6" i="36"/>
  <c r="D6" i="36"/>
  <c r="E6" i="36"/>
  <c r="F6" i="36"/>
  <c r="G6" i="36"/>
  <c r="H6" i="36"/>
  <c r="I6" i="36"/>
  <c r="J6" i="36"/>
  <c r="K6" i="36"/>
  <c r="L6" i="36"/>
  <c r="M6" i="36"/>
  <c r="N6" i="36"/>
  <c r="O6" i="36"/>
  <c r="P6" i="36"/>
  <c r="Q6" i="36"/>
  <c r="B6" i="36"/>
  <c r="E93" i="35"/>
  <c r="F93" i="35"/>
  <c r="G93" i="35"/>
  <c r="H93" i="35"/>
  <c r="I93" i="35"/>
  <c r="J93" i="35"/>
  <c r="K93" i="35"/>
  <c r="L93" i="35"/>
  <c r="M93" i="35"/>
  <c r="N93" i="35"/>
  <c r="O93" i="35"/>
  <c r="P93" i="35"/>
  <c r="Q93" i="35"/>
  <c r="R93" i="35"/>
  <c r="S93" i="35"/>
  <c r="E91" i="35"/>
  <c r="F91" i="35"/>
  <c r="G91" i="35"/>
  <c r="H91" i="35"/>
  <c r="E86" i="35"/>
  <c r="F86" i="35"/>
  <c r="G86" i="35"/>
  <c r="H86" i="35"/>
  <c r="D93" i="35"/>
  <c r="D91" i="35"/>
  <c r="D86" i="35"/>
  <c r="E47" i="35"/>
  <c r="F47" i="35"/>
  <c r="G47" i="35"/>
  <c r="H47" i="35"/>
  <c r="I47" i="35"/>
  <c r="J47" i="35"/>
  <c r="K47" i="35"/>
  <c r="L47" i="35"/>
  <c r="M47" i="35"/>
  <c r="N47" i="35"/>
  <c r="O47" i="35"/>
  <c r="P47" i="35"/>
  <c r="Q47" i="35"/>
  <c r="R47" i="35"/>
  <c r="S47" i="35"/>
  <c r="E48" i="35"/>
  <c r="F48" i="35"/>
  <c r="G48" i="35"/>
  <c r="H48" i="35"/>
  <c r="I48" i="35"/>
  <c r="J48" i="35"/>
  <c r="K48" i="35"/>
  <c r="L48" i="35"/>
  <c r="M48" i="35"/>
  <c r="N48" i="35"/>
  <c r="O48" i="35"/>
  <c r="P48" i="35"/>
  <c r="Q48" i="35"/>
  <c r="R48" i="35"/>
  <c r="S48" i="35"/>
  <c r="S48" i="66"/>
  <c r="E49" i="35"/>
  <c r="F49" i="35"/>
  <c r="G49" i="35"/>
  <c r="H49" i="35"/>
  <c r="I49" i="35"/>
  <c r="J49" i="35"/>
  <c r="K49" i="35"/>
  <c r="L49" i="35"/>
  <c r="M49" i="35"/>
  <c r="N49" i="35"/>
  <c r="O49" i="35"/>
  <c r="P49" i="35"/>
  <c r="Q49" i="35"/>
  <c r="R49" i="35"/>
  <c r="S49" i="35"/>
  <c r="S49" i="66"/>
  <c r="Q49" i="66"/>
  <c r="D47" i="35"/>
  <c r="D48" i="35"/>
  <c r="D49" i="35"/>
  <c r="E64" i="35"/>
  <c r="F64" i="35"/>
  <c r="G64" i="35"/>
  <c r="H64" i="35"/>
  <c r="I64" i="35"/>
  <c r="H71" i="35"/>
  <c r="G71" i="35"/>
  <c r="F71" i="35"/>
  <c r="E71" i="35"/>
  <c r="D71" i="35"/>
  <c r="J64" i="35"/>
  <c r="K64" i="35"/>
  <c r="L64" i="35"/>
  <c r="M64" i="35"/>
  <c r="N64" i="35"/>
  <c r="O64" i="35"/>
  <c r="P64" i="35"/>
  <c r="Q64" i="35"/>
  <c r="R64" i="35"/>
  <c r="S64" i="35"/>
  <c r="E65" i="35"/>
  <c r="F65" i="35"/>
  <c r="G65" i="35"/>
  <c r="H65" i="35"/>
  <c r="I65" i="35"/>
  <c r="J65" i="35"/>
  <c r="K65" i="35"/>
  <c r="K32" i="35"/>
  <c r="L65" i="35"/>
  <c r="M65" i="35"/>
  <c r="N65" i="35"/>
  <c r="N32" i="35"/>
  <c r="O65" i="35"/>
  <c r="O32" i="35"/>
  <c r="P65" i="35"/>
  <c r="Q65" i="35"/>
  <c r="Q32" i="35"/>
  <c r="R65" i="35"/>
  <c r="S65" i="35"/>
  <c r="E66" i="35"/>
  <c r="F66" i="35"/>
  <c r="G66" i="35"/>
  <c r="H66" i="35"/>
  <c r="I66" i="35"/>
  <c r="J66" i="35"/>
  <c r="K66" i="35"/>
  <c r="L66" i="35"/>
  <c r="M66" i="35"/>
  <c r="N66" i="35"/>
  <c r="O66" i="35"/>
  <c r="P66" i="35"/>
  <c r="Q66" i="35"/>
  <c r="R66" i="35"/>
  <c r="S66" i="35"/>
  <c r="E67" i="35"/>
  <c r="F67" i="35"/>
  <c r="G67" i="35"/>
  <c r="H67" i="35"/>
  <c r="I67" i="35"/>
  <c r="J67" i="35"/>
  <c r="K67" i="35"/>
  <c r="L67" i="35"/>
  <c r="M67" i="35"/>
  <c r="N67" i="35"/>
  <c r="O67" i="35"/>
  <c r="P67" i="35"/>
  <c r="Q67" i="35"/>
  <c r="R67" i="35"/>
  <c r="S67" i="35"/>
  <c r="E68" i="35"/>
  <c r="E37" i="35"/>
  <c r="F68" i="35"/>
  <c r="F37" i="35"/>
  <c r="G68" i="35"/>
  <c r="G37" i="35"/>
  <c r="H68" i="35"/>
  <c r="H37" i="35"/>
  <c r="I68" i="35"/>
  <c r="I37" i="35"/>
  <c r="J68" i="35"/>
  <c r="J37" i="35"/>
  <c r="K68" i="35"/>
  <c r="K37" i="35"/>
  <c r="L68" i="35"/>
  <c r="L37" i="35"/>
  <c r="M68" i="35"/>
  <c r="M37" i="35"/>
  <c r="N68" i="35"/>
  <c r="N37" i="35"/>
  <c r="O68" i="35"/>
  <c r="O37" i="35"/>
  <c r="P68" i="35"/>
  <c r="P37" i="35"/>
  <c r="Q68" i="35"/>
  <c r="Q37" i="35"/>
  <c r="Q41" i="35"/>
  <c r="R68" i="35"/>
  <c r="R37" i="35"/>
  <c r="S68" i="35"/>
  <c r="S37" i="35"/>
  <c r="E69" i="35"/>
  <c r="F69" i="35"/>
  <c r="G69" i="35"/>
  <c r="H69" i="35"/>
  <c r="I69" i="35"/>
  <c r="J69" i="35"/>
  <c r="K69" i="35"/>
  <c r="L69" i="35"/>
  <c r="M69" i="35"/>
  <c r="M33" i="35"/>
  <c r="N69" i="35"/>
  <c r="O69" i="35"/>
  <c r="O33" i="35"/>
  <c r="P69" i="35"/>
  <c r="P33" i="35"/>
  <c r="Q69" i="35"/>
  <c r="Q33" i="35"/>
  <c r="R69" i="35"/>
  <c r="R33" i="35"/>
  <c r="S69" i="35"/>
  <c r="D67" i="35"/>
  <c r="D68" i="35"/>
  <c r="D37" i="35"/>
  <c r="D69" i="35"/>
  <c r="D66" i="35"/>
  <c r="D65" i="35"/>
  <c r="D64" i="35"/>
  <c r="E57" i="35"/>
  <c r="F57" i="35"/>
  <c r="F21" i="35"/>
  <c r="G57" i="35"/>
  <c r="H57" i="35"/>
  <c r="I57" i="35"/>
  <c r="I21" i="35"/>
  <c r="J57" i="35"/>
  <c r="K57" i="35"/>
  <c r="L57" i="35"/>
  <c r="M57" i="35"/>
  <c r="N57" i="35"/>
  <c r="O57" i="35"/>
  <c r="P57" i="35"/>
  <c r="Q57" i="35"/>
  <c r="R57" i="35"/>
  <c r="R21" i="35"/>
  <c r="S57" i="35"/>
  <c r="S21" i="35"/>
  <c r="E58" i="35"/>
  <c r="E24" i="35"/>
  <c r="F58" i="35"/>
  <c r="F24" i="35"/>
  <c r="G58" i="35"/>
  <c r="G22" i="35"/>
  <c r="H58" i="35"/>
  <c r="H24" i="35"/>
  <c r="I58" i="35"/>
  <c r="J58" i="35"/>
  <c r="K58" i="35"/>
  <c r="L58" i="35"/>
  <c r="M58" i="35"/>
  <c r="N58" i="35"/>
  <c r="O58" i="35"/>
  <c r="P58" i="35"/>
  <c r="Q58" i="35"/>
  <c r="R58" i="35"/>
  <c r="S58" i="35"/>
  <c r="E59" i="35"/>
  <c r="E21" i="35"/>
  <c r="F59" i="35"/>
  <c r="G59" i="35"/>
  <c r="G21" i="35"/>
  <c r="H59" i="35"/>
  <c r="I59" i="35"/>
  <c r="J59" i="35"/>
  <c r="J21" i="35"/>
  <c r="K59" i="35"/>
  <c r="L59" i="35"/>
  <c r="L21" i="35"/>
  <c r="M59" i="35"/>
  <c r="M21" i="35"/>
  <c r="N59" i="35"/>
  <c r="N21" i="35"/>
  <c r="O59" i="35"/>
  <c r="O21" i="35"/>
  <c r="P59" i="35"/>
  <c r="P21" i="35"/>
  <c r="Q59" i="35"/>
  <c r="R59" i="35"/>
  <c r="S59" i="35"/>
  <c r="E60" i="35"/>
  <c r="F60" i="35"/>
  <c r="G60" i="35"/>
  <c r="H60" i="35"/>
  <c r="I60" i="35"/>
  <c r="J60" i="35"/>
  <c r="K60" i="35"/>
  <c r="L60" i="35"/>
  <c r="M60" i="35"/>
  <c r="N60" i="35"/>
  <c r="O60" i="35"/>
  <c r="P60" i="35"/>
  <c r="Q60" i="35"/>
  <c r="R60" i="35"/>
  <c r="S60" i="35"/>
  <c r="D58" i="35"/>
  <c r="D59" i="35"/>
  <c r="D60" i="35"/>
  <c r="D57" i="35"/>
  <c r="D21" i="35"/>
  <c r="J51" i="35"/>
  <c r="J52" i="35"/>
  <c r="K51" i="35"/>
  <c r="K52" i="35"/>
  <c r="L51" i="35"/>
  <c r="L52" i="35"/>
  <c r="M51" i="35"/>
  <c r="M52" i="35"/>
  <c r="N51" i="35"/>
  <c r="N52" i="35"/>
  <c r="O51" i="35"/>
  <c r="O52" i="35"/>
  <c r="P51" i="35"/>
  <c r="P52" i="35"/>
  <c r="Q51" i="35"/>
  <c r="Q52" i="35"/>
  <c r="R51" i="35"/>
  <c r="R52" i="35"/>
  <c r="S51" i="35"/>
  <c r="S52" i="35"/>
  <c r="S52" i="66"/>
  <c r="I51" i="35"/>
  <c r="I52" i="35"/>
  <c r="E25" i="35"/>
  <c r="F25" i="35"/>
  <c r="G25" i="35"/>
  <c r="H25" i="35"/>
  <c r="I25" i="35"/>
  <c r="J25" i="35"/>
  <c r="K25" i="35"/>
  <c r="L25" i="35"/>
  <c r="M25" i="35"/>
  <c r="N25" i="35"/>
  <c r="N25" i="66"/>
  <c r="O25" i="35"/>
  <c r="O25" i="66"/>
  <c r="P25" i="35"/>
  <c r="Q25" i="35"/>
  <c r="R25" i="35"/>
  <c r="S25" i="35"/>
  <c r="S25" i="66"/>
  <c r="D25" i="35"/>
  <c r="E13" i="35"/>
  <c r="F13" i="35"/>
  <c r="G13" i="35"/>
  <c r="H13" i="35"/>
  <c r="I13" i="35"/>
  <c r="J13" i="35"/>
  <c r="K13" i="35"/>
  <c r="L13" i="35"/>
  <c r="L13" i="66"/>
  <c r="M13" i="35"/>
  <c r="M13" i="66"/>
  <c r="N13" i="35"/>
  <c r="N13" i="66"/>
  <c r="O13" i="35"/>
  <c r="P13" i="35"/>
  <c r="Q13" i="35"/>
  <c r="R13" i="35"/>
  <c r="S13" i="35"/>
  <c r="S13" i="66"/>
  <c r="Q13" i="66"/>
  <c r="E14" i="35"/>
  <c r="F14" i="35"/>
  <c r="G14" i="35"/>
  <c r="H14" i="35"/>
  <c r="I14" i="35"/>
  <c r="J14" i="35"/>
  <c r="K14" i="35"/>
  <c r="L14" i="35"/>
  <c r="L14" i="66"/>
  <c r="M14" i="35"/>
  <c r="N14" i="35"/>
  <c r="N14" i="66"/>
  <c r="O14" i="35"/>
  <c r="P14" i="35"/>
  <c r="Q14" i="35"/>
  <c r="R14" i="35"/>
  <c r="S14" i="35"/>
  <c r="S14" i="66"/>
  <c r="E15" i="35"/>
  <c r="F15" i="35"/>
  <c r="G15" i="35"/>
  <c r="H15" i="35"/>
  <c r="I15" i="35"/>
  <c r="J15" i="35"/>
  <c r="K15" i="35"/>
  <c r="L15" i="35"/>
  <c r="L15" i="66"/>
  <c r="M15" i="35"/>
  <c r="N15" i="35"/>
  <c r="O15" i="35"/>
  <c r="P15" i="35"/>
  <c r="Q15" i="35"/>
  <c r="R15" i="35"/>
  <c r="S15" i="35"/>
  <c r="S15" i="66"/>
  <c r="E16" i="35"/>
  <c r="F16" i="35"/>
  <c r="G16" i="35"/>
  <c r="H16" i="35"/>
  <c r="I16" i="35"/>
  <c r="J16" i="35"/>
  <c r="K16" i="35"/>
  <c r="L16" i="35"/>
  <c r="M16" i="35"/>
  <c r="M16" i="66"/>
  <c r="N16" i="35"/>
  <c r="O16" i="35"/>
  <c r="P16" i="35"/>
  <c r="Q16" i="35"/>
  <c r="R16" i="35"/>
  <c r="S16" i="35"/>
  <c r="S16" i="66"/>
  <c r="I16" i="66"/>
  <c r="E17" i="35"/>
  <c r="F17" i="35"/>
  <c r="G17" i="35"/>
  <c r="H17" i="35"/>
  <c r="I17" i="35"/>
  <c r="J17" i="35"/>
  <c r="K17" i="35"/>
  <c r="L17" i="35"/>
  <c r="M17" i="35"/>
  <c r="N17" i="35"/>
  <c r="N17" i="66"/>
  <c r="O17" i="35"/>
  <c r="P17" i="35"/>
  <c r="Q17" i="35"/>
  <c r="R17" i="35"/>
  <c r="S17" i="35"/>
  <c r="S17" i="66"/>
  <c r="P17" i="66"/>
  <c r="Q17" i="66"/>
  <c r="E18" i="35"/>
  <c r="F18" i="35"/>
  <c r="G18" i="35"/>
  <c r="H18" i="35"/>
  <c r="I18" i="35"/>
  <c r="J18" i="35"/>
  <c r="K18" i="35"/>
  <c r="L18" i="35"/>
  <c r="L18" i="66"/>
  <c r="M18" i="35"/>
  <c r="M18" i="66"/>
  <c r="N18" i="35"/>
  <c r="O18" i="35"/>
  <c r="P18" i="35"/>
  <c r="Q18" i="35"/>
  <c r="R18" i="35"/>
  <c r="S18" i="35"/>
  <c r="S18" i="66"/>
  <c r="P18" i="66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E20" i="35"/>
  <c r="F20" i="35"/>
  <c r="G20" i="35"/>
  <c r="H20" i="35"/>
  <c r="I20" i="35"/>
  <c r="J20" i="35"/>
  <c r="K20" i="35"/>
  <c r="L20" i="35"/>
  <c r="M20" i="35"/>
  <c r="M20" i="66"/>
  <c r="N20" i="35"/>
  <c r="N20" i="66"/>
  <c r="O20" i="35"/>
  <c r="P20" i="35"/>
  <c r="Q20" i="35"/>
  <c r="R20" i="35"/>
  <c r="S20" i="35"/>
  <c r="S20" i="66"/>
  <c r="G20" i="66"/>
  <c r="D16" i="35"/>
  <c r="D17" i="35"/>
  <c r="D18" i="35"/>
  <c r="D19" i="35"/>
  <c r="D20" i="35"/>
  <c r="D15" i="35"/>
  <c r="D14" i="35"/>
  <c r="D13" i="35"/>
  <c r="E38" i="35"/>
  <c r="F38" i="35"/>
  <c r="G38" i="35"/>
  <c r="H38" i="35"/>
  <c r="I38" i="35"/>
  <c r="J38" i="35"/>
  <c r="K38" i="35"/>
  <c r="L38" i="35"/>
  <c r="M38" i="35"/>
  <c r="N38" i="35"/>
  <c r="O38" i="35"/>
  <c r="P38" i="35"/>
  <c r="Q38" i="35"/>
  <c r="R38" i="35"/>
  <c r="S38" i="35"/>
  <c r="S38" i="66"/>
  <c r="D38" i="35"/>
  <c r="E35" i="35"/>
  <c r="F35" i="35"/>
  <c r="G35" i="35"/>
  <c r="H35" i="35"/>
  <c r="I35" i="35"/>
  <c r="J35" i="35"/>
  <c r="K35" i="35"/>
  <c r="L35" i="35"/>
  <c r="M35" i="35"/>
  <c r="N35" i="35"/>
  <c r="O35" i="35"/>
  <c r="P35" i="35"/>
  <c r="Q35" i="35"/>
  <c r="R35" i="35"/>
  <c r="S35" i="35"/>
  <c r="S35" i="66"/>
  <c r="R35" i="66"/>
  <c r="E36" i="35"/>
  <c r="F36" i="35"/>
  <c r="G36" i="35"/>
  <c r="H36" i="35"/>
  <c r="I36" i="35"/>
  <c r="J36" i="35"/>
  <c r="K36" i="35"/>
  <c r="L36" i="35"/>
  <c r="M36" i="35"/>
  <c r="N36" i="35"/>
  <c r="O36" i="35"/>
  <c r="P36" i="35"/>
  <c r="Q36" i="35"/>
  <c r="R36" i="35"/>
  <c r="S36" i="35"/>
  <c r="S36" i="66"/>
  <c r="N36" i="66"/>
  <c r="E30" i="35"/>
  <c r="F30" i="35"/>
  <c r="G30" i="35"/>
  <c r="H30" i="35"/>
  <c r="I30" i="35"/>
  <c r="J30" i="35"/>
  <c r="K30" i="35"/>
  <c r="L30" i="35"/>
  <c r="M30" i="35"/>
  <c r="N30" i="35"/>
  <c r="O30" i="35"/>
  <c r="P30" i="35"/>
  <c r="Q30" i="35"/>
  <c r="R30" i="35"/>
  <c r="S30" i="35"/>
  <c r="E31" i="35"/>
  <c r="F31" i="35"/>
  <c r="G31" i="35"/>
  <c r="H31" i="35"/>
  <c r="I31" i="35"/>
  <c r="J31" i="35"/>
  <c r="K31" i="35"/>
  <c r="L31" i="35"/>
  <c r="M31" i="35"/>
  <c r="N31" i="35"/>
  <c r="O31" i="35"/>
  <c r="P31" i="35"/>
  <c r="Q31" i="35"/>
  <c r="R31" i="35"/>
  <c r="S31" i="35"/>
  <c r="S31" i="66"/>
  <c r="D36" i="35"/>
  <c r="D35" i="35"/>
  <c r="D31" i="35"/>
  <c r="D30" i="35"/>
  <c r="E28" i="35"/>
  <c r="F28" i="35"/>
  <c r="G28" i="35"/>
  <c r="H28" i="35"/>
  <c r="I28" i="35"/>
  <c r="J28" i="35"/>
  <c r="K28" i="35"/>
  <c r="L28" i="35"/>
  <c r="M28" i="35"/>
  <c r="N28" i="35"/>
  <c r="O28" i="35"/>
  <c r="P28" i="35"/>
  <c r="Q28" i="35"/>
  <c r="R28" i="35"/>
  <c r="S28" i="35"/>
  <c r="D28" i="35"/>
  <c r="E11" i="35"/>
  <c r="F11" i="35"/>
  <c r="G11" i="35"/>
  <c r="H11" i="35"/>
  <c r="I11" i="35"/>
  <c r="J11" i="35"/>
  <c r="K11" i="35"/>
  <c r="K11" i="66"/>
  <c r="L11" i="35"/>
  <c r="L11" i="66"/>
  <c r="M11" i="35"/>
  <c r="N11" i="35"/>
  <c r="N11" i="66"/>
  <c r="O11" i="35"/>
  <c r="P11" i="35"/>
  <c r="Q11" i="35"/>
  <c r="Q11" i="66"/>
  <c r="R11" i="35"/>
  <c r="S11" i="35"/>
  <c r="S11" i="66"/>
  <c r="P11" i="66"/>
  <c r="E11" i="66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D12" i="35"/>
  <c r="D11" i="35"/>
  <c r="E7" i="35"/>
  <c r="F7" i="35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S7" i="66"/>
  <c r="I7" i="66"/>
  <c r="E8" i="35"/>
  <c r="F8" i="35"/>
  <c r="G8" i="35"/>
  <c r="H8" i="35"/>
  <c r="I8" i="35"/>
  <c r="J8" i="35"/>
  <c r="K8" i="35"/>
  <c r="L8" i="35"/>
  <c r="L8" i="66"/>
  <c r="M8" i="35"/>
  <c r="N8" i="35"/>
  <c r="N8" i="66"/>
  <c r="O8" i="35"/>
  <c r="O8" i="66"/>
  <c r="P8" i="35"/>
  <c r="P8" i="66"/>
  <c r="Q8" i="35"/>
  <c r="R8" i="35"/>
  <c r="S8" i="35"/>
  <c r="S8" i="66"/>
  <c r="J8" i="66"/>
  <c r="E9" i="35"/>
  <c r="F9" i="35"/>
  <c r="G9" i="35"/>
  <c r="H9" i="35"/>
  <c r="I9" i="35"/>
  <c r="J9" i="35"/>
  <c r="J9" i="66"/>
  <c r="K9" i="35"/>
  <c r="K9" i="66"/>
  <c r="L9" i="35"/>
  <c r="L9" i="66"/>
  <c r="M9" i="35"/>
  <c r="M9" i="66"/>
  <c r="N9" i="35"/>
  <c r="O9" i="35"/>
  <c r="O9" i="66"/>
  <c r="P9" i="35"/>
  <c r="Q9" i="35"/>
  <c r="R9" i="35"/>
  <c r="S9" i="35"/>
  <c r="S9" i="66"/>
  <c r="N9" i="66"/>
  <c r="D8" i="35"/>
  <c r="D9" i="35"/>
  <c r="D7" i="35"/>
  <c r="AJ54" i="35"/>
  <c r="AK54" i="35"/>
  <c r="AL54" i="35"/>
  <c r="AM54" i="35"/>
  <c r="AN54" i="35"/>
  <c r="AO54" i="35"/>
  <c r="AP54" i="35"/>
  <c r="AQ54" i="35"/>
  <c r="AR54" i="35"/>
  <c r="AS54" i="35"/>
  <c r="AT54" i="35"/>
  <c r="AU54" i="35"/>
  <c r="AV54" i="35"/>
  <c r="AW54" i="35"/>
  <c r="AX54" i="35"/>
  <c r="AY54" i="35"/>
  <c r="AI54" i="35"/>
  <c r="AM37" i="28"/>
  <c r="AN37" i="28"/>
  <c r="AM38" i="28"/>
  <c r="AN38" i="28"/>
  <c r="AM39" i="28"/>
  <c r="AN39" i="28"/>
  <c r="AI37" i="28"/>
  <c r="AI38" i="28"/>
  <c r="AI39" i="28"/>
  <c r="O52" i="28"/>
  <c r="P52" i="28"/>
  <c r="P54" i="28"/>
  <c r="Q52" i="28"/>
  <c r="Q54" i="28"/>
  <c r="R52" i="28"/>
  <c r="R54" i="28"/>
  <c r="S52" i="28"/>
  <c r="T52" i="28"/>
  <c r="U52" i="28"/>
  <c r="V52" i="28"/>
  <c r="W52" i="28"/>
  <c r="W54" i="28"/>
  <c r="X52" i="28"/>
  <c r="X54" i="28"/>
  <c r="Y52" i="28"/>
  <c r="Y54" i="28"/>
  <c r="Z52" i="28"/>
  <c r="AA52" i="28"/>
  <c r="AA54" i="28"/>
  <c r="AB52" i="28"/>
  <c r="AB54" i="28"/>
  <c r="AC52" i="28"/>
  <c r="AD52" i="28"/>
  <c r="O53" i="28"/>
  <c r="P53" i="28"/>
  <c r="Q53" i="28"/>
  <c r="R53" i="28"/>
  <c r="S53" i="28"/>
  <c r="S54" i="28"/>
  <c r="T53" i="28"/>
  <c r="T54" i="28"/>
  <c r="U53" i="28"/>
  <c r="V53" i="28"/>
  <c r="V54" i="28"/>
  <c r="W53" i="28"/>
  <c r="X53" i="28"/>
  <c r="Y53" i="28"/>
  <c r="Z53" i="28"/>
  <c r="AA53" i="28"/>
  <c r="AB53" i="28"/>
  <c r="AC53" i="28"/>
  <c r="AD53" i="28"/>
  <c r="AD54" i="28"/>
  <c r="O54" i="28"/>
  <c r="N53" i="28"/>
  <c r="N52" i="28"/>
  <c r="BB7" i="29"/>
  <c r="BC7" i="29"/>
  <c r="BD7" i="29"/>
  <c r="BB8" i="29"/>
  <c r="BC8" i="29"/>
  <c r="BD8" i="29"/>
  <c r="BB9" i="29"/>
  <c r="BC9" i="29"/>
  <c r="BD9" i="29"/>
  <c r="BB10" i="29"/>
  <c r="BC10" i="29"/>
  <c r="BD10" i="29"/>
  <c r="BB11" i="29"/>
  <c r="BC11" i="29"/>
  <c r="BD11" i="29"/>
  <c r="BB12" i="29"/>
  <c r="BC12" i="29"/>
  <c r="BD12" i="29"/>
  <c r="BB13" i="29"/>
  <c r="BC13" i="29"/>
  <c r="BD13" i="29"/>
  <c r="BB14" i="29"/>
  <c r="BC14" i="29"/>
  <c r="BD14" i="29"/>
  <c r="BB15" i="29"/>
  <c r="BC15" i="29"/>
  <c r="BD15" i="29"/>
  <c r="BB16" i="29"/>
  <c r="BC16" i="29"/>
  <c r="BD16" i="29"/>
  <c r="BB17" i="29"/>
  <c r="BC17" i="29"/>
  <c r="BD17" i="29"/>
  <c r="BB18" i="29"/>
  <c r="BC18" i="29"/>
  <c r="BD18" i="29"/>
  <c r="BB19" i="29"/>
  <c r="BC19" i="29"/>
  <c r="BD19" i="29"/>
  <c r="BC20" i="29"/>
  <c r="BD20" i="29"/>
  <c r="BC21" i="29"/>
  <c r="BD21" i="29"/>
  <c r="BB22" i="29"/>
  <c r="BC22" i="29"/>
  <c r="BD22" i="29"/>
  <c r="BB23" i="29"/>
  <c r="BC23" i="29"/>
  <c r="BD23" i="29"/>
  <c r="BB24" i="29"/>
  <c r="BC24" i="29"/>
  <c r="BD24" i="29"/>
  <c r="BB25" i="29"/>
  <c r="BC25" i="29"/>
  <c r="BD25" i="29"/>
  <c r="BB26" i="29"/>
  <c r="BC26" i="29"/>
  <c r="BD26" i="29"/>
  <c r="BB27" i="29"/>
  <c r="BC27" i="29"/>
  <c r="BD27" i="29"/>
  <c r="BB28" i="29"/>
  <c r="BC28" i="29"/>
  <c r="BD28" i="29"/>
  <c r="BB29" i="29"/>
  <c r="BC29" i="29"/>
  <c r="BD29" i="29"/>
  <c r="BB30" i="29"/>
  <c r="BC30" i="29"/>
  <c r="BD30" i="29"/>
  <c r="BB31" i="29"/>
  <c r="BC31" i="29"/>
  <c r="BD31" i="29"/>
  <c r="BB32" i="29"/>
  <c r="BC32" i="29"/>
  <c r="BD32" i="29"/>
  <c r="BB33" i="29"/>
  <c r="BC33" i="29"/>
  <c r="BD33" i="29"/>
  <c r="BB34" i="29"/>
  <c r="BC34" i="29"/>
  <c r="BD34" i="29"/>
  <c r="BB35" i="29"/>
  <c r="BC35" i="29"/>
  <c r="BD35" i="29"/>
  <c r="BB36" i="29"/>
  <c r="BC36" i="29"/>
  <c r="BD36" i="29"/>
  <c r="BB37" i="29"/>
  <c r="BC37" i="29"/>
  <c r="BD37" i="29"/>
  <c r="BB38" i="29"/>
  <c r="BC38" i="29"/>
  <c r="BD38" i="29"/>
  <c r="BB39" i="29"/>
  <c r="BC39" i="29"/>
  <c r="BD39" i="29"/>
  <c r="BB40" i="29"/>
  <c r="BC40" i="29"/>
  <c r="BD40" i="29"/>
  <c r="BB41" i="29"/>
  <c r="BC41" i="29"/>
  <c r="BD41" i="29"/>
  <c r="BB42" i="29"/>
  <c r="BC42" i="29"/>
  <c r="BD42" i="29"/>
  <c r="BB43" i="29"/>
  <c r="BC43" i="29"/>
  <c r="BD43" i="29"/>
  <c r="BB44" i="29"/>
  <c r="BC44" i="29"/>
  <c r="BD44" i="29"/>
  <c r="BB45" i="29"/>
  <c r="BC45" i="29"/>
  <c r="BD45" i="29"/>
  <c r="BB46" i="29"/>
  <c r="BC46" i="29"/>
  <c r="BD46" i="29"/>
  <c r="BB47" i="29"/>
  <c r="BC47" i="29"/>
  <c r="BD47" i="29"/>
  <c r="BB48" i="29"/>
  <c r="BC48" i="29"/>
  <c r="BD48" i="29"/>
  <c r="BB49" i="29"/>
  <c r="BC49" i="29"/>
  <c r="BD49" i="29"/>
  <c r="BB50" i="29"/>
  <c r="BC50" i="29"/>
  <c r="BD50" i="29"/>
  <c r="BD6" i="29"/>
  <c r="BC6" i="29"/>
  <c r="BB6" i="29"/>
  <c r="AK7" i="28"/>
  <c r="AL7" i="28"/>
  <c r="AK8" i="28"/>
  <c r="AL8" i="28"/>
  <c r="AK9" i="28"/>
  <c r="AL9" i="28"/>
  <c r="AK10" i="28"/>
  <c r="AL10" i="28"/>
  <c r="AK11" i="28"/>
  <c r="AL11" i="28"/>
  <c r="AK12" i="28"/>
  <c r="AL12" i="28"/>
  <c r="AK13" i="28"/>
  <c r="AL13" i="28"/>
  <c r="AK14" i="28"/>
  <c r="AL14" i="28"/>
  <c r="AK15" i="28"/>
  <c r="AL15" i="28"/>
  <c r="AK16" i="28"/>
  <c r="AL16" i="28"/>
  <c r="AK17" i="28"/>
  <c r="AL17" i="28"/>
  <c r="AK18" i="28"/>
  <c r="AL18" i="28"/>
  <c r="AK19" i="28"/>
  <c r="AL19" i="28"/>
  <c r="AL20" i="28"/>
  <c r="AL21" i="28"/>
  <c r="AK22" i="28"/>
  <c r="AL22" i="28"/>
  <c r="AK23" i="28"/>
  <c r="AL23" i="28"/>
  <c r="AK24" i="28"/>
  <c r="AL24" i="28"/>
  <c r="AK25" i="28"/>
  <c r="AL25" i="28"/>
  <c r="AK26" i="28"/>
  <c r="AL26" i="28"/>
  <c r="AK27" i="28"/>
  <c r="AL27" i="28"/>
  <c r="AK29" i="28"/>
  <c r="AL29" i="28"/>
  <c r="AK30" i="28"/>
  <c r="AL30" i="28"/>
  <c r="AK31" i="28"/>
  <c r="AL31" i="28"/>
  <c r="AK32" i="28"/>
  <c r="AL32" i="28"/>
  <c r="AK33" i="28"/>
  <c r="AL33" i="28"/>
  <c r="AK34" i="28"/>
  <c r="AL34" i="28"/>
  <c r="AK35" i="28"/>
  <c r="AL35" i="28"/>
  <c r="AK36" i="28"/>
  <c r="AL36" i="28"/>
  <c r="AK37" i="28"/>
  <c r="AL37" i="28"/>
  <c r="AK38" i="28"/>
  <c r="AL38" i="28"/>
  <c r="AK39" i="28"/>
  <c r="AL39" i="28"/>
  <c r="AK40" i="28"/>
  <c r="AL40" i="28"/>
  <c r="AK41" i="28"/>
  <c r="AL41" i="28"/>
  <c r="AK42" i="28"/>
  <c r="AL42" i="28"/>
  <c r="AK43" i="28"/>
  <c r="AL43" i="28"/>
  <c r="AK48" i="28"/>
  <c r="AL48" i="28"/>
  <c r="AK49" i="28"/>
  <c r="AL49" i="28"/>
  <c r="AK50" i="28"/>
  <c r="AL50" i="28"/>
  <c r="AL6" i="28"/>
  <c r="AK6" i="28"/>
  <c r="BB7" i="36"/>
  <c r="BC7" i="36"/>
  <c r="BD7" i="36"/>
  <c r="BB8" i="36"/>
  <c r="BC8" i="36"/>
  <c r="BD8" i="36"/>
  <c r="BB9" i="36"/>
  <c r="BC9" i="36"/>
  <c r="BD9" i="36"/>
  <c r="BB10" i="36"/>
  <c r="BC10" i="36"/>
  <c r="BD10" i="36"/>
  <c r="BB11" i="36"/>
  <c r="BC11" i="36"/>
  <c r="BD11" i="36"/>
  <c r="BB12" i="36"/>
  <c r="BC12" i="36"/>
  <c r="BD12" i="36"/>
  <c r="BB13" i="36"/>
  <c r="BC13" i="36"/>
  <c r="BD13" i="36"/>
  <c r="BB14" i="36"/>
  <c r="BC14" i="36"/>
  <c r="BD14" i="36"/>
  <c r="BB15" i="36"/>
  <c r="BC15" i="36"/>
  <c r="BD15" i="36"/>
  <c r="BB16" i="36"/>
  <c r="BC16" i="36"/>
  <c r="BD16" i="36"/>
  <c r="BB17" i="36"/>
  <c r="BC17" i="36"/>
  <c r="BD17" i="36"/>
  <c r="BB18" i="36"/>
  <c r="BC18" i="36"/>
  <c r="BD18" i="36"/>
  <c r="BB19" i="36"/>
  <c r="BC19" i="36"/>
  <c r="BD19" i="36"/>
  <c r="BB20" i="36"/>
  <c r="BC20" i="36"/>
  <c r="BD20" i="36"/>
  <c r="BB21" i="36"/>
  <c r="BC21" i="36"/>
  <c r="BD21" i="36"/>
  <c r="BB22" i="36"/>
  <c r="BC22" i="36"/>
  <c r="BD22" i="36"/>
  <c r="BB23" i="36"/>
  <c r="BC23" i="36"/>
  <c r="BD23" i="36"/>
  <c r="BB24" i="36"/>
  <c r="BC24" i="36"/>
  <c r="BD24" i="36"/>
  <c r="BB25" i="36"/>
  <c r="BC25" i="36"/>
  <c r="BD25" i="36"/>
  <c r="BB26" i="36"/>
  <c r="BC26" i="36"/>
  <c r="BD26" i="36"/>
  <c r="BB27" i="36"/>
  <c r="BC27" i="36"/>
  <c r="BD27" i="36"/>
  <c r="BB28" i="36"/>
  <c r="BC28" i="36"/>
  <c r="BD28" i="36"/>
  <c r="BB29" i="36"/>
  <c r="BC29" i="36"/>
  <c r="BD29" i="36"/>
  <c r="BB30" i="36"/>
  <c r="BC30" i="36"/>
  <c r="BD30" i="36"/>
  <c r="BB31" i="36"/>
  <c r="BC31" i="36"/>
  <c r="BD31" i="36"/>
  <c r="BB32" i="36"/>
  <c r="BC32" i="36"/>
  <c r="BD32" i="36"/>
  <c r="BB33" i="36"/>
  <c r="BC33" i="36"/>
  <c r="BD33" i="36"/>
  <c r="BB34" i="36"/>
  <c r="BC34" i="36"/>
  <c r="BD34" i="36"/>
  <c r="BB35" i="36"/>
  <c r="BC35" i="36"/>
  <c r="BD35" i="36"/>
  <c r="BB36" i="36"/>
  <c r="BC36" i="36"/>
  <c r="BD36" i="36"/>
  <c r="BB37" i="36"/>
  <c r="BC37" i="36"/>
  <c r="BD37" i="36"/>
  <c r="BB38" i="36"/>
  <c r="BC38" i="36"/>
  <c r="BD38" i="36"/>
  <c r="BB39" i="36"/>
  <c r="BC39" i="36"/>
  <c r="BD39" i="36"/>
  <c r="BB40" i="36"/>
  <c r="BC40" i="36"/>
  <c r="BD40" i="36"/>
  <c r="BB41" i="36"/>
  <c r="BC41" i="36"/>
  <c r="BD41" i="36"/>
  <c r="BB42" i="36"/>
  <c r="BC42" i="36"/>
  <c r="BD42" i="36"/>
  <c r="BB43" i="36"/>
  <c r="BC43" i="36"/>
  <c r="BD43" i="36"/>
  <c r="BB44" i="36"/>
  <c r="BC44" i="36"/>
  <c r="BD44" i="36"/>
  <c r="BB45" i="36"/>
  <c r="BC45" i="36"/>
  <c r="BD45" i="36"/>
  <c r="BB46" i="36"/>
  <c r="BC46" i="36"/>
  <c r="BD46" i="36"/>
  <c r="BB47" i="36"/>
  <c r="BC47" i="36"/>
  <c r="BD47" i="36"/>
  <c r="BB48" i="36"/>
  <c r="BC48" i="36"/>
  <c r="BD48" i="36"/>
  <c r="BB49" i="36"/>
  <c r="BC49" i="36"/>
  <c r="BD49" i="36"/>
  <c r="BB50" i="36"/>
  <c r="BC50" i="36"/>
  <c r="BD50" i="36"/>
  <c r="BB51" i="36"/>
  <c r="BC51" i="36"/>
  <c r="BD51" i="36"/>
  <c r="BB52" i="36"/>
  <c r="BC52" i="36"/>
  <c r="BD52" i="36"/>
  <c r="BB53" i="36"/>
  <c r="BC53" i="36"/>
  <c r="BD53" i="36"/>
  <c r="BB54" i="36"/>
  <c r="BC54" i="36"/>
  <c r="BD54" i="36"/>
  <c r="BD6" i="36"/>
  <c r="BC6" i="36"/>
  <c r="BB6" i="36"/>
  <c r="BG7" i="35"/>
  <c r="BH7" i="35"/>
  <c r="BI7" i="35"/>
  <c r="BG8" i="35"/>
  <c r="BH8" i="35"/>
  <c r="BI8" i="35"/>
  <c r="BG9" i="35"/>
  <c r="BH9" i="35"/>
  <c r="BI9" i="35"/>
  <c r="BG10" i="35"/>
  <c r="BH10" i="35"/>
  <c r="BI10" i="35"/>
  <c r="BG11" i="35"/>
  <c r="BH11" i="35"/>
  <c r="BI11" i="35"/>
  <c r="BG12" i="35"/>
  <c r="BH12" i="35"/>
  <c r="BI12" i="35"/>
  <c r="BG13" i="35"/>
  <c r="BH13" i="35"/>
  <c r="BI13" i="35"/>
  <c r="BG14" i="35"/>
  <c r="BH14" i="35"/>
  <c r="BI14" i="35"/>
  <c r="BG15" i="35"/>
  <c r="BH15" i="35"/>
  <c r="BI15" i="35"/>
  <c r="BG16" i="35"/>
  <c r="BH16" i="35"/>
  <c r="BI16" i="35"/>
  <c r="BG17" i="35"/>
  <c r="BH17" i="35"/>
  <c r="BI17" i="35"/>
  <c r="BG18" i="35"/>
  <c r="BH18" i="35"/>
  <c r="BI18" i="35"/>
  <c r="BG19" i="35"/>
  <c r="BH19" i="35"/>
  <c r="BI19" i="35"/>
  <c r="BG20" i="35"/>
  <c r="BH20" i="35"/>
  <c r="BI20" i="35"/>
  <c r="BG21" i="35"/>
  <c r="BH21" i="35"/>
  <c r="BI21" i="35"/>
  <c r="BG22" i="35"/>
  <c r="BH22" i="35"/>
  <c r="BI22" i="35"/>
  <c r="BG23" i="35"/>
  <c r="BH23" i="35"/>
  <c r="BI23" i="35"/>
  <c r="BG24" i="35"/>
  <c r="BH24" i="35"/>
  <c r="BI24" i="35"/>
  <c r="BG25" i="35"/>
  <c r="BH25" i="35"/>
  <c r="BI25" i="35"/>
  <c r="BG26" i="35"/>
  <c r="BH26" i="35"/>
  <c r="BI26" i="35"/>
  <c r="BG27" i="35"/>
  <c r="BH27" i="35"/>
  <c r="BI27" i="35"/>
  <c r="BG28" i="35"/>
  <c r="BH28" i="35"/>
  <c r="BI28" i="35"/>
  <c r="BG29" i="35"/>
  <c r="BH29" i="35"/>
  <c r="BI29" i="35"/>
  <c r="BG30" i="35"/>
  <c r="BH30" i="35"/>
  <c r="BI30" i="35"/>
  <c r="BG31" i="35"/>
  <c r="BH31" i="35"/>
  <c r="BI31" i="35"/>
  <c r="BG32" i="35"/>
  <c r="BH32" i="35"/>
  <c r="BI32" i="35"/>
  <c r="BG33" i="35"/>
  <c r="BH33" i="35"/>
  <c r="BI33" i="35"/>
  <c r="BG34" i="35"/>
  <c r="BH34" i="35"/>
  <c r="BI34" i="35"/>
  <c r="BG35" i="35"/>
  <c r="BH35" i="35"/>
  <c r="BI35" i="35"/>
  <c r="BG36" i="35"/>
  <c r="BH36" i="35"/>
  <c r="BI36" i="35"/>
  <c r="BG37" i="35"/>
  <c r="BH37" i="35"/>
  <c r="BI37" i="35"/>
  <c r="BG38" i="35"/>
  <c r="BH38" i="35"/>
  <c r="BI38" i="35"/>
  <c r="BG39" i="35"/>
  <c r="BH39" i="35"/>
  <c r="BI39" i="35"/>
  <c r="BG40" i="35"/>
  <c r="BH40" i="35"/>
  <c r="BI40" i="35"/>
  <c r="BG41" i="35"/>
  <c r="BH41" i="35"/>
  <c r="BI41" i="35"/>
  <c r="BG42" i="35"/>
  <c r="BH42" i="35"/>
  <c r="BI42" i="35"/>
  <c r="BG43" i="35"/>
  <c r="BH43" i="35"/>
  <c r="BI43" i="35"/>
  <c r="BG44" i="35"/>
  <c r="BH44" i="35"/>
  <c r="BI44" i="35"/>
  <c r="BG45" i="35"/>
  <c r="BH45" i="35"/>
  <c r="BI45" i="35"/>
  <c r="BG46" i="35"/>
  <c r="BH46" i="35"/>
  <c r="BI46" i="35"/>
  <c r="BG47" i="35"/>
  <c r="BH47" i="35"/>
  <c r="BI47" i="35"/>
  <c r="BG48" i="35"/>
  <c r="BH48" i="35"/>
  <c r="BI48" i="35"/>
  <c r="BG49" i="35"/>
  <c r="BH49" i="35"/>
  <c r="BI49" i="35"/>
  <c r="BG50" i="35"/>
  <c r="BH50" i="35"/>
  <c r="BI50" i="35"/>
  <c r="BG51" i="35"/>
  <c r="BH51" i="35"/>
  <c r="BI51" i="35"/>
  <c r="BG52" i="35"/>
  <c r="BH52" i="35"/>
  <c r="BI52" i="35"/>
  <c r="BD6" i="35"/>
  <c r="BE6" i="35"/>
  <c r="BI6" i="35"/>
  <c r="BH6" i="35"/>
  <c r="AQ7" i="42"/>
  <c r="AR7" i="42"/>
  <c r="AS7" i="42"/>
  <c r="AQ8" i="42"/>
  <c r="AR8" i="42"/>
  <c r="AS8" i="42"/>
  <c r="AQ9" i="42"/>
  <c r="AR9" i="42"/>
  <c r="AS9" i="42"/>
  <c r="AQ10" i="42"/>
  <c r="AR10" i="42"/>
  <c r="AS10" i="42"/>
  <c r="AQ11" i="42"/>
  <c r="AR11" i="42"/>
  <c r="AS11" i="42"/>
  <c r="AQ12" i="42"/>
  <c r="AR12" i="42"/>
  <c r="AS12" i="42"/>
  <c r="AQ13" i="42"/>
  <c r="AR13" i="42"/>
  <c r="AS13" i="42"/>
  <c r="AQ14" i="42"/>
  <c r="AR14" i="42"/>
  <c r="AS14" i="42"/>
  <c r="AQ15" i="42"/>
  <c r="AR15" i="42"/>
  <c r="AS15" i="42"/>
  <c r="AQ16" i="42"/>
  <c r="AR16" i="42"/>
  <c r="AS16" i="42"/>
  <c r="AQ17" i="42"/>
  <c r="AR17" i="42"/>
  <c r="AS17" i="42"/>
  <c r="AQ18" i="42"/>
  <c r="AR18" i="42"/>
  <c r="AS18" i="42"/>
  <c r="AR19" i="42"/>
  <c r="AS19" i="42"/>
  <c r="AQ20" i="42"/>
  <c r="AR20" i="42"/>
  <c r="AS20" i="42"/>
  <c r="AR21" i="42"/>
  <c r="AS21" i="42"/>
  <c r="AR22" i="42"/>
  <c r="AS22" i="42"/>
  <c r="AR23" i="42"/>
  <c r="AS23" i="42"/>
  <c r="AR24" i="42"/>
  <c r="AS24" i="42"/>
  <c r="AQ25" i="42"/>
  <c r="AR25" i="42"/>
  <c r="AS25" i="42"/>
  <c r="AR26" i="42"/>
  <c r="AS26" i="42"/>
  <c r="AR27" i="42"/>
  <c r="AS27" i="42"/>
  <c r="AQ28" i="42"/>
  <c r="AR28" i="42"/>
  <c r="AS28" i="42"/>
  <c r="AQ29" i="42"/>
  <c r="AR29" i="42"/>
  <c r="AS29" i="42"/>
  <c r="AR30" i="42"/>
  <c r="AS30" i="42"/>
  <c r="AQ31" i="42"/>
  <c r="AR31" i="42"/>
  <c r="AS31" i="42"/>
  <c r="AQ32" i="42"/>
  <c r="AR32" i="42"/>
  <c r="AS32" i="42"/>
  <c r="AR33" i="42"/>
  <c r="AS33" i="42"/>
  <c r="AQ34" i="42"/>
  <c r="AR34" i="42"/>
  <c r="AS34" i="42"/>
  <c r="AQ35" i="42"/>
  <c r="AR35" i="42"/>
  <c r="AS35" i="42"/>
  <c r="AQ36" i="42"/>
  <c r="AR36" i="42"/>
  <c r="AS36" i="42"/>
  <c r="AR37" i="42"/>
  <c r="AS37" i="42"/>
  <c r="AQ38" i="42"/>
  <c r="AR38" i="42"/>
  <c r="AS38" i="42"/>
  <c r="AR39" i="42"/>
  <c r="AS39" i="42"/>
  <c r="AR40" i="42"/>
  <c r="AS40" i="42"/>
  <c r="AR41" i="42"/>
  <c r="AS41" i="42"/>
  <c r="AQ42" i="42"/>
  <c r="AR42" i="42"/>
  <c r="AS42" i="42"/>
  <c r="AQ43" i="42"/>
  <c r="AR43" i="42"/>
  <c r="AS43" i="42"/>
  <c r="AQ44" i="42"/>
  <c r="AR44" i="42"/>
  <c r="AS44" i="42"/>
  <c r="AQ45" i="42"/>
  <c r="AR45" i="42"/>
  <c r="AS45" i="42"/>
  <c r="AQ46" i="42"/>
  <c r="AR46" i="42"/>
  <c r="AS46" i="42"/>
  <c r="AS6" i="42"/>
  <c r="AR6" i="42"/>
  <c r="AQ6" i="42"/>
  <c r="AH6" i="28"/>
  <c r="AG6" i="28"/>
  <c r="AJ55" i="35"/>
  <c r="AJ56" i="35"/>
  <c r="AK55" i="35"/>
  <c r="AK56" i="35"/>
  <c r="AL55" i="35"/>
  <c r="AM55" i="35"/>
  <c r="AM56" i="35"/>
  <c r="AN55" i="35"/>
  <c r="AN56" i="35"/>
  <c r="AO55" i="35"/>
  <c r="AO56" i="35"/>
  <c r="AP55" i="35"/>
  <c r="AQ55" i="35"/>
  <c r="AQ56" i="35"/>
  <c r="AR55" i="35"/>
  <c r="AS55" i="35"/>
  <c r="AS56" i="35"/>
  <c r="AT55" i="35"/>
  <c r="AT56" i="35"/>
  <c r="AU55" i="35"/>
  <c r="AV55" i="35"/>
  <c r="AV56" i="35"/>
  <c r="AW55" i="35"/>
  <c r="AW56" i="35"/>
  <c r="AX55" i="35"/>
  <c r="AX56" i="35"/>
  <c r="AY55" i="35"/>
  <c r="AL56" i="35"/>
  <c r="AP56" i="35"/>
  <c r="AR56" i="35"/>
  <c r="AJ58" i="35"/>
  <c r="AK58" i="35"/>
  <c r="AL58" i="35"/>
  <c r="AM58" i="35"/>
  <c r="AN58" i="35"/>
  <c r="AO58" i="35"/>
  <c r="AP58" i="35"/>
  <c r="AQ58" i="35"/>
  <c r="AR58" i="35"/>
  <c r="AS58" i="35"/>
  <c r="AT58" i="35"/>
  <c r="AU58" i="35"/>
  <c r="AV58" i="35"/>
  <c r="AW58" i="35"/>
  <c r="AX58" i="35"/>
  <c r="AY58" i="35"/>
  <c r="AJ59" i="35"/>
  <c r="AK59" i="35"/>
  <c r="AL59" i="35"/>
  <c r="AM59" i="35"/>
  <c r="AN59" i="35"/>
  <c r="AO59" i="35"/>
  <c r="AP59" i="35"/>
  <c r="AQ59" i="35"/>
  <c r="AR59" i="35"/>
  <c r="AS59" i="35"/>
  <c r="AT59" i="35"/>
  <c r="AU59" i="35"/>
  <c r="AV59" i="35"/>
  <c r="AW59" i="35"/>
  <c r="AX59" i="35"/>
  <c r="AY59" i="35"/>
  <c r="AJ60" i="35"/>
  <c r="AK60" i="35"/>
  <c r="AL60" i="35"/>
  <c r="AM60" i="35"/>
  <c r="AN60" i="35"/>
  <c r="AO60" i="35"/>
  <c r="AP60" i="35"/>
  <c r="AQ60" i="35"/>
  <c r="AR60" i="35"/>
  <c r="AS60" i="35"/>
  <c r="AT60" i="35"/>
  <c r="AU60" i="35"/>
  <c r="BI60" i="35"/>
  <c r="AV60" i="35"/>
  <c r="AW60" i="35"/>
  <c r="AX60" i="35"/>
  <c r="AY60" i="35"/>
  <c r="AJ61" i="35"/>
  <c r="AK61" i="35"/>
  <c r="AL61" i="35"/>
  <c r="AM61" i="35"/>
  <c r="AN61" i="35"/>
  <c r="AO61" i="35"/>
  <c r="AP61" i="35"/>
  <c r="BG61" i="35"/>
  <c r="AQ61" i="35"/>
  <c r="AR61" i="35"/>
  <c r="AS61" i="35"/>
  <c r="AT61" i="35"/>
  <c r="AU61" i="35"/>
  <c r="AV61" i="35"/>
  <c r="AW61" i="35"/>
  <c r="AX61" i="35"/>
  <c r="AY61" i="35"/>
  <c r="AI61" i="35"/>
  <c r="AI60" i="35"/>
  <c r="BC60" i="35"/>
  <c r="AI59" i="35"/>
  <c r="BC59" i="35"/>
  <c r="AI58" i="35"/>
  <c r="BG58" i="35"/>
  <c r="AI55" i="35"/>
  <c r="AX7" i="29"/>
  <c r="AY7" i="29"/>
  <c r="AX8" i="29"/>
  <c r="AY8" i="29"/>
  <c r="AX9" i="29"/>
  <c r="AY9" i="29"/>
  <c r="AX10" i="29"/>
  <c r="AY10" i="29"/>
  <c r="AX11" i="29"/>
  <c r="AY11" i="29"/>
  <c r="AX12" i="29"/>
  <c r="AY12" i="29"/>
  <c r="AX13" i="29"/>
  <c r="AY13" i="29"/>
  <c r="AX14" i="29"/>
  <c r="AY14" i="29"/>
  <c r="AX15" i="29"/>
  <c r="AY15" i="29"/>
  <c r="AX16" i="29"/>
  <c r="AY16" i="29"/>
  <c r="AX17" i="29"/>
  <c r="AY17" i="29"/>
  <c r="AX18" i="29"/>
  <c r="AY18" i="29"/>
  <c r="AX19" i="29"/>
  <c r="AY19" i="29"/>
  <c r="AY20" i="29"/>
  <c r="AY21" i="29"/>
  <c r="AX22" i="29"/>
  <c r="AY22" i="29"/>
  <c r="AX23" i="29"/>
  <c r="AY23" i="29"/>
  <c r="AX24" i="29"/>
  <c r="AY24" i="29"/>
  <c r="AX25" i="29"/>
  <c r="AY25" i="29"/>
  <c r="AX26" i="29"/>
  <c r="AY26" i="29"/>
  <c r="AX27" i="29"/>
  <c r="AY27" i="29"/>
  <c r="AX29" i="29"/>
  <c r="AY29" i="29"/>
  <c r="AX30" i="29"/>
  <c r="AY30" i="29"/>
  <c r="AX31" i="29"/>
  <c r="AY31" i="29"/>
  <c r="AX32" i="29"/>
  <c r="AY32" i="29"/>
  <c r="AX33" i="29"/>
  <c r="AY33" i="29"/>
  <c r="AX34" i="29"/>
  <c r="AY34" i="29"/>
  <c r="AX35" i="29"/>
  <c r="AY35" i="29"/>
  <c r="AX36" i="29"/>
  <c r="AY36" i="29"/>
  <c r="AX37" i="29"/>
  <c r="AY37" i="29"/>
  <c r="AX38" i="29"/>
  <c r="AY38" i="29"/>
  <c r="AX39" i="29"/>
  <c r="AY39" i="29"/>
  <c r="AX40" i="29"/>
  <c r="AY40" i="29"/>
  <c r="AX41" i="29"/>
  <c r="AY41" i="29"/>
  <c r="AX42" i="29"/>
  <c r="AY42" i="29"/>
  <c r="AX43" i="29"/>
  <c r="AY43" i="29"/>
  <c r="AX44" i="29"/>
  <c r="AY44" i="29"/>
  <c r="AX45" i="29"/>
  <c r="AY45" i="29"/>
  <c r="AX46" i="29"/>
  <c r="AY46" i="29"/>
  <c r="AX47" i="29"/>
  <c r="AY47" i="29"/>
  <c r="AX48" i="29"/>
  <c r="AY48" i="29"/>
  <c r="AX49" i="29"/>
  <c r="AY49" i="29"/>
  <c r="AX50" i="29"/>
  <c r="AY50" i="29"/>
  <c r="AX6" i="29"/>
  <c r="AY6" i="29"/>
  <c r="AG7" i="28"/>
  <c r="AH7" i="28"/>
  <c r="AG8" i="28"/>
  <c r="AH8" i="28"/>
  <c r="AG9" i="28"/>
  <c r="AH9" i="28"/>
  <c r="AG10" i="28"/>
  <c r="AH10" i="28"/>
  <c r="AG11" i="28"/>
  <c r="AH11" i="28"/>
  <c r="AG12" i="28"/>
  <c r="AH12" i="28"/>
  <c r="AG13" i="28"/>
  <c r="AH13" i="28"/>
  <c r="AG14" i="28"/>
  <c r="AH14" i="28"/>
  <c r="AG15" i="28"/>
  <c r="AH15" i="28"/>
  <c r="AG16" i="28"/>
  <c r="AH16" i="28"/>
  <c r="AG17" i="28"/>
  <c r="AH17" i="28"/>
  <c r="AG18" i="28"/>
  <c r="AH18" i="28"/>
  <c r="AG19" i="28"/>
  <c r="AH19" i="28"/>
  <c r="AH20" i="28"/>
  <c r="AH21" i="28"/>
  <c r="AG22" i="28"/>
  <c r="AH22" i="28"/>
  <c r="AG23" i="28"/>
  <c r="AH23" i="28"/>
  <c r="AG24" i="28"/>
  <c r="AH24" i="28"/>
  <c r="AG25" i="28"/>
  <c r="AH25" i="28"/>
  <c r="AG26" i="28"/>
  <c r="AH26" i="28"/>
  <c r="AG27" i="28"/>
  <c r="AH27" i="28"/>
  <c r="AG29" i="28"/>
  <c r="AH29" i="28"/>
  <c r="AG30" i="28"/>
  <c r="AH30" i="28"/>
  <c r="AG31" i="28"/>
  <c r="AH31" i="28"/>
  <c r="AG32" i="28"/>
  <c r="AH32" i="28"/>
  <c r="AG33" i="28"/>
  <c r="AH33" i="28"/>
  <c r="AG34" i="28"/>
  <c r="AH34" i="28"/>
  <c r="AG35" i="28"/>
  <c r="AH35" i="28"/>
  <c r="AG36" i="28"/>
  <c r="AH36" i="28"/>
  <c r="AG37" i="28"/>
  <c r="AH37" i="28"/>
  <c r="AG38" i="28"/>
  <c r="AH38" i="28"/>
  <c r="AG39" i="28"/>
  <c r="AH39" i="28"/>
  <c r="AG40" i="28"/>
  <c r="AH40" i="28"/>
  <c r="AG41" i="28"/>
  <c r="AH41" i="28"/>
  <c r="AG42" i="28"/>
  <c r="AH42" i="28"/>
  <c r="AG43" i="28"/>
  <c r="AH43" i="28"/>
  <c r="AG48" i="28"/>
  <c r="AH48" i="28"/>
  <c r="AG49" i="28"/>
  <c r="AH49" i="28"/>
  <c r="AG50" i="28"/>
  <c r="AH50" i="28"/>
  <c r="AX7" i="36"/>
  <c r="AY7" i="36"/>
  <c r="AX8" i="36"/>
  <c r="AY8" i="36"/>
  <c r="AX9" i="36"/>
  <c r="AY9" i="36"/>
  <c r="AX10" i="36"/>
  <c r="AY10" i="36"/>
  <c r="AX11" i="36"/>
  <c r="AY11" i="36"/>
  <c r="AX12" i="36"/>
  <c r="AY12" i="36"/>
  <c r="AX13" i="36"/>
  <c r="AY13" i="36"/>
  <c r="AX14" i="36"/>
  <c r="AY14" i="36"/>
  <c r="AX15" i="36"/>
  <c r="AY15" i="36"/>
  <c r="AX16" i="36"/>
  <c r="AY16" i="36"/>
  <c r="AX17" i="36"/>
  <c r="AY17" i="36"/>
  <c r="AX18" i="36"/>
  <c r="AY18" i="36"/>
  <c r="AX19" i="36"/>
  <c r="AY19" i="36"/>
  <c r="AX20" i="36"/>
  <c r="AY20" i="36"/>
  <c r="AX21" i="36"/>
  <c r="AY21" i="36"/>
  <c r="AX22" i="36"/>
  <c r="AY22" i="36"/>
  <c r="AX23" i="36"/>
  <c r="AY23" i="36"/>
  <c r="AX24" i="36"/>
  <c r="AY24" i="36"/>
  <c r="AX25" i="36"/>
  <c r="AY25" i="36"/>
  <c r="AX26" i="36"/>
  <c r="AY26" i="36"/>
  <c r="AX27" i="36"/>
  <c r="AY27" i="36"/>
  <c r="AX28" i="36"/>
  <c r="AY28" i="36"/>
  <c r="AX29" i="36"/>
  <c r="AY29" i="36"/>
  <c r="AX30" i="36"/>
  <c r="AY30" i="36"/>
  <c r="AX31" i="36"/>
  <c r="AY31" i="36"/>
  <c r="AX32" i="36"/>
  <c r="AY32" i="36"/>
  <c r="AX33" i="36"/>
  <c r="AY33" i="36"/>
  <c r="AX34" i="36"/>
  <c r="AY34" i="36"/>
  <c r="AX35" i="36"/>
  <c r="AY35" i="36"/>
  <c r="AX36" i="36"/>
  <c r="AY36" i="36"/>
  <c r="AX37" i="36"/>
  <c r="AY37" i="36"/>
  <c r="AX38" i="36"/>
  <c r="AY38" i="36"/>
  <c r="AX39" i="36"/>
  <c r="AY39" i="36"/>
  <c r="AX40" i="36"/>
  <c r="AY40" i="36"/>
  <c r="AX41" i="36"/>
  <c r="AY41" i="36"/>
  <c r="AX42" i="36"/>
  <c r="AY42" i="36"/>
  <c r="AX43" i="36"/>
  <c r="AY43" i="36"/>
  <c r="AX44" i="36"/>
  <c r="AY44" i="36"/>
  <c r="AX45" i="36"/>
  <c r="AY45" i="36"/>
  <c r="AX46" i="36"/>
  <c r="AY46" i="36"/>
  <c r="AX47" i="36"/>
  <c r="AY47" i="36"/>
  <c r="AX48" i="36"/>
  <c r="AY48" i="36"/>
  <c r="AX49" i="36"/>
  <c r="AY49" i="36"/>
  <c r="AX50" i="36"/>
  <c r="AY50" i="36"/>
  <c r="AX51" i="36"/>
  <c r="AY51" i="36"/>
  <c r="AX52" i="36"/>
  <c r="AY52" i="36"/>
  <c r="AX53" i="36"/>
  <c r="AY53" i="36"/>
  <c r="AX54" i="36"/>
  <c r="AY54" i="36"/>
  <c r="AX6" i="36"/>
  <c r="AY6" i="36"/>
  <c r="BC7" i="35"/>
  <c r="BD7" i="35"/>
  <c r="BC8" i="35"/>
  <c r="BD8" i="35"/>
  <c r="BC9" i="35"/>
  <c r="BD9" i="35"/>
  <c r="BC10" i="35"/>
  <c r="BD10" i="35"/>
  <c r="BC11" i="35"/>
  <c r="BD11" i="35"/>
  <c r="BC12" i="35"/>
  <c r="BD12" i="35"/>
  <c r="BC13" i="35"/>
  <c r="BD13" i="35"/>
  <c r="BC14" i="35"/>
  <c r="BD14" i="35"/>
  <c r="BC15" i="35"/>
  <c r="BD15" i="35"/>
  <c r="BC16" i="35"/>
  <c r="BD16" i="35"/>
  <c r="BC17" i="35"/>
  <c r="BD17" i="35"/>
  <c r="BC18" i="35"/>
  <c r="BD18" i="35"/>
  <c r="BC19" i="35"/>
  <c r="BD19" i="35"/>
  <c r="BC20" i="35"/>
  <c r="BD20" i="35"/>
  <c r="BC21" i="35"/>
  <c r="BD21" i="35"/>
  <c r="BC22" i="35"/>
  <c r="BD22" i="35"/>
  <c r="BC23" i="35"/>
  <c r="BD23" i="35"/>
  <c r="BC24" i="35"/>
  <c r="BD24" i="35"/>
  <c r="BC25" i="35"/>
  <c r="BD25" i="35"/>
  <c r="BC26" i="35"/>
  <c r="BD26" i="35"/>
  <c r="BC27" i="35"/>
  <c r="BD27" i="35"/>
  <c r="BC28" i="35"/>
  <c r="BD28" i="35"/>
  <c r="BC29" i="35"/>
  <c r="BD29" i="35"/>
  <c r="BC30" i="35"/>
  <c r="BD30" i="35"/>
  <c r="BC31" i="35"/>
  <c r="BD31" i="35"/>
  <c r="BC32" i="35"/>
  <c r="BD32" i="35"/>
  <c r="BC33" i="35"/>
  <c r="BD33" i="35"/>
  <c r="BC34" i="35"/>
  <c r="BD34" i="35"/>
  <c r="BC35" i="35"/>
  <c r="BD35" i="35"/>
  <c r="BC36" i="35"/>
  <c r="BD36" i="35"/>
  <c r="BC37" i="35"/>
  <c r="BD37" i="35"/>
  <c r="BC38" i="35"/>
  <c r="BD38" i="35"/>
  <c r="BC39" i="35"/>
  <c r="BD39" i="35"/>
  <c r="BC40" i="35"/>
  <c r="BD40" i="35"/>
  <c r="BC41" i="35"/>
  <c r="BD41" i="35"/>
  <c r="BC42" i="35"/>
  <c r="BD42" i="35"/>
  <c r="BC43" i="35"/>
  <c r="BD43" i="35"/>
  <c r="BC44" i="35"/>
  <c r="BD44" i="35"/>
  <c r="BC45" i="35"/>
  <c r="BD45" i="35"/>
  <c r="BC46" i="35"/>
  <c r="BD46" i="35"/>
  <c r="BC47" i="35"/>
  <c r="BD47" i="35"/>
  <c r="BC48" i="35"/>
  <c r="BD48" i="35"/>
  <c r="BC49" i="35"/>
  <c r="BD49" i="35"/>
  <c r="BC50" i="35"/>
  <c r="BD50" i="35"/>
  <c r="BD51" i="35"/>
  <c r="BD52" i="35"/>
  <c r="AM7" i="42"/>
  <c r="AN7" i="42"/>
  <c r="AM8" i="42"/>
  <c r="AN8" i="42"/>
  <c r="AM9" i="42"/>
  <c r="AN9" i="42"/>
  <c r="AM10" i="42"/>
  <c r="AN10" i="42"/>
  <c r="AM11" i="42"/>
  <c r="AN11" i="42"/>
  <c r="AM12" i="42"/>
  <c r="AN12" i="42"/>
  <c r="AM13" i="42"/>
  <c r="AN13" i="42"/>
  <c r="AM14" i="42"/>
  <c r="AN14" i="42"/>
  <c r="AM15" i="42"/>
  <c r="AN15" i="42"/>
  <c r="AM16" i="42"/>
  <c r="AN16" i="42"/>
  <c r="AM17" i="42"/>
  <c r="AN17" i="42"/>
  <c r="AM18" i="42"/>
  <c r="AN18" i="42"/>
  <c r="AN19" i="42"/>
  <c r="AM20" i="42"/>
  <c r="AN20" i="42"/>
  <c r="AN21" i="42"/>
  <c r="AN22" i="42"/>
  <c r="AN23" i="42"/>
  <c r="AN24" i="42"/>
  <c r="AM25" i="42"/>
  <c r="AN25" i="42"/>
  <c r="AN26" i="42"/>
  <c r="AN27" i="42"/>
  <c r="AM28" i="42"/>
  <c r="AN28" i="42"/>
  <c r="AM29" i="42"/>
  <c r="AN29" i="42"/>
  <c r="AN30" i="42"/>
  <c r="AM31" i="42"/>
  <c r="AN31" i="42"/>
  <c r="AM32" i="42"/>
  <c r="AN32" i="42"/>
  <c r="AN33" i="42"/>
  <c r="AM34" i="42"/>
  <c r="AN34" i="42"/>
  <c r="AM35" i="42"/>
  <c r="AN35" i="42"/>
  <c r="AM36" i="42"/>
  <c r="AN36" i="42"/>
  <c r="AN37" i="42"/>
  <c r="AM38" i="42"/>
  <c r="AN38" i="42"/>
  <c r="AN39" i="42"/>
  <c r="AN40" i="42"/>
  <c r="AN41" i="42"/>
  <c r="AM42" i="42"/>
  <c r="AN42" i="42"/>
  <c r="AM43" i="42"/>
  <c r="AN43" i="42"/>
  <c r="AM44" i="42"/>
  <c r="AN44" i="42"/>
  <c r="AM45" i="42"/>
  <c r="AN45" i="42"/>
  <c r="AM46" i="42"/>
  <c r="AN46" i="42"/>
  <c r="AM47" i="42"/>
  <c r="AN47" i="42"/>
  <c r="AM6" i="42"/>
  <c r="AN6" i="42"/>
  <c r="Q7" i="43"/>
  <c r="Q8" i="43"/>
  <c r="Q9" i="43"/>
  <c r="Q10" i="43"/>
  <c r="Q11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Q35" i="43"/>
  <c r="Q36" i="43"/>
  <c r="Q37" i="43"/>
  <c r="Q38" i="43"/>
  <c r="Q39" i="43"/>
  <c r="Q40" i="43"/>
  <c r="Q41" i="43"/>
  <c r="Q42" i="43"/>
  <c r="Q43" i="43"/>
  <c r="Q44" i="43"/>
  <c r="Q45" i="43"/>
  <c r="Q46" i="43"/>
  <c r="Q6" i="43"/>
  <c r="AO7" i="42"/>
  <c r="AO8" i="42"/>
  <c r="AO9" i="42"/>
  <c r="AO10" i="42"/>
  <c r="AO11" i="42"/>
  <c r="AO12" i="42"/>
  <c r="AO13" i="42"/>
  <c r="AO14" i="42"/>
  <c r="AO15" i="42"/>
  <c r="AO16" i="42"/>
  <c r="AO17" i="42"/>
  <c r="AO18" i="42"/>
  <c r="AO19" i="42"/>
  <c r="AO20" i="42"/>
  <c r="AO21" i="42"/>
  <c r="AO22" i="42"/>
  <c r="AO23" i="42"/>
  <c r="AO24" i="42"/>
  <c r="AO25" i="42"/>
  <c r="AO26" i="42"/>
  <c r="AO27" i="42"/>
  <c r="AO28" i="42"/>
  <c r="AO29" i="42"/>
  <c r="AO30" i="42"/>
  <c r="AO31" i="42"/>
  <c r="AO32" i="42"/>
  <c r="AO33" i="42"/>
  <c r="AO34" i="42"/>
  <c r="AO35" i="42"/>
  <c r="AO36" i="42"/>
  <c r="AO37" i="42"/>
  <c r="AO38" i="42"/>
  <c r="AO39" i="42"/>
  <c r="AO40" i="42"/>
  <c r="AO41" i="42"/>
  <c r="AO42" i="42"/>
  <c r="AO43" i="42"/>
  <c r="AO44" i="42"/>
  <c r="AO45" i="42"/>
  <c r="AO46" i="42"/>
  <c r="AO47" i="42"/>
  <c r="BE7" i="35"/>
  <c r="BE8" i="35"/>
  <c r="BE9" i="35"/>
  <c r="BE10" i="35"/>
  <c r="BE11" i="35"/>
  <c r="BE12" i="35"/>
  <c r="BE13" i="35"/>
  <c r="BE14" i="35"/>
  <c r="BE15" i="35"/>
  <c r="BE16" i="35"/>
  <c r="BE17" i="35"/>
  <c r="BE18" i="35"/>
  <c r="BE19" i="35"/>
  <c r="BE20" i="35"/>
  <c r="BE21" i="35"/>
  <c r="BE22" i="35"/>
  <c r="BE23" i="35"/>
  <c r="BE24" i="35"/>
  <c r="BE25" i="35"/>
  <c r="BE26" i="35"/>
  <c r="BE27" i="35"/>
  <c r="BE28" i="35"/>
  <c r="BE29" i="35"/>
  <c r="BE30" i="35"/>
  <c r="BE31" i="35"/>
  <c r="BE32" i="35"/>
  <c r="BE33" i="35"/>
  <c r="BE34" i="35"/>
  <c r="BE35" i="35"/>
  <c r="BE36" i="35"/>
  <c r="BE37" i="35"/>
  <c r="BE38" i="35"/>
  <c r="BE39" i="35"/>
  <c r="BE40" i="35"/>
  <c r="BE41" i="35"/>
  <c r="BE42" i="35"/>
  <c r="BE43" i="35"/>
  <c r="BE44" i="35"/>
  <c r="BE45" i="35"/>
  <c r="BE46" i="35"/>
  <c r="BE47" i="35"/>
  <c r="BE48" i="35"/>
  <c r="BE49" i="35"/>
  <c r="BE50" i="35"/>
  <c r="BE51" i="35"/>
  <c r="BE52" i="35"/>
  <c r="AO6" i="42"/>
  <c r="AZ7" i="36"/>
  <c r="AZ8" i="36"/>
  <c r="AZ9" i="36"/>
  <c r="AZ10" i="36"/>
  <c r="AZ11" i="36"/>
  <c r="AZ12" i="36"/>
  <c r="AZ13" i="36"/>
  <c r="AZ14" i="36"/>
  <c r="AZ15" i="36"/>
  <c r="AZ16" i="36"/>
  <c r="AZ17" i="36"/>
  <c r="AZ18" i="36"/>
  <c r="AZ19" i="36"/>
  <c r="AZ20" i="36"/>
  <c r="AZ21" i="36"/>
  <c r="AZ22" i="36"/>
  <c r="AZ23" i="36"/>
  <c r="AZ24" i="36"/>
  <c r="AZ25" i="36"/>
  <c r="AZ26" i="36"/>
  <c r="AZ27" i="36"/>
  <c r="AZ28" i="36"/>
  <c r="AZ29" i="36"/>
  <c r="AZ30" i="36"/>
  <c r="AZ31" i="36"/>
  <c r="AZ32" i="36"/>
  <c r="AZ33" i="36"/>
  <c r="AZ34" i="36"/>
  <c r="AZ35" i="36"/>
  <c r="AZ36" i="36"/>
  <c r="AZ37" i="36"/>
  <c r="AZ38" i="36"/>
  <c r="AZ39" i="36"/>
  <c r="AZ40" i="36"/>
  <c r="AZ41" i="36"/>
  <c r="AZ42" i="36"/>
  <c r="AZ43" i="36"/>
  <c r="AZ44" i="36"/>
  <c r="AZ45" i="36"/>
  <c r="AZ46" i="36"/>
  <c r="AZ47" i="36"/>
  <c r="AZ48" i="36"/>
  <c r="AZ49" i="36"/>
  <c r="AZ50" i="36"/>
  <c r="AZ51" i="36"/>
  <c r="AZ52" i="36"/>
  <c r="AZ53" i="36"/>
  <c r="AZ54" i="36"/>
  <c r="AZ6" i="36"/>
  <c r="AZ7" i="29"/>
  <c r="AZ8" i="29"/>
  <c r="AZ9" i="29"/>
  <c r="AZ10" i="29"/>
  <c r="AZ11" i="29"/>
  <c r="AZ12" i="29"/>
  <c r="AZ13" i="29"/>
  <c r="AZ14" i="29"/>
  <c r="AZ15" i="29"/>
  <c r="AZ16" i="29"/>
  <c r="AZ17" i="29"/>
  <c r="AZ18" i="29"/>
  <c r="AZ19" i="29"/>
  <c r="AZ20" i="29"/>
  <c r="AZ21" i="29"/>
  <c r="AZ22" i="29"/>
  <c r="AZ23" i="29"/>
  <c r="AZ24" i="29"/>
  <c r="AZ25" i="29"/>
  <c r="AZ26" i="29"/>
  <c r="AZ27" i="29"/>
  <c r="AZ29" i="29"/>
  <c r="AZ30" i="29"/>
  <c r="AZ31" i="29"/>
  <c r="AZ32" i="29"/>
  <c r="AZ33" i="29"/>
  <c r="AZ34" i="29"/>
  <c r="AZ35" i="29"/>
  <c r="AZ36" i="29"/>
  <c r="AZ37" i="29"/>
  <c r="AZ38" i="29"/>
  <c r="AZ39" i="29"/>
  <c r="AZ40" i="29"/>
  <c r="AZ41" i="29"/>
  <c r="AZ42" i="29"/>
  <c r="AZ43" i="29"/>
  <c r="AZ44" i="29"/>
  <c r="AZ45" i="29"/>
  <c r="AZ46" i="29"/>
  <c r="AZ47" i="29"/>
  <c r="AZ48" i="29"/>
  <c r="AZ49" i="29"/>
  <c r="AZ50" i="29"/>
  <c r="AZ6" i="29"/>
  <c r="AC51" i="28"/>
  <c r="AD51" i="28"/>
  <c r="S8" i="36"/>
  <c r="S6" i="36"/>
  <c r="T8" i="36"/>
  <c r="T6" i="36"/>
  <c r="U8" i="36"/>
  <c r="U6" i="36"/>
  <c r="V8" i="36"/>
  <c r="V6" i="36"/>
  <c r="W8" i="36"/>
  <c r="W6" i="36"/>
  <c r="X8" i="36"/>
  <c r="X6" i="36"/>
  <c r="Y8" i="36"/>
  <c r="Y6" i="36"/>
  <c r="Z8" i="36"/>
  <c r="Z6" i="36"/>
  <c r="AA8" i="36"/>
  <c r="AA6" i="36"/>
  <c r="AB8" i="36"/>
  <c r="AB6" i="36"/>
  <c r="R8" i="36"/>
  <c r="R6" i="36"/>
  <c r="AE59" i="29"/>
  <c r="AE60" i="29"/>
  <c r="AE61" i="29"/>
  <c r="AE62" i="29"/>
  <c r="AE63" i="29"/>
  <c r="AE64" i="29"/>
  <c r="AE65" i="29"/>
  <c r="AE66" i="29"/>
  <c r="AE67" i="29"/>
  <c r="AE68" i="29"/>
  <c r="AE69" i="29"/>
  <c r="AE70" i="29"/>
  <c r="AE71" i="29"/>
  <c r="AE72" i="29"/>
  <c r="AE73" i="29"/>
  <c r="AE74" i="29"/>
  <c r="AE75" i="29"/>
  <c r="AE76" i="29"/>
  <c r="AE77" i="29"/>
  <c r="AE78" i="29"/>
  <c r="AE79" i="29"/>
  <c r="AE80" i="29"/>
  <c r="AE81" i="29"/>
  <c r="AE82" i="29"/>
  <c r="AE83" i="29"/>
  <c r="AE84" i="29"/>
  <c r="AE85" i="29"/>
  <c r="AE86" i="29"/>
  <c r="AE87" i="29"/>
  <c r="AE88" i="29"/>
  <c r="AE89" i="29"/>
  <c r="AE90" i="29"/>
  <c r="AE91" i="29"/>
  <c r="AE92" i="29"/>
  <c r="AE93" i="29"/>
  <c r="AE94" i="29"/>
  <c r="AE95" i="29"/>
  <c r="AE96" i="29"/>
  <c r="AE97" i="29"/>
  <c r="AE58" i="29"/>
  <c r="AE74" i="36"/>
  <c r="AE75" i="36"/>
  <c r="AE76" i="36"/>
  <c r="AE77" i="36"/>
  <c r="AE78" i="36"/>
  <c r="AE79" i="36"/>
  <c r="AE80" i="36"/>
  <c r="AE81" i="36"/>
  <c r="AE82" i="36"/>
  <c r="AE83" i="36"/>
  <c r="AE84" i="36"/>
  <c r="AE85" i="36"/>
  <c r="AE86" i="36"/>
  <c r="AE87" i="36"/>
  <c r="AE88" i="36"/>
  <c r="AE89" i="36"/>
  <c r="AE90" i="36"/>
  <c r="AE91" i="36"/>
  <c r="AE92" i="36"/>
  <c r="AE93" i="36"/>
  <c r="AE94" i="36"/>
  <c r="AE95" i="36"/>
  <c r="AE96" i="36"/>
  <c r="AE97" i="36"/>
  <c r="AE98" i="36"/>
  <c r="AE99" i="36"/>
  <c r="AE100" i="36"/>
  <c r="AE101" i="36"/>
  <c r="AE102" i="36"/>
  <c r="AE103" i="36"/>
  <c r="AE104" i="36"/>
  <c r="AE105" i="36"/>
  <c r="AE106" i="36"/>
  <c r="AE107" i="36"/>
  <c r="AE108" i="36"/>
  <c r="AE109" i="36"/>
  <c r="AE110" i="36"/>
  <c r="AE111" i="36"/>
  <c r="AE112" i="36"/>
  <c r="AE67" i="36"/>
  <c r="AE68" i="36"/>
  <c r="AE69" i="36"/>
  <c r="AE70" i="36"/>
  <c r="AE71" i="36"/>
  <c r="AE72" i="36"/>
  <c r="AE73" i="36"/>
  <c r="AE66" i="36"/>
  <c r="AE47" i="28"/>
  <c r="AE45" i="28"/>
  <c r="AE44" i="28"/>
  <c r="AE43" i="28"/>
  <c r="AI43" i="28"/>
  <c r="AE36" i="28"/>
  <c r="AE41" i="28"/>
  <c r="AE35" i="28"/>
  <c r="AM35" i="28"/>
  <c r="AN35" i="28"/>
  <c r="AE34" i="28"/>
  <c r="AM34" i="28"/>
  <c r="AU45" i="29"/>
  <c r="AU44" i="29"/>
  <c r="AU42" i="29"/>
  <c r="AU36" i="29"/>
  <c r="AU23" i="29"/>
  <c r="AU35" i="29"/>
  <c r="AU33" i="29"/>
  <c r="AU32" i="29"/>
  <c r="AU34" i="29"/>
  <c r="P37" i="42"/>
  <c r="Q37" i="42"/>
  <c r="R37" i="42"/>
  <c r="S37" i="42"/>
  <c r="O37" i="42"/>
  <c r="AQ37" i="42"/>
  <c r="P70" i="42"/>
  <c r="P39" i="42"/>
  <c r="Q70" i="42"/>
  <c r="Q39" i="42"/>
  <c r="R70" i="42"/>
  <c r="R39" i="42"/>
  <c r="S70" i="42"/>
  <c r="S39" i="42"/>
  <c r="O70" i="42"/>
  <c r="O39" i="42"/>
  <c r="AM39" i="42"/>
  <c r="P75" i="42"/>
  <c r="Q75" i="42"/>
  <c r="Q76" i="42"/>
  <c r="R75" i="42"/>
  <c r="S75" i="42"/>
  <c r="S33" i="42"/>
  <c r="O75" i="42"/>
  <c r="O33" i="42"/>
  <c r="P81" i="42"/>
  <c r="P40" i="42"/>
  <c r="Q81" i="42"/>
  <c r="Q40" i="42"/>
  <c r="R81" i="42"/>
  <c r="R40" i="42"/>
  <c r="S81" i="42"/>
  <c r="S40" i="42"/>
  <c r="O81" i="42"/>
  <c r="O40" i="42"/>
  <c r="P56" i="42"/>
  <c r="Q56" i="42"/>
  <c r="R56" i="42"/>
  <c r="S56" i="42"/>
  <c r="P57" i="42"/>
  <c r="Q57" i="42"/>
  <c r="R57" i="42"/>
  <c r="S57" i="42"/>
  <c r="S58" i="42"/>
  <c r="S26" i="42"/>
  <c r="S27" i="42"/>
  <c r="O57" i="42"/>
  <c r="O58" i="42"/>
  <c r="O26" i="42"/>
  <c r="O56" i="42"/>
  <c r="T23" i="42"/>
  <c r="T25" i="42"/>
  <c r="T24" i="42"/>
  <c r="T22" i="42"/>
  <c r="P21" i="42"/>
  <c r="Q21" i="42"/>
  <c r="R21" i="42"/>
  <c r="S21" i="42"/>
  <c r="O21" i="42"/>
  <c r="AQ21" i="42"/>
  <c r="P30" i="42"/>
  <c r="Q30" i="42"/>
  <c r="R30" i="42"/>
  <c r="S30" i="42"/>
  <c r="S41" i="42"/>
  <c r="O30" i="42"/>
  <c r="P19" i="42"/>
  <c r="Q19" i="42"/>
  <c r="R19" i="42"/>
  <c r="S19" i="42"/>
  <c r="O19" i="42"/>
  <c r="AJ46" i="42"/>
  <c r="AJ44" i="42"/>
  <c r="AJ43" i="42"/>
  <c r="AJ41" i="42"/>
  <c r="AJ40" i="42"/>
  <c r="AJ39" i="42"/>
  <c r="AJ38" i="42"/>
  <c r="AJ37" i="42"/>
  <c r="AJ36" i="42"/>
  <c r="AJ35" i="42"/>
  <c r="AJ34" i="42"/>
  <c r="AJ33" i="42"/>
  <c r="AJ32" i="42"/>
  <c r="AJ31" i="42"/>
  <c r="AJ28" i="42"/>
  <c r="AJ30" i="42"/>
  <c r="AJ27" i="42"/>
  <c r="AJ26" i="42"/>
  <c r="AJ25" i="42"/>
  <c r="AJ24" i="42"/>
  <c r="AJ23" i="42"/>
  <c r="AJ22" i="42"/>
  <c r="AJ21" i="42"/>
  <c r="AJ20" i="42"/>
  <c r="AJ19" i="42"/>
  <c r="AJ18" i="42"/>
  <c r="AJ17" i="42"/>
  <c r="AJ16" i="42"/>
  <c r="AJ15" i="42"/>
  <c r="AJ14" i="42"/>
  <c r="AJ13" i="42"/>
  <c r="AJ12" i="42"/>
  <c r="AJ11" i="42"/>
  <c r="AJ9" i="42"/>
  <c r="AJ8" i="42"/>
  <c r="AJ7" i="42"/>
  <c r="AZ46" i="35"/>
  <c r="AZ44" i="35"/>
  <c r="AZ43" i="35"/>
  <c r="AZ41" i="35"/>
  <c r="AZ40" i="35"/>
  <c r="AZ39" i="35"/>
  <c r="AZ38" i="35"/>
  <c r="AZ37" i="35"/>
  <c r="AZ36" i="35"/>
  <c r="AZ35" i="35"/>
  <c r="AZ34" i="35"/>
  <c r="AZ33" i="35"/>
  <c r="AZ32" i="35"/>
  <c r="AZ31" i="35"/>
  <c r="AZ28" i="35"/>
  <c r="AZ30" i="35"/>
  <c r="AZ27" i="35"/>
  <c r="AZ26" i="35"/>
  <c r="AZ25" i="35"/>
  <c r="AZ24" i="35"/>
  <c r="AZ23" i="35"/>
  <c r="AZ22" i="35"/>
  <c r="AZ21" i="35"/>
  <c r="AZ20" i="35"/>
  <c r="AZ19" i="35"/>
  <c r="AZ18" i="35"/>
  <c r="AZ17" i="35"/>
  <c r="AZ16" i="35"/>
  <c r="AZ15" i="35"/>
  <c r="AZ14" i="35"/>
  <c r="AZ13" i="35"/>
  <c r="AZ12" i="35"/>
  <c r="AZ11" i="35"/>
  <c r="AZ9" i="35"/>
  <c r="AZ8" i="35"/>
  <c r="AZ7" i="35"/>
  <c r="AE42" i="28"/>
  <c r="AE23" i="28"/>
  <c r="AE6" i="28"/>
  <c r="AI6" i="28"/>
  <c r="AU41" i="29"/>
  <c r="AU40" i="29"/>
  <c r="AU43" i="29"/>
  <c r="AU47" i="29"/>
  <c r="AU6" i="29"/>
  <c r="U10" i="35"/>
  <c r="U10" i="66"/>
  <c r="V10" i="35"/>
  <c r="W10" i="35"/>
  <c r="W43" i="35"/>
  <c r="W10" i="66"/>
  <c r="X10" i="35"/>
  <c r="X10" i="66"/>
  <c r="Y10" i="35"/>
  <c r="Y10" i="66"/>
  <c r="Z10" i="35"/>
  <c r="Z10" i="66"/>
  <c r="Z6" i="66"/>
  <c r="AA10" i="35"/>
  <c r="AB10" i="35"/>
  <c r="AC10" i="35"/>
  <c r="AC10" i="66"/>
  <c r="AD10" i="35"/>
  <c r="AD10" i="66"/>
  <c r="AD6" i="66"/>
  <c r="T10" i="35"/>
  <c r="U37" i="35"/>
  <c r="U37" i="66"/>
  <c r="V37" i="35"/>
  <c r="V37" i="66"/>
  <c r="W37" i="35"/>
  <c r="W37" i="66"/>
  <c r="X37" i="35"/>
  <c r="X37" i="66"/>
  <c r="BA37" i="66"/>
  <c r="Y37" i="35"/>
  <c r="Y37" i="66"/>
  <c r="Z37" i="35"/>
  <c r="Z37" i="66"/>
  <c r="AA37" i="35"/>
  <c r="AA37" i="66"/>
  <c r="AB37" i="35"/>
  <c r="AB37" i="66"/>
  <c r="AC37" i="35"/>
  <c r="AC37" i="66"/>
  <c r="AD37" i="35"/>
  <c r="AD37" i="66"/>
  <c r="T37" i="35"/>
  <c r="U39" i="35"/>
  <c r="U39" i="66"/>
  <c r="V39" i="35"/>
  <c r="V39" i="66"/>
  <c r="W39" i="35"/>
  <c r="W39" i="66"/>
  <c r="X39" i="35"/>
  <c r="X39" i="66"/>
  <c r="BA39" i="66"/>
  <c r="Y39" i="35"/>
  <c r="Y39" i="66"/>
  <c r="Z39" i="35"/>
  <c r="Z39" i="66"/>
  <c r="AA39" i="35"/>
  <c r="AA39" i="66"/>
  <c r="AB39" i="35"/>
  <c r="AB39" i="66"/>
  <c r="AC39" i="35"/>
  <c r="AC39" i="66"/>
  <c r="AD39" i="35"/>
  <c r="AD39" i="66"/>
  <c r="T39" i="35"/>
  <c r="U84" i="35"/>
  <c r="U33" i="35"/>
  <c r="U33" i="66"/>
  <c r="V84" i="35"/>
  <c r="V33" i="35"/>
  <c r="V33" i="66"/>
  <c r="W84" i="35"/>
  <c r="X84" i="35"/>
  <c r="Y84" i="35"/>
  <c r="Y33" i="35"/>
  <c r="Y33" i="66"/>
  <c r="Z84" i="35"/>
  <c r="AA84" i="35"/>
  <c r="AA33" i="35"/>
  <c r="AA33" i="66"/>
  <c r="AB84" i="35"/>
  <c r="AB33" i="35"/>
  <c r="AC84" i="35"/>
  <c r="AC33" i="35"/>
  <c r="AD84" i="35"/>
  <c r="AD85" i="35"/>
  <c r="AD33" i="35"/>
  <c r="AD33" i="66"/>
  <c r="AE84" i="35"/>
  <c r="AE85" i="35"/>
  <c r="T84" i="35"/>
  <c r="T33" i="35"/>
  <c r="AE23" i="35"/>
  <c r="AE58" i="35"/>
  <c r="AE24" i="35"/>
  <c r="AE22" i="35"/>
  <c r="U21" i="35"/>
  <c r="U21" i="66"/>
  <c r="V21" i="35"/>
  <c r="V21" i="66"/>
  <c r="W21" i="35"/>
  <c r="W21" i="66"/>
  <c r="X21" i="35"/>
  <c r="X21" i="66"/>
  <c r="BA21" i="66"/>
  <c r="Y21" i="35"/>
  <c r="Y21" i="66"/>
  <c r="Z21" i="35"/>
  <c r="Z21" i="66"/>
  <c r="AA21" i="35"/>
  <c r="AA21" i="66"/>
  <c r="AB21" i="35"/>
  <c r="AB21" i="66"/>
  <c r="AC21" i="35"/>
  <c r="AC21" i="66"/>
  <c r="AD21" i="35"/>
  <c r="AD21" i="66"/>
  <c r="T21" i="35"/>
  <c r="U26" i="35"/>
  <c r="V26" i="35"/>
  <c r="V26" i="66"/>
  <c r="W26" i="35"/>
  <c r="W26" i="66"/>
  <c r="W27" i="35"/>
  <c r="W27" i="66"/>
  <c r="X26" i="35"/>
  <c r="X26" i="66"/>
  <c r="BA26" i="66"/>
  <c r="Y26" i="35"/>
  <c r="Y27" i="35"/>
  <c r="Y27" i="66"/>
  <c r="Z26" i="35"/>
  <c r="Z27" i="35"/>
  <c r="AA26" i="35"/>
  <c r="AA26" i="66"/>
  <c r="AB26" i="35"/>
  <c r="AC26" i="35"/>
  <c r="AC27" i="35"/>
  <c r="AC27" i="66"/>
  <c r="AC26" i="66"/>
  <c r="AD26" i="35"/>
  <c r="AD26" i="66"/>
  <c r="T26" i="35"/>
  <c r="U80" i="35"/>
  <c r="U32" i="35"/>
  <c r="V80" i="35"/>
  <c r="V32" i="35"/>
  <c r="W80" i="35"/>
  <c r="W32" i="35"/>
  <c r="X80" i="35"/>
  <c r="X32" i="35"/>
  <c r="X34" i="35"/>
  <c r="X34" i="66"/>
  <c r="BA34" i="66"/>
  <c r="Y80" i="35"/>
  <c r="Y32" i="35"/>
  <c r="Y32" i="66"/>
  <c r="Y34" i="35"/>
  <c r="Z80" i="35"/>
  <c r="Z32" i="35"/>
  <c r="AA80" i="35"/>
  <c r="AA32" i="35"/>
  <c r="AA34" i="35"/>
  <c r="AA34" i="66"/>
  <c r="AB80" i="35"/>
  <c r="AB32" i="35"/>
  <c r="AB32" i="66"/>
  <c r="AC80" i="35"/>
  <c r="AC32" i="35"/>
  <c r="AD80" i="35"/>
  <c r="AD32" i="35"/>
  <c r="AE80" i="35"/>
  <c r="T80" i="35"/>
  <c r="T32" i="35"/>
  <c r="T32" i="66"/>
  <c r="U85" i="35"/>
  <c r="V85" i="35"/>
  <c r="T85" i="35"/>
  <c r="U90" i="35"/>
  <c r="U40" i="35"/>
  <c r="U40" i="66"/>
  <c r="V90" i="35"/>
  <c r="V40" i="35"/>
  <c r="V40" i="66"/>
  <c r="W90" i="35"/>
  <c r="W40" i="35"/>
  <c r="W40" i="66"/>
  <c r="X90" i="35"/>
  <c r="X40" i="35"/>
  <c r="X40" i="66"/>
  <c r="BA40" i="66"/>
  <c r="Y90" i="35"/>
  <c r="Y40" i="35"/>
  <c r="Z90" i="35"/>
  <c r="Z40" i="35"/>
  <c r="Z40" i="66"/>
  <c r="AA90" i="35"/>
  <c r="AA40" i="35"/>
  <c r="AA40" i="66"/>
  <c r="AB90" i="35"/>
  <c r="AB40" i="35"/>
  <c r="AB40" i="66"/>
  <c r="AC90" i="35"/>
  <c r="AC40" i="35"/>
  <c r="AC40" i="66"/>
  <c r="AD90" i="35"/>
  <c r="AD40" i="35"/>
  <c r="AD40" i="66"/>
  <c r="AE90" i="35"/>
  <c r="U76" i="35"/>
  <c r="V76" i="35"/>
  <c r="W76" i="35"/>
  <c r="X76" i="35"/>
  <c r="Y76" i="35"/>
  <c r="Z76" i="35"/>
  <c r="AA76" i="35"/>
  <c r="AB76" i="35"/>
  <c r="AC76" i="35"/>
  <c r="AD76" i="35"/>
  <c r="T76" i="35"/>
  <c r="U30" i="35"/>
  <c r="U30" i="66"/>
  <c r="V30" i="35"/>
  <c r="V30" i="66"/>
  <c r="W30" i="35"/>
  <c r="W30" i="66"/>
  <c r="X30" i="35"/>
  <c r="X30" i="66"/>
  <c r="BA30" i="66"/>
  <c r="Y30" i="35"/>
  <c r="Y30" i="66"/>
  <c r="Z30" i="35"/>
  <c r="Z30" i="66"/>
  <c r="AA30" i="35"/>
  <c r="AA30" i="66"/>
  <c r="AB30" i="35"/>
  <c r="AB30" i="66"/>
  <c r="AC30" i="35"/>
  <c r="AC30" i="66"/>
  <c r="AD30" i="35"/>
  <c r="AD30" i="66"/>
  <c r="T30" i="35"/>
  <c r="U47" i="35"/>
  <c r="V47" i="35"/>
  <c r="W47" i="35"/>
  <c r="X47" i="35"/>
  <c r="Y47" i="35"/>
  <c r="Z47" i="35"/>
  <c r="AA47" i="35"/>
  <c r="AB47" i="35"/>
  <c r="AC47" i="35"/>
  <c r="AD47" i="35"/>
  <c r="T47" i="35"/>
  <c r="U19" i="35"/>
  <c r="V19" i="35"/>
  <c r="V19" i="66"/>
  <c r="W19" i="35"/>
  <c r="W19" i="66"/>
  <c r="X19" i="35"/>
  <c r="X19" i="66"/>
  <c r="BA19" i="66"/>
  <c r="Y19" i="35"/>
  <c r="Y19" i="66"/>
  <c r="Z19" i="35"/>
  <c r="Z19" i="66"/>
  <c r="AA19" i="35"/>
  <c r="AA19" i="66"/>
  <c r="AB19" i="35"/>
  <c r="AB19" i="66"/>
  <c r="AC19" i="35"/>
  <c r="AD19" i="35"/>
  <c r="AD19" i="66"/>
  <c r="T19" i="35"/>
  <c r="AS51" i="29"/>
  <c r="AT51" i="29"/>
  <c r="AJ6" i="35"/>
  <c r="AK6" i="35"/>
  <c r="AL6" i="35"/>
  <c r="AM6" i="35"/>
  <c r="AI6" i="35"/>
  <c r="AS55" i="36"/>
  <c r="AT55" i="36"/>
  <c r="AH48" i="42"/>
  <c r="AI48" i="42"/>
  <c r="AX53" i="35"/>
  <c r="AY53" i="35"/>
  <c r="Y48" i="42"/>
  <c r="Z48" i="42"/>
  <c r="AA48" i="42"/>
  <c r="AB48" i="42"/>
  <c r="AC48" i="42"/>
  <c r="AD48" i="42"/>
  <c r="AE48" i="42"/>
  <c r="AF48" i="42"/>
  <c r="AG48" i="42"/>
  <c r="AP53" i="35"/>
  <c r="AQ53" i="35"/>
  <c r="AR53" i="35"/>
  <c r="AS53" i="35"/>
  <c r="AT53" i="35"/>
  <c r="AU53" i="35"/>
  <c r="AV53" i="35"/>
  <c r="AW53" i="35"/>
  <c r="AO53" i="35"/>
  <c r="AE55" i="36"/>
  <c r="AF55" i="36"/>
  <c r="AG55" i="36"/>
  <c r="AH55" i="36"/>
  <c r="AI55" i="36"/>
  <c r="AJ55" i="36"/>
  <c r="AK55" i="36"/>
  <c r="AL55" i="36"/>
  <c r="AM55" i="36"/>
  <c r="AN55" i="36"/>
  <c r="AO55" i="36"/>
  <c r="AP55" i="36"/>
  <c r="AQ55" i="36"/>
  <c r="AR55" i="36"/>
  <c r="D51" i="28"/>
  <c r="E51" i="28"/>
  <c r="F51" i="28"/>
  <c r="G51" i="28"/>
  <c r="H51" i="28"/>
  <c r="I51" i="28"/>
  <c r="J51" i="28"/>
  <c r="K51" i="28"/>
  <c r="L51" i="28"/>
  <c r="M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T51" i="29"/>
  <c r="U51" i="29"/>
  <c r="V51" i="29"/>
  <c r="W51" i="29"/>
  <c r="X51" i="29"/>
  <c r="Y51" i="29"/>
  <c r="Z51" i="29"/>
  <c r="AA51" i="29"/>
  <c r="AB51" i="29"/>
  <c r="AC51" i="29"/>
  <c r="AE51" i="29"/>
  <c r="AF51" i="29"/>
  <c r="AG51" i="29"/>
  <c r="AH51" i="29"/>
  <c r="AI51" i="29"/>
  <c r="AJ51" i="29"/>
  <c r="AK51" i="29"/>
  <c r="AL51" i="29"/>
  <c r="AM51" i="29"/>
  <c r="AN51" i="29"/>
  <c r="AO51" i="29"/>
  <c r="AP51" i="29"/>
  <c r="AQ51" i="29"/>
  <c r="AR51" i="29"/>
  <c r="Y85" i="35"/>
  <c r="O76" i="42"/>
  <c r="AB33" i="66"/>
  <c r="AB85" i="35"/>
  <c r="Q33" i="42"/>
  <c r="AU48" i="29"/>
  <c r="P76" i="42"/>
  <c r="P33" i="42"/>
  <c r="AQ39" i="42"/>
  <c r="AI34" i="28"/>
  <c r="BD55" i="35"/>
  <c r="AC54" i="28"/>
  <c r="AC85" i="35"/>
  <c r="AM21" i="42"/>
  <c r="AG53" i="28"/>
  <c r="BC58" i="35"/>
  <c r="Z54" i="28"/>
  <c r="AM37" i="42"/>
  <c r="R22" i="42"/>
  <c r="R39" i="35"/>
  <c r="Q39" i="35"/>
  <c r="S39" i="35"/>
  <c r="S39" i="66"/>
  <c r="P39" i="66"/>
  <c r="P39" i="35"/>
  <c r="O39" i="35"/>
  <c r="O34" i="35"/>
  <c r="N39" i="35"/>
  <c r="N34" i="35"/>
  <c r="M39" i="35"/>
  <c r="L39" i="35"/>
  <c r="K33" i="35"/>
  <c r="K39" i="35"/>
  <c r="J39" i="35"/>
  <c r="T90" i="35"/>
  <c r="T40" i="35"/>
  <c r="T40" i="66"/>
  <c r="S40" i="66"/>
  <c r="S40" i="35"/>
  <c r="R40" i="35"/>
  <c r="Q40" i="35"/>
  <c r="P40" i="35"/>
  <c r="O40" i="35"/>
  <c r="J40" i="35"/>
  <c r="I33" i="35"/>
  <c r="L33" i="35"/>
  <c r="N33" i="35"/>
  <c r="N41" i="35"/>
  <c r="AE48" i="28"/>
  <c r="AM48" i="28"/>
  <c r="AN48" i="28"/>
  <c r="Q24" i="42"/>
  <c r="R58" i="42"/>
  <c r="R26" i="42"/>
  <c r="R27" i="42"/>
  <c r="N54" i="28"/>
  <c r="Q34" i="35"/>
  <c r="G78" i="35"/>
  <c r="H79" i="35"/>
  <c r="H80" i="35"/>
  <c r="H32" i="35"/>
  <c r="H34" i="35"/>
  <c r="BI59" i="35"/>
  <c r="AA85" i="35"/>
  <c r="I39" i="35"/>
  <c r="F78" i="35"/>
  <c r="L22" i="35"/>
  <c r="K22" i="35"/>
  <c r="M22" i="35"/>
  <c r="W22" i="35"/>
  <c r="W23" i="35"/>
  <c r="W23" i="66"/>
  <c r="AB26" i="66"/>
  <c r="AB27" i="35"/>
  <c r="AB27" i="66"/>
  <c r="T10" i="66"/>
  <c r="T43" i="35"/>
  <c r="AU53" i="36"/>
  <c r="D8" i="66"/>
  <c r="F8" i="66"/>
  <c r="H8" i="66"/>
  <c r="R8" i="66"/>
  <c r="K14" i="66"/>
  <c r="E14" i="66"/>
  <c r="G14" i="66"/>
  <c r="P14" i="66"/>
  <c r="Y22" i="35"/>
  <c r="P34" i="35"/>
  <c r="P41" i="35"/>
  <c r="U19" i="66"/>
  <c r="T22" i="35"/>
  <c r="S22" i="66"/>
  <c r="K22" i="66"/>
  <c r="J22" i="66"/>
  <c r="AA10" i="66"/>
  <c r="AA43" i="35"/>
  <c r="R20" i="66"/>
  <c r="P20" i="66"/>
  <c r="Q20" i="66"/>
  <c r="J20" i="66"/>
  <c r="F20" i="66"/>
  <c r="O48" i="66"/>
  <c r="J48" i="66"/>
  <c r="R48" i="66"/>
  <c r="S24" i="42"/>
  <c r="G11" i="66"/>
  <c r="O11" i="66"/>
  <c r="R11" i="66"/>
  <c r="H11" i="66"/>
  <c r="I11" i="66"/>
  <c r="J11" i="66"/>
  <c r="D11" i="66"/>
  <c r="M11" i="66"/>
  <c r="F11" i="66"/>
  <c r="J38" i="66"/>
  <c r="I13" i="66"/>
  <c r="R13" i="66"/>
  <c r="K13" i="66"/>
  <c r="E13" i="66"/>
  <c r="G13" i="66"/>
  <c r="P13" i="66"/>
  <c r="I25" i="66"/>
  <c r="Q25" i="66"/>
  <c r="J25" i="66"/>
  <c r="K25" i="66"/>
  <c r="D25" i="66"/>
  <c r="L25" i="66"/>
  <c r="M25" i="66"/>
  <c r="F25" i="66"/>
  <c r="G25" i="66"/>
  <c r="H25" i="66"/>
  <c r="P25" i="66"/>
  <c r="M49" i="66"/>
  <c r="F49" i="66"/>
  <c r="O49" i="66"/>
  <c r="H49" i="66"/>
  <c r="I49" i="66"/>
  <c r="J49" i="66"/>
  <c r="D49" i="66"/>
  <c r="Q22" i="42"/>
  <c r="T21" i="66"/>
  <c r="S21" i="66"/>
  <c r="K21" i="66"/>
  <c r="T39" i="66"/>
  <c r="AD43" i="35"/>
  <c r="Z43" i="35"/>
  <c r="E9" i="66"/>
  <c r="F9" i="66"/>
  <c r="G9" i="66"/>
  <c r="H9" i="66"/>
  <c r="P9" i="66"/>
  <c r="Q9" i="66"/>
  <c r="R9" i="66"/>
  <c r="D9" i="66"/>
  <c r="E15" i="66"/>
  <c r="F15" i="66"/>
  <c r="N15" i="66"/>
  <c r="G15" i="66"/>
  <c r="O15" i="66"/>
  <c r="H15" i="66"/>
  <c r="P15" i="66"/>
  <c r="R15" i="66"/>
  <c r="I15" i="66"/>
  <c r="Q15" i="66"/>
  <c r="J15" i="66"/>
  <c r="K15" i="66"/>
  <c r="Q24" i="35"/>
  <c r="H31" i="66"/>
  <c r="H58" i="66"/>
  <c r="K31" i="66"/>
  <c r="K58" i="66"/>
  <c r="H16" i="66"/>
  <c r="P16" i="66"/>
  <c r="Q16" i="66"/>
  <c r="J16" i="66"/>
  <c r="R16" i="66"/>
  <c r="F16" i="66"/>
  <c r="AD27" i="35"/>
  <c r="AD27" i="66"/>
  <c r="AC43" i="35"/>
  <c r="Y43" i="35"/>
  <c r="J17" i="66"/>
  <c r="K17" i="66"/>
  <c r="D17" i="66"/>
  <c r="E17" i="66"/>
  <c r="F17" i="66"/>
  <c r="R17" i="66"/>
  <c r="G17" i="66"/>
  <c r="O17" i="66"/>
  <c r="Z27" i="66"/>
  <c r="V27" i="35"/>
  <c r="V27" i="66"/>
  <c r="T37" i="66"/>
  <c r="S37" i="66"/>
  <c r="P37" i="66"/>
  <c r="U43" i="35"/>
  <c r="U43" i="66"/>
  <c r="K18" i="66"/>
  <c r="D18" i="66"/>
  <c r="E18" i="66"/>
  <c r="G18" i="66"/>
  <c r="F45" i="66"/>
  <c r="BF6" i="66"/>
  <c r="L44" i="66"/>
  <c r="S51" i="66"/>
  <c r="H51" i="35"/>
  <c r="G45" i="66"/>
  <c r="O45" i="66"/>
  <c r="H45" i="66"/>
  <c r="P45" i="66"/>
  <c r="I45" i="66"/>
  <c r="Q45" i="66"/>
  <c r="J45" i="66"/>
  <c r="K45" i="66"/>
  <c r="D45" i="66"/>
  <c r="L45" i="66"/>
  <c r="E45" i="66"/>
  <c r="M45" i="66"/>
  <c r="E44" i="66"/>
  <c r="M44" i="66"/>
  <c r="F44" i="66"/>
  <c r="N44" i="66"/>
  <c r="G44" i="66"/>
  <c r="O44" i="66"/>
  <c r="H44" i="66"/>
  <c r="P44" i="66"/>
  <c r="I44" i="66"/>
  <c r="Q44" i="66"/>
  <c r="J44" i="66"/>
  <c r="K44" i="66"/>
  <c r="N45" i="66"/>
  <c r="H52" i="35"/>
  <c r="G51" i="35"/>
  <c r="Y22" i="66"/>
  <c r="Y23" i="35"/>
  <c r="S22" i="35"/>
  <c r="Z46" i="35"/>
  <c r="Z46" i="66"/>
  <c r="Y48" i="68"/>
  <c r="Y43" i="68"/>
  <c r="W22" i="66"/>
  <c r="P40" i="66"/>
  <c r="T22" i="66"/>
  <c r="Y43" i="66"/>
  <c r="Y47" i="66"/>
  <c r="Y50" i="35"/>
  <c r="Y50" i="66"/>
  <c r="Y46" i="35"/>
  <c r="Y46" i="66"/>
  <c r="X48" i="68"/>
  <c r="D22" i="35"/>
  <c r="K37" i="66"/>
  <c r="G37" i="66"/>
  <c r="O37" i="66"/>
  <c r="H37" i="66"/>
  <c r="AC43" i="66"/>
  <c r="AC46" i="35"/>
  <c r="AC46" i="66"/>
  <c r="AB48" i="68"/>
  <c r="AC50" i="35"/>
  <c r="AC50" i="66"/>
  <c r="AA43" i="66"/>
  <c r="AA50" i="35"/>
  <c r="AA50" i="66"/>
  <c r="AA46" i="35"/>
  <c r="AA46" i="66"/>
  <c r="Z48" i="68"/>
  <c r="Z50" i="68"/>
  <c r="D24" i="35"/>
  <c r="D23" i="35"/>
  <c r="P24" i="35"/>
  <c r="P23" i="35"/>
  <c r="K24" i="35"/>
  <c r="K23" i="35"/>
  <c r="AA24" i="35"/>
  <c r="AA24" i="66"/>
  <c r="R24" i="35"/>
  <c r="Z24" i="35"/>
  <c r="Z24" i="66"/>
  <c r="X24" i="35"/>
  <c r="X24" i="66"/>
  <c r="BA24" i="66"/>
  <c r="AD24" i="35"/>
  <c r="AD24" i="66"/>
  <c r="N24" i="35"/>
  <c r="T24" i="35"/>
  <c r="AB24" i="35"/>
  <c r="AB24" i="66"/>
  <c r="W24" i="35"/>
  <c r="W24" i="66"/>
  <c r="I24" i="35"/>
  <c r="V24" i="35"/>
  <c r="V24" i="66"/>
  <c r="AC24" i="35"/>
  <c r="AC24" i="66"/>
  <c r="M24" i="35"/>
  <c r="M23" i="35"/>
  <c r="L24" i="35"/>
  <c r="L23" i="35"/>
  <c r="O22" i="35"/>
  <c r="Y24" i="35"/>
  <c r="Y24" i="66"/>
  <c r="S24" i="35"/>
  <c r="U24" i="35"/>
  <c r="U24" i="66"/>
  <c r="AA22" i="35"/>
  <c r="R22" i="35"/>
  <c r="R23" i="35"/>
  <c r="O24" i="35"/>
  <c r="J24" i="35"/>
  <c r="T50" i="35"/>
  <c r="T50" i="66"/>
  <c r="AB22" i="35"/>
  <c r="J22" i="35"/>
  <c r="S23" i="35"/>
  <c r="K23" i="68"/>
  <c r="D23" i="68"/>
  <c r="L23" i="68"/>
  <c r="L52" i="68"/>
  <c r="G33" i="68"/>
  <c r="G32" i="68"/>
  <c r="G31" i="68"/>
  <c r="G53" i="68"/>
  <c r="O33" i="68"/>
  <c r="O32" i="68"/>
  <c r="O31" i="68"/>
  <c r="O53" i="68"/>
  <c r="L36" i="68"/>
  <c r="M23" i="68"/>
  <c r="M36" i="68"/>
  <c r="M32" i="68"/>
  <c r="M31" i="68"/>
  <c r="M53" i="68"/>
  <c r="N36" i="68"/>
  <c r="N32" i="68"/>
  <c r="N31" i="68"/>
  <c r="N53" i="68"/>
  <c r="L33" i="68"/>
  <c r="D6" i="68"/>
  <c r="D52" i="68"/>
  <c r="L6" i="68"/>
  <c r="H23" i="68"/>
  <c r="I23" i="68"/>
  <c r="K36" i="68"/>
  <c r="BB48" i="68"/>
  <c r="Q46" i="68"/>
  <c r="M46" i="68"/>
  <c r="C46" i="68"/>
  <c r="L46" i="68"/>
  <c r="K46" i="68"/>
  <c r="H46" i="68"/>
  <c r="G46" i="68"/>
  <c r="N46" i="68"/>
  <c r="P46" i="68"/>
  <c r="F46" i="68"/>
  <c r="D46" i="68"/>
  <c r="O46" i="68"/>
  <c r="E46" i="68"/>
  <c r="K33" i="68"/>
  <c r="K32" i="68"/>
  <c r="K31" i="68"/>
  <c r="K53" i="68"/>
  <c r="C33" i="68"/>
  <c r="P32" i="68"/>
  <c r="J40" i="68"/>
  <c r="L32" i="68"/>
  <c r="L31" i="68"/>
  <c r="L53" i="68"/>
  <c r="J33" i="68"/>
  <c r="J23" i="68"/>
  <c r="J53" i="68"/>
  <c r="CC6" i="1"/>
  <c r="K14" i="1"/>
  <c r="K7" i="1"/>
  <c r="K21" i="1"/>
  <c r="K15" i="1"/>
  <c r="L15" i="1"/>
  <c r="K12" i="1"/>
  <c r="L7" i="1"/>
  <c r="H26" i="69"/>
  <c r="G25" i="69"/>
  <c r="O37" i="69"/>
  <c r="G37" i="69"/>
  <c r="M16" i="69"/>
  <c r="E16" i="69"/>
  <c r="P16" i="69"/>
  <c r="P14" i="69"/>
  <c r="I37" i="69"/>
  <c r="H25" i="69"/>
  <c r="H24" i="69"/>
  <c r="I26" i="69"/>
  <c r="D37" i="69"/>
  <c r="C16" i="69"/>
  <c r="B26" i="69"/>
  <c r="J26" i="69"/>
  <c r="M37" i="69"/>
  <c r="B25" i="69"/>
  <c r="B24" i="69"/>
  <c r="F37" i="69"/>
  <c r="F34" i="69"/>
  <c r="N37" i="69"/>
  <c r="F19" i="69"/>
  <c r="D26" i="69"/>
  <c r="L26" i="69"/>
  <c r="E26" i="69"/>
  <c r="H37" i="69"/>
  <c r="P37" i="69"/>
  <c r="F26" i="69"/>
  <c r="F24" i="69"/>
  <c r="N26" i="69"/>
  <c r="N24" i="69"/>
  <c r="P26" i="69"/>
  <c r="H16" i="69"/>
  <c r="H14" i="69"/>
  <c r="G26" i="69"/>
  <c r="Y8" i="69"/>
  <c r="Y6" i="69"/>
  <c r="Y58" i="69"/>
  <c r="Z8" i="69"/>
  <c r="Z6" i="69"/>
  <c r="Z58" i="69"/>
  <c r="S8" i="69"/>
  <c r="S6" i="69"/>
  <c r="S58" i="69"/>
  <c r="AB8" i="69"/>
  <c r="AB6" i="69"/>
  <c r="AB58" i="69"/>
  <c r="R8" i="69"/>
  <c r="R6" i="69"/>
  <c r="R58" i="69"/>
  <c r="AA8" i="69"/>
  <c r="AA6" i="69"/>
  <c r="AA58" i="69"/>
  <c r="AA61" i="69"/>
  <c r="AA63" i="69"/>
  <c r="X8" i="69"/>
  <c r="X6" i="69"/>
  <c r="X58" i="69"/>
  <c r="T8" i="69"/>
  <c r="T6" i="69"/>
  <c r="T58" i="69"/>
  <c r="T61" i="69"/>
  <c r="T64" i="69"/>
  <c r="W8" i="69"/>
  <c r="W6" i="69"/>
  <c r="W58" i="69"/>
  <c r="U8" i="69"/>
  <c r="U6" i="69"/>
  <c r="U58" i="69"/>
  <c r="AW9" i="69"/>
  <c r="BA9" i="69"/>
  <c r="V8" i="69"/>
  <c r="AV8" i="69"/>
  <c r="K20" i="69"/>
  <c r="I30" i="69"/>
  <c r="I28" i="69"/>
  <c r="J30" i="69"/>
  <c r="J28" i="69"/>
  <c r="O7" i="69"/>
  <c r="F7" i="69"/>
  <c r="E7" i="69"/>
  <c r="H7" i="69"/>
  <c r="C7" i="69"/>
  <c r="I7" i="69"/>
  <c r="F22" i="69"/>
  <c r="O22" i="69"/>
  <c r="N20" i="69"/>
  <c r="J29" i="69"/>
  <c r="B7" i="69"/>
  <c r="L7" i="69"/>
  <c r="L22" i="69"/>
  <c r="P30" i="69"/>
  <c r="H30" i="69"/>
  <c r="G33" i="69"/>
  <c r="I23" i="69"/>
  <c r="O23" i="69"/>
  <c r="E25" i="69"/>
  <c r="E24" i="69"/>
  <c r="J23" i="69"/>
  <c r="O25" i="69"/>
  <c r="L37" i="69"/>
  <c r="P41" i="69"/>
  <c r="O16" i="69"/>
  <c r="M29" i="69"/>
  <c r="D25" i="69"/>
  <c r="D24" i="69"/>
  <c r="N36" i="69"/>
  <c r="O29" i="69"/>
  <c r="M15" i="69"/>
  <c r="N25" i="69"/>
  <c r="K23" i="69"/>
  <c r="I25" i="69"/>
  <c r="I24" i="69"/>
  <c r="G46" i="69"/>
  <c r="G23" i="69"/>
  <c r="G24" i="69"/>
  <c r="C23" i="69"/>
  <c r="P23" i="69"/>
  <c r="D23" i="69"/>
  <c r="L25" i="69"/>
  <c r="L24" i="69"/>
  <c r="M25" i="69"/>
  <c r="F25" i="69"/>
  <c r="H23" i="69"/>
  <c r="O26" i="69"/>
  <c r="O24" i="69"/>
  <c r="K26" i="69"/>
  <c r="K24" i="69"/>
  <c r="I41" i="69"/>
  <c r="P29" i="69"/>
  <c r="P28" i="69"/>
  <c r="P27" i="69"/>
  <c r="P60" i="69"/>
  <c r="N29" i="69"/>
  <c r="L29" i="69"/>
  <c r="J25" i="69"/>
  <c r="J24" i="69"/>
  <c r="M23" i="69"/>
  <c r="C25" i="69"/>
  <c r="C24" i="69"/>
  <c r="F23" i="69"/>
  <c r="AL61" i="69"/>
  <c r="AL63" i="69"/>
  <c r="AL65" i="69"/>
  <c r="P9" i="69"/>
  <c r="E13" i="69"/>
  <c r="G41" i="69"/>
  <c r="J9" i="69"/>
  <c r="J8" i="69"/>
  <c r="I46" i="69"/>
  <c r="D10" i="69"/>
  <c r="L10" i="69"/>
  <c r="C14" i="69"/>
  <c r="P31" i="69"/>
  <c r="K41" i="69"/>
  <c r="J41" i="69"/>
  <c r="E9" i="69"/>
  <c r="I9" i="69"/>
  <c r="O9" i="69"/>
  <c r="G9" i="69"/>
  <c r="G8" i="69"/>
  <c r="G6" i="69"/>
  <c r="G31" i="69"/>
  <c r="L41" i="69"/>
  <c r="M41" i="69"/>
  <c r="AN64" i="69"/>
  <c r="C9" i="69"/>
  <c r="K9" i="69"/>
  <c r="B9" i="69"/>
  <c r="AM65" i="69"/>
  <c r="E15" i="69"/>
  <c r="E14" i="69"/>
  <c r="D15" i="69"/>
  <c r="M7" i="69"/>
  <c r="I15" i="69"/>
  <c r="N15" i="69"/>
  <c r="J15" i="69"/>
  <c r="M10" i="69"/>
  <c r="H10" i="69"/>
  <c r="O15" i="69"/>
  <c r="O14" i="69"/>
  <c r="F15" i="69"/>
  <c r="P15" i="69"/>
  <c r="K15" i="69"/>
  <c r="B15" i="69"/>
  <c r="G15" i="69"/>
  <c r="N10" i="69"/>
  <c r="D7" i="69"/>
  <c r="H15" i="69"/>
  <c r="J10" i="69"/>
  <c r="AL64" i="69"/>
  <c r="AL66" i="69"/>
  <c r="AN63" i="69"/>
  <c r="AN66" i="69"/>
  <c r="AZ54" i="35"/>
  <c r="AM6" i="28"/>
  <c r="AN6" i="28"/>
  <c r="AM43" i="28"/>
  <c r="AN43" i="28"/>
  <c r="AI35" i="28"/>
  <c r="AE33" i="28"/>
  <c r="AI33" i="28"/>
  <c r="AU31" i="29"/>
  <c r="Y61" i="69"/>
  <c r="Y64" i="69"/>
  <c r="V6" i="69"/>
  <c r="V58" i="69"/>
  <c r="AV6" i="69"/>
  <c r="BZ15" i="1"/>
  <c r="AB34" i="35"/>
  <c r="AB34" i="66"/>
  <c r="AB41" i="35"/>
  <c r="AB41" i="66"/>
  <c r="AC33" i="66"/>
  <c r="BI58" i="35"/>
  <c r="BE58" i="35"/>
  <c r="BH58" i="35"/>
  <c r="BD58" i="35"/>
  <c r="Y23" i="66"/>
  <c r="BG6" i="35"/>
  <c r="BC6" i="35"/>
  <c r="U26" i="66"/>
  <c r="U27" i="35"/>
  <c r="U27" i="66"/>
  <c r="W32" i="66"/>
  <c r="W34" i="35"/>
  <c r="W34" i="66"/>
  <c r="T27" i="35"/>
  <c r="T26" i="66"/>
  <c r="Q58" i="42"/>
  <c r="Q26" i="42"/>
  <c r="Q27" i="42"/>
  <c r="J23" i="35"/>
  <c r="AA22" i="66"/>
  <c r="AA23" i="35"/>
  <c r="AA12" i="35"/>
  <c r="AA23" i="66"/>
  <c r="R22" i="66"/>
  <c r="N39" i="66"/>
  <c r="I39" i="66"/>
  <c r="L39" i="66"/>
  <c r="O39" i="66"/>
  <c r="I40" i="66"/>
  <c r="Q40" i="66"/>
  <c r="Y34" i="66"/>
  <c r="BH7" i="1"/>
  <c r="BQ7" i="1"/>
  <c r="BH8" i="1"/>
  <c r="F7" i="1"/>
  <c r="X7" i="1"/>
  <c r="BH12" i="1"/>
  <c r="X12" i="1"/>
  <c r="BQ12" i="1"/>
  <c r="F12" i="1"/>
  <c r="AD54" i="66"/>
  <c r="E78" i="35"/>
  <c r="G79" i="35"/>
  <c r="G80" i="35"/>
  <c r="G32" i="35"/>
  <c r="P41" i="42"/>
  <c r="R24" i="42"/>
  <c r="P24" i="42"/>
  <c r="O22" i="42"/>
  <c r="S22" i="42"/>
  <c r="S23" i="42"/>
  <c r="O24" i="42"/>
  <c r="P22" i="42"/>
  <c r="P23" i="42"/>
  <c r="BG55" i="35"/>
  <c r="BC55" i="35"/>
  <c r="AI56" i="35"/>
  <c r="BG56" i="35"/>
  <c r="AL53" i="28"/>
  <c r="X32" i="66"/>
  <c r="BA32" i="66"/>
  <c r="V32" i="66"/>
  <c r="V34" i="35"/>
  <c r="V41" i="35"/>
  <c r="AQ40" i="42"/>
  <c r="AM40" i="42"/>
  <c r="X31" i="68"/>
  <c r="X53" i="68"/>
  <c r="AA6" i="66"/>
  <c r="AA54" i="66"/>
  <c r="T34" i="35"/>
  <c r="X22" i="35"/>
  <c r="X23" i="35"/>
  <c r="AD22" i="35"/>
  <c r="AD22" i="66"/>
  <c r="F22" i="35"/>
  <c r="G24" i="35"/>
  <c r="G23" i="35"/>
  <c r="I22" i="35"/>
  <c r="I22" i="66"/>
  <c r="I23" i="35"/>
  <c r="AC22" i="35"/>
  <c r="P22" i="35"/>
  <c r="U22" i="35"/>
  <c r="Z22" i="35"/>
  <c r="Z23" i="35"/>
  <c r="N22" i="35"/>
  <c r="N23" i="35"/>
  <c r="H22" i="35"/>
  <c r="H23" i="35"/>
  <c r="Q22" i="35"/>
  <c r="Q23" i="35"/>
  <c r="E22" i="35"/>
  <c r="E23" i="35"/>
  <c r="V22" i="35"/>
  <c r="U6" i="66"/>
  <c r="U54" i="66"/>
  <c r="AQ19" i="42"/>
  <c r="AM19" i="42"/>
  <c r="AH52" i="28"/>
  <c r="AL52" i="28"/>
  <c r="E8" i="66"/>
  <c r="G8" i="66"/>
  <c r="I8" i="66"/>
  <c r="K8" i="66"/>
  <c r="Q8" i="66"/>
  <c r="K7" i="66"/>
  <c r="K10" i="66"/>
  <c r="E7" i="66"/>
  <c r="N7" i="66"/>
  <c r="N10" i="66"/>
  <c r="D36" i="66"/>
  <c r="H36" i="66"/>
  <c r="Q36" i="66"/>
  <c r="P36" i="66"/>
  <c r="D14" i="66"/>
  <c r="R14" i="66"/>
  <c r="O14" i="66"/>
  <c r="Q14" i="66"/>
  <c r="F14" i="66"/>
  <c r="H14" i="66"/>
  <c r="J14" i="66"/>
  <c r="I52" i="68"/>
  <c r="I36" i="68"/>
  <c r="I32" i="68"/>
  <c r="I31" i="68"/>
  <c r="I53" i="68"/>
  <c r="T6" i="66"/>
  <c r="T54" i="66"/>
  <c r="AA27" i="35"/>
  <c r="AA27" i="66"/>
  <c r="AC6" i="66"/>
  <c r="AC54" i="66"/>
  <c r="S32" i="35"/>
  <c r="I32" i="35"/>
  <c r="AU55" i="68"/>
  <c r="AB32" i="68"/>
  <c r="AB31" i="68"/>
  <c r="AB53" i="68"/>
  <c r="X52" i="68"/>
  <c r="X8" i="1"/>
  <c r="BH10" i="1"/>
  <c r="BQ10" i="1"/>
  <c r="X10" i="1"/>
  <c r="F10" i="1"/>
  <c r="I51" i="1"/>
  <c r="H47" i="1"/>
  <c r="H49" i="1"/>
  <c r="H46" i="1"/>
  <c r="H48" i="1"/>
  <c r="E23" i="69"/>
  <c r="F29" i="36"/>
  <c r="W52" i="68"/>
  <c r="J6" i="68"/>
  <c r="J52" i="68"/>
  <c r="X15" i="1"/>
  <c r="AG55" i="68"/>
  <c r="K21" i="35"/>
  <c r="X29" i="1"/>
  <c r="X19" i="1"/>
  <c r="X18" i="1"/>
  <c r="X30" i="1"/>
  <c r="BQ11" i="1"/>
  <c r="X32" i="1"/>
  <c r="X33" i="1"/>
  <c r="X28" i="1"/>
  <c r="X20" i="1"/>
  <c r="X25" i="1"/>
  <c r="X35" i="1"/>
  <c r="X34" i="1"/>
  <c r="X24" i="1"/>
  <c r="X21" i="1"/>
  <c r="X11" i="1"/>
  <c r="F11" i="1"/>
  <c r="X17" i="1"/>
  <c r="BH11" i="1"/>
  <c r="X23" i="1"/>
  <c r="X13" i="1"/>
  <c r="X16" i="1"/>
  <c r="BA31" i="66"/>
  <c r="X58" i="66"/>
  <c r="W49" i="68"/>
  <c r="AW49" i="68"/>
  <c r="BH13" i="1"/>
  <c r="AJ61" i="66"/>
  <c r="AX60" i="66"/>
  <c r="AL60" i="66"/>
  <c r="AJ59" i="66"/>
  <c r="M52" i="68"/>
  <c r="W32" i="68"/>
  <c r="AC52" i="68"/>
  <c r="Y52" i="68"/>
  <c r="N62" i="68"/>
  <c r="J62" i="68"/>
  <c r="F62" i="68"/>
  <c r="H52" i="68"/>
  <c r="X9" i="1"/>
  <c r="F16" i="1"/>
  <c r="AI61" i="66"/>
  <c r="AT59" i="66"/>
  <c r="AI59" i="66"/>
  <c r="AV55" i="68"/>
  <c r="AV57" i="68"/>
  <c r="AN55" i="68"/>
  <c r="AN59" i="68"/>
  <c r="AJ55" i="68"/>
  <c r="AJ57" i="68"/>
  <c r="AJ59" i="68"/>
  <c r="AB52" i="68"/>
  <c r="T52" i="68"/>
  <c r="Q62" i="68"/>
  <c r="M62" i="68"/>
  <c r="I62" i="68"/>
  <c r="E62" i="68"/>
  <c r="AP59" i="66"/>
  <c r="AW59" i="66"/>
  <c r="AM59" i="68"/>
  <c r="AQ55" i="68"/>
  <c r="AQ59" i="68"/>
  <c r="AE57" i="68"/>
  <c r="AO63" i="66"/>
  <c r="AT59" i="68"/>
  <c r="AL59" i="68"/>
  <c r="AE59" i="68"/>
  <c r="AT57" i="68"/>
  <c r="AT60" i="68"/>
  <c r="AH55" i="68"/>
  <c r="AH58" i="68"/>
  <c r="AD57" i="68"/>
  <c r="AD60" i="68"/>
  <c r="AO65" i="69"/>
  <c r="AS59" i="68"/>
  <c r="AO55" i="68"/>
  <c r="AD59" i="68"/>
  <c r="AS58" i="68"/>
  <c r="AK55" i="68"/>
  <c r="AK59" i="68"/>
  <c r="AD55" i="68"/>
  <c r="AD58" i="68"/>
  <c r="AK57" i="68"/>
  <c r="AT58" i="68"/>
  <c r="AM58" i="68"/>
  <c r="AS57" i="68"/>
  <c r="AS60" i="68"/>
  <c r="AP55" i="68"/>
  <c r="AP58" i="68"/>
  <c r="AM57" i="68"/>
  <c r="AM60" i="68"/>
  <c r="AI55" i="68"/>
  <c r="AO61" i="69"/>
  <c r="AO64" i="69"/>
  <c r="AL55" i="68"/>
  <c r="AL58" i="68"/>
  <c r="AL57" i="68"/>
  <c r="AF57" i="68"/>
  <c r="BA52" i="66"/>
  <c r="AE58" i="68"/>
  <c r="AE60" i="68"/>
  <c r="AE32" i="28"/>
  <c r="AM33" i="28"/>
  <c r="AN33" i="28"/>
  <c r="AK58" i="68"/>
  <c r="AQ57" i="68"/>
  <c r="AW32" i="68"/>
  <c r="W31" i="68"/>
  <c r="AN58" i="68"/>
  <c r="AN60" i="68"/>
  <c r="H22" i="66"/>
  <c r="T34" i="66"/>
  <c r="V34" i="66"/>
  <c r="V41" i="66"/>
  <c r="BC56" i="35"/>
  <c r="D78" i="35"/>
  <c r="D79" i="35"/>
  <c r="N22" i="66"/>
  <c r="AG63" i="69"/>
  <c r="AQ58" i="68"/>
  <c r="AN57" i="68"/>
  <c r="F30" i="36"/>
  <c r="F29" i="69"/>
  <c r="V22" i="66"/>
  <c r="AC23" i="35"/>
  <c r="AC23" i="66"/>
  <c r="AC22" i="66"/>
  <c r="AD23" i="35"/>
  <c r="AD23" i="66"/>
  <c r="AQ24" i="42"/>
  <c r="AM24" i="42"/>
  <c r="E22" i="66"/>
  <c r="T27" i="66"/>
  <c r="Y65" i="69"/>
  <c r="AO63" i="69"/>
  <c r="AI59" i="68"/>
  <c r="Z22" i="66"/>
  <c r="Z23" i="66"/>
  <c r="X22" i="66"/>
  <c r="BA22" i="66"/>
  <c r="U22" i="66"/>
  <c r="U23" i="35"/>
  <c r="U12" i="35"/>
  <c r="AQ22" i="42"/>
  <c r="AM22" i="42"/>
  <c r="O23" i="42"/>
  <c r="AQ23" i="42"/>
  <c r="P22" i="66"/>
  <c r="BN15" i="1"/>
  <c r="M15" i="1"/>
  <c r="U28" i="35"/>
  <c r="U28" i="66"/>
  <c r="U12" i="66"/>
  <c r="Z12" i="35"/>
  <c r="AW31" i="68"/>
  <c r="W53" i="68"/>
  <c r="AQ60" i="68"/>
  <c r="Z54" i="35"/>
  <c r="Z28" i="35"/>
  <c r="Z28" i="66"/>
  <c r="Z12" i="66"/>
  <c r="I62" i="35"/>
  <c r="H62" i="35"/>
  <c r="G62" i="35"/>
  <c r="F62" i="35"/>
  <c r="E62" i="35"/>
  <c r="D62" i="35"/>
  <c r="AL54" i="28"/>
  <c r="T19" i="66"/>
  <c r="S19" i="66"/>
  <c r="T12" i="35"/>
  <c r="Y40" i="66"/>
  <c r="Y41" i="35"/>
  <c r="Y41" i="66"/>
  <c r="AD32" i="66"/>
  <c r="AD34" i="35"/>
  <c r="AD34" i="66"/>
  <c r="AI48" i="28"/>
  <c r="AD50" i="35"/>
  <c r="AD50" i="66"/>
  <c r="AD46" i="35"/>
  <c r="AD46" i="66"/>
  <c r="AC48" i="68"/>
  <c r="AD43" i="66"/>
  <c r="AD47" i="66"/>
  <c r="AG57" i="68"/>
  <c r="AG60" i="68"/>
  <c r="AG58" i="68"/>
  <c r="AG59" i="68"/>
  <c r="X23" i="66"/>
  <c r="BA23" i="66"/>
  <c r="T33" i="66"/>
  <c r="S33" i="66"/>
  <c r="T41" i="35"/>
  <c r="AA65" i="69"/>
  <c r="X61" i="69"/>
  <c r="I34" i="35"/>
  <c r="I41" i="35"/>
  <c r="S34" i="66"/>
  <c r="S32" i="66"/>
  <c r="M32" i="66"/>
  <c r="S34" i="35"/>
  <c r="AM32" i="28"/>
  <c r="AN32" i="28"/>
  <c r="AI32" i="28"/>
  <c r="AE31" i="28"/>
  <c r="AA12" i="66"/>
  <c r="AA54" i="35"/>
  <c r="AA28" i="35"/>
  <c r="AA28" i="66"/>
  <c r="W33" i="35"/>
  <c r="W85" i="35"/>
  <c r="AV58" i="68"/>
  <c r="AV60" i="68"/>
  <c r="AV59" i="68"/>
  <c r="AP59" i="68"/>
  <c r="AP57" i="68"/>
  <c r="Z34" i="35"/>
  <c r="Z34" i="66"/>
  <c r="Z32" i="66"/>
  <c r="AR63" i="69"/>
  <c r="G52" i="35"/>
  <c r="F51" i="35"/>
  <c r="F35" i="69"/>
  <c r="I35" i="69"/>
  <c r="I34" i="69"/>
  <c r="N35" i="69"/>
  <c r="C35" i="69"/>
  <c r="H35" i="69"/>
  <c r="G35" i="69"/>
  <c r="G34" i="69"/>
  <c r="D35" i="69"/>
  <c r="J35" i="69"/>
  <c r="K35" i="69"/>
  <c r="L35" i="69"/>
  <c r="E35" i="69"/>
  <c r="E34" i="69"/>
  <c r="B35" i="69"/>
  <c r="B34" i="69"/>
  <c r="M35" i="69"/>
  <c r="M34" i="69"/>
  <c r="AE40" i="28"/>
  <c r="H89" i="35"/>
  <c r="G89" i="35"/>
  <c r="F89" i="35"/>
  <c r="E89" i="35"/>
  <c r="D89" i="35"/>
  <c r="H88" i="35"/>
  <c r="G88" i="35"/>
  <c r="F88" i="35"/>
  <c r="H72" i="35"/>
  <c r="H75" i="35"/>
  <c r="H76" i="35"/>
  <c r="G76" i="35"/>
  <c r="F76" i="35"/>
  <c r="E76" i="35"/>
  <c r="D76" i="35"/>
  <c r="F39" i="36"/>
  <c r="E39" i="36"/>
  <c r="F40" i="36"/>
  <c r="F36" i="69"/>
  <c r="G36" i="69"/>
  <c r="E36" i="69"/>
  <c r="I36" i="69"/>
  <c r="K36" i="69"/>
  <c r="C36" i="69"/>
  <c r="L36" i="69"/>
  <c r="H36" i="69"/>
  <c r="H34" i="69"/>
  <c r="B36" i="69"/>
  <c r="J36" i="69"/>
  <c r="D36" i="69"/>
  <c r="P36" i="69"/>
  <c r="M36" i="69"/>
  <c r="D29" i="36"/>
  <c r="F52" i="68"/>
  <c r="K52" i="68"/>
  <c r="N41" i="69"/>
  <c r="AL59" i="66"/>
  <c r="AL62" i="66"/>
  <c r="AL61" i="66"/>
  <c r="AC19" i="66"/>
  <c r="AC12" i="35"/>
  <c r="D80" i="35"/>
  <c r="D32" i="35"/>
  <c r="E33" i="36"/>
  <c r="F33" i="69"/>
  <c r="F23" i="35"/>
  <c r="G34" i="35"/>
  <c r="AL60" i="68"/>
  <c r="E79" i="35"/>
  <c r="E80" i="35"/>
  <c r="E32" i="35"/>
  <c r="AI36" i="28"/>
  <c r="AM36" i="28"/>
  <c r="AN36" i="28"/>
  <c r="K34" i="35"/>
  <c r="K41" i="35"/>
  <c r="BN7" i="1"/>
  <c r="M7" i="1"/>
  <c r="Q61" i="35"/>
  <c r="R26" i="35"/>
  <c r="R27" i="35"/>
  <c r="AA41" i="35"/>
  <c r="AA41" i="66"/>
  <c r="AA32" i="66"/>
  <c r="AE61" i="69"/>
  <c r="AE65" i="69"/>
  <c r="AE63" i="69"/>
  <c r="AE64" i="69"/>
  <c r="AM23" i="42"/>
  <c r="O21" i="66"/>
  <c r="F21" i="66"/>
  <c r="Q21" i="66"/>
  <c r="J21" i="66"/>
  <c r="L21" i="66"/>
  <c r="Z54" i="66"/>
  <c r="Z57" i="66"/>
  <c r="Z60" i="66"/>
  <c r="AU58" i="68"/>
  <c r="AU57" i="68"/>
  <c r="P35" i="69"/>
  <c r="BZ14" i="1"/>
  <c r="L14" i="1"/>
  <c r="AB43" i="35"/>
  <c r="AB10" i="66"/>
  <c r="O41" i="42"/>
  <c r="AQ30" i="42"/>
  <c r="AM30" i="42"/>
  <c r="AQ60" i="66"/>
  <c r="AE63" i="66"/>
  <c r="AP61" i="69"/>
  <c r="AP64" i="69"/>
  <c r="AP63" i="69"/>
  <c r="U23" i="66"/>
  <c r="AU59" i="68"/>
  <c r="R23" i="42"/>
  <c r="AM23" i="28"/>
  <c r="AN23" i="28"/>
  <c r="AE52" i="28"/>
  <c r="AI23" i="28"/>
  <c r="AH59" i="68"/>
  <c r="AH57" i="68"/>
  <c r="AH60" i="68"/>
  <c r="AD12" i="35"/>
  <c r="N21" i="66"/>
  <c r="E30" i="36"/>
  <c r="AO57" i="68"/>
  <c r="AO58" i="68"/>
  <c r="AO59" i="68"/>
  <c r="X33" i="35"/>
  <c r="X85" i="35"/>
  <c r="R41" i="42"/>
  <c r="BG59" i="35"/>
  <c r="J32" i="35"/>
  <c r="J34" i="35"/>
  <c r="E23" i="68"/>
  <c r="E52" i="68"/>
  <c r="H43" i="1"/>
  <c r="H44" i="1"/>
  <c r="H45" i="1"/>
  <c r="H41" i="1"/>
  <c r="H42" i="1"/>
  <c r="AV57" i="66"/>
  <c r="AR55" i="68"/>
  <c r="AD61" i="69"/>
  <c r="AD65" i="69"/>
  <c r="AD63" i="69"/>
  <c r="AD64" i="69"/>
  <c r="H21" i="35"/>
  <c r="R34" i="35"/>
  <c r="R41" i="35"/>
  <c r="F80" i="35"/>
  <c r="F32" i="35"/>
  <c r="F79" i="35"/>
  <c r="V23" i="35"/>
  <c r="V23" i="66"/>
  <c r="AO59" i="66"/>
  <c r="T24" i="66"/>
  <c r="S24" i="66"/>
  <c r="D24" i="66"/>
  <c r="T23" i="35"/>
  <c r="Z43" i="68"/>
  <c r="Z47" i="68"/>
  <c r="J36" i="66"/>
  <c r="K36" i="66"/>
  <c r="M36" i="66"/>
  <c r="O36" i="66"/>
  <c r="G36" i="66"/>
  <c r="P35" i="66"/>
  <c r="K35" i="66"/>
  <c r="G35" i="66"/>
  <c r="O35" i="66"/>
  <c r="H35" i="66"/>
  <c r="I35" i="66"/>
  <c r="Q35" i="66"/>
  <c r="D35" i="66"/>
  <c r="N35" i="66"/>
  <c r="J35" i="66"/>
  <c r="Y63" i="69"/>
  <c r="Y66" i="69"/>
  <c r="U34" i="35"/>
  <c r="U32" i="66"/>
  <c r="AI58" i="68"/>
  <c r="AI57" i="68"/>
  <c r="Z43" i="66"/>
  <c r="Z47" i="66"/>
  <c r="Z50" i="35"/>
  <c r="Z50" i="66"/>
  <c r="AM26" i="42"/>
  <c r="AQ26" i="42"/>
  <c r="O27" i="42"/>
  <c r="AK60" i="68"/>
  <c r="AJ58" i="68"/>
  <c r="AJ60" i="68"/>
  <c r="P31" i="68"/>
  <c r="P53" i="68"/>
  <c r="Q23" i="42"/>
  <c r="Y26" i="66"/>
  <c r="Y12" i="35"/>
  <c r="X43" i="35"/>
  <c r="Q41" i="42"/>
  <c r="H36" i="68"/>
  <c r="H32" i="68"/>
  <c r="H31" i="68"/>
  <c r="H53" i="68"/>
  <c r="L12" i="1"/>
  <c r="BZ12" i="1"/>
  <c r="T43" i="66"/>
  <c r="T47" i="66"/>
  <c r="T46" i="35"/>
  <c r="T46" i="66"/>
  <c r="S48" i="68"/>
  <c r="S43" i="68"/>
  <c r="S47" i="68"/>
  <c r="F44" i="36"/>
  <c r="G62" i="68"/>
  <c r="H83" i="35"/>
  <c r="G83" i="35"/>
  <c r="F83" i="35"/>
  <c r="E83" i="35"/>
  <c r="D83" i="35"/>
  <c r="H82" i="35"/>
  <c r="F43" i="36"/>
  <c r="BZ21" i="1"/>
  <c r="L21" i="1"/>
  <c r="BZ7" i="1"/>
  <c r="K6" i="1"/>
  <c r="AK53" i="28"/>
  <c r="U54" i="28"/>
  <c r="AH53" i="28"/>
  <c r="M32" i="35"/>
  <c r="M34" i="35"/>
  <c r="I46" i="68"/>
  <c r="J46" i="68"/>
  <c r="L32" i="35"/>
  <c r="L34" i="35"/>
  <c r="S26" i="35"/>
  <c r="AC34" i="35"/>
  <c r="AC32" i="66"/>
  <c r="W50" i="35"/>
  <c r="W50" i="66"/>
  <c r="W43" i="66"/>
  <c r="W47" i="66"/>
  <c r="W46" i="35"/>
  <c r="W46" i="66"/>
  <c r="V48" i="68"/>
  <c r="BI55" i="35"/>
  <c r="BE55" i="35"/>
  <c r="AY56" i="35"/>
  <c r="D31" i="66"/>
  <c r="D58" i="66"/>
  <c r="I31" i="66"/>
  <c r="I58" i="66"/>
  <c r="N31" i="66"/>
  <c r="N58" i="66"/>
  <c r="R31" i="66"/>
  <c r="R58" i="66"/>
  <c r="F38" i="66"/>
  <c r="N38" i="66"/>
  <c r="O38" i="66"/>
  <c r="H38" i="66"/>
  <c r="E38" i="66"/>
  <c r="M38" i="66"/>
  <c r="K38" i="66"/>
  <c r="J37" i="69"/>
  <c r="K37" i="69"/>
  <c r="B37" i="69"/>
  <c r="C37" i="69"/>
  <c r="E37" i="69"/>
  <c r="O35" i="69"/>
  <c r="E33" i="68"/>
  <c r="E32" i="68"/>
  <c r="E31" i="68"/>
  <c r="E53" i="68"/>
  <c r="C23" i="68"/>
  <c r="C52" i="68"/>
  <c r="R37" i="66"/>
  <c r="R33" i="42"/>
  <c r="R76" i="42"/>
  <c r="BD59" i="35"/>
  <c r="BH59" i="35"/>
  <c r="O36" i="69"/>
  <c r="D33" i="68"/>
  <c r="D32" i="68"/>
  <c r="D31" i="68"/>
  <c r="D53" i="68"/>
  <c r="Q23" i="68"/>
  <c r="Q52" i="68"/>
  <c r="K9" i="1"/>
  <c r="K13" i="1"/>
  <c r="K17" i="1"/>
  <c r="K11" i="1"/>
  <c r="K10" i="1"/>
  <c r="K20" i="1"/>
  <c r="K16" i="1"/>
  <c r="K22" i="1"/>
  <c r="K19" i="1"/>
  <c r="K8" i="1"/>
  <c r="K18" i="1"/>
  <c r="O23" i="35"/>
  <c r="I37" i="66"/>
  <c r="V10" i="66"/>
  <c r="V43" i="35"/>
  <c r="P23" i="68"/>
  <c r="P52" i="68"/>
  <c r="O51" i="66"/>
  <c r="N49" i="68"/>
  <c r="G51" i="66"/>
  <c r="F49" i="68"/>
  <c r="J51" i="66"/>
  <c r="I49" i="68"/>
  <c r="G29" i="69"/>
  <c r="H29" i="69"/>
  <c r="K29" i="69"/>
  <c r="C36" i="68"/>
  <c r="C32" i="68"/>
  <c r="C31" i="68"/>
  <c r="C53" i="68"/>
  <c r="Q33" i="68"/>
  <c r="Q32" i="68"/>
  <c r="Q31" i="68"/>
  <c r="Q53" i="68"/>
  <c r="T30" i="66"/>
  <c r="S30" i="66"/>
  <c r="F30" i="66"/>
  <c r="AB22" i="66"/>
  <c r="AB23" i="35"/>
  <c r="U46" i="35"/>
  <c r="U46" i="66"/>
  <c r="T48" i="68"/>
  <c r="U50" i="35"/>
  <c r="U50" i="66"/>
  <c r="L40" i="66"/>
  <c r="AU56" i="35"/>
  <c r="BH55" i="35"/>
  <c r="D40" i="68"/>
  <c r="D37" i="66"/>
  <c r="L37" i="66"/>
  <c r="E37" i="66"/>
  <c r="M37" i="66"/>
  <c r="F37" i="66"/>
  <c r="N37" i="66"/>
  <c r="Q37" i="66"/>
  <c r="J37" i="66"/>
  <c r="W12" i="35"/>
  <c r="AD41" i="35"/>
  <c r="AD41" i="66"/>
  <c r="AN34" i="28"/>
  <c r="BC61" i="35"/>
  <c r="BD61" i="35"/>
  <c r="BH61" i="35"/>
  <c r="BH60" i="35"/>
  <c r="BG60" i="35"/>
  <c r="AG52" i="28"/>
  <c r="AK52" i="28"/>
  <c r="P7" i="69"/>
  <c r="CC33" i="1"/>
  <c r="CC27" i="1"/>
  <c r="CC26" i="1"/>
  <c r="CC30" i="1"/>
  <c r="CC22" i="1"/>
  <c r="CC21" i="1"/>
  <c r="CC20" i="1"/>
  <c r="CC19" i="1"/>
  <c r="CC34" i="1"/>
  <c r="CC32" i="1"/>
  <c r="CC29" i="1"/>
  <c r="E51" i="1"/>
  <c r="E41" i="1"/>
  <c r="AM33" i="42"/>
  <c r="AQ33" i="42"/>
  <c r="Z85" i="35"/>
  <c r="Z33" i="35"/>
  <c r="Z33" i="66"/>
  <c r="N7" i="69"/>
  <c r="S33" i="35"/>
  <c r="S41" i="35"/>
  <c r="S85" i="35"/>
  <c r="AE57" i="66"/>
  <c r="AE59" i="66"/>
  <c r="AE62" i="66"/>
  <c r="P49" i="66"/>
  <c r="K49" i="66"/>
  <c r="L49" i="66"/>
  <c r="R49" i="66"/>
  <c r="E49" i="66"/>
  <c r="E48" i="66"/>
  <c r="O41" i="35"/>
  <c r="G23" i="68"/>
  <c r="G52" i="68"/>
  <c r="CC31" i="1"/>
  <c r="K7" i="69"/>
  <c r="CC35" i="1"/>
  <c r="BE60" i="35"/>
  <c r="D15" i="66"/>
  <c r="M15" i="66"/>
  <c r="M14" i="66"/>
  <c r="I14" i="66"/>
  <c r="D13" i="66"/>
  <c r="F13" i="66"/>
  <c r="U31" i="68"/>
  <c r="U53" i="68"/>
  <c r="BE59" i="35"/>
  <c r="H20" i="66"/>
  <c r="I20" i="66"/>
  <c r="K20" i="66"/>
  <c r="D20" i="66"/>
  <c r="E25" i="66"/>
  <c r="R25" i="66"/>
  <c r="BH9" i="1"/>
  <c r="BQ14" i="1"/>
  <c r="F14" i="1"/>
  <c r="BH15" i="1"/>
  <c r="Q21" i="35"/>
  <c r="P40" i="68"/>
  <c r="F8" i="1"/>
  <c r="F15" i="1"/>
  <c r="P58" i="42"/>
  <c r="P26" i="42"/>
  <c r="P27" i="42"/>
  <c r="BI61" i="35"/>
  <c r="BE61" i="35"/>
  <c r="Z26" i="66"/>
  <c r="BD60" i="35"/>
  <c r="J85" i="35"/>
  <c r="BH18" i="1"/>
  <c r="R43" i="1"/>
  <c r="X14" i="1"/>
  <c r="O6" i="68"/>
  <c r="O52" i="68"/>
  <c r="R49" i="1"/>
  <c r="R46" i="1"/>
  <c r="R41" i="1"/>
  <c r="R48" i="1"/>
  <c r="R47" i="1"/>
  <c r="X27" i="35"/>
  <c r="X27" i="66"/>
  <c r="BA27" i="66"/>
  <c r="S76" i="42"/>
  <c r="D34" i="35"/>
  <c r="S50" i="68"/>
  <c r="W12" i="66"/>
  <c r="W54" i="35"/>
  <c r="BB54" i="35"/>
  <c r="W28" i="35"/>
  <c r="W28" i="66"/>
  <c r="T23" i="66"/>
  <c r="S23" i="66"/>
  <c r="G23" i="66"/>
  <c r="AD28" i="35"/>
  <c r="AD28" i="66"/>
  <c r="AD54" i="35"/>
  <c r="AD12" i="66"/>
  <c r="L18" i="1"/>
  <c r="BZ18" i="1"/>
  <c r="BN21" i="1"/>
  <c r="Y21" i="1"/>
  <c r="BE21" i="1"/>
  <c r="M21" i="1"/>
  <c r="AQ27" i="42"/>
  <c r="AM27" i="42"/>
  <c r="E24" i="66"/>
  <c r="J24" i="66"/>
  <c r="N24" i="66"/>
  <c r="M24" i="66"/>
  <c r="H24" i="66"/>
  <c r="O24" i="66"/>
  <c r="F24" i="66"/>
  <c r="M14" i="1"/>
  <c r="BE15" i="1"/>
  <c r="BN14" i="1"/>
  <c r="BE14" i="1"/>
  <c r="L41" i="35"/>
  <c r="K34" i="69"/>
  <c r="Z54" i="68"/>
  <c r="H34" i="66"/>
  <c r="G34" i="66"/>
  <c r="O34" i="66"/>
  <c r="R34" i="66"/>
  <c r="N34" i="66"/>
  <c r="M34" i="66"/>
  <c r="J34" i="66"/>
  <c r="I19" i="66"/>
  <c r="Q19" i="66"/>
  <c r="J19" i="66"/>
  <c r="H19" i="66"/>
  <c r="S27" i="35"/>
  <c r="S27" i="66"/>
  <c r="R27" i="66"/>
  <c r="S26" i="66"/>
  <c r="Y12" i="1"/>
  <c r="M12" i="1"/>
  <c r="BN12" i="1"/>
  <c r="AB46" i="35"/>
  <c r="AB46" i="66"/>
  <c r="AA48" i="68"/>
  <c r="AA51" i="68"/>
  <c r="AB43" i="66"/>
  <c r="AB47" i="66"/>
  <c r="AB50" i="35"/>
  <c r="AB50" i="66"/>
  <c r="L8" i="1"/>
  <c r="BZ8" i="1"/>
  <c r="L34" i="69"/>
  <c r="BZ19" i="1"/>
  <c r="L19" i="1"/>
  <c r="L22" i="1"/>
  <c r="BZ22" i="1"/>
  <c r="CA22" i="1"/>
  <c r="CA21" i="1"/>
  <c r="P34" i="69"/>
  <c r="F42" i="36"/>
  <c r="F51" i="36"/>
  <c r="F45" i="36"/>
  <c r="Z41" i="35"/>
  <c r="Z41" i="66"/>
  <c r="E34" i="35"/>
  <c r="D39" i="36"/>
  <c r="E40" i="36"/>
  <c r="E44" i="36"/>
  <c r="X63" i="69"/>
  <c r="Y47" i="68"/>
  <c r="Y54" i="68"/>
  <c r="AM31" i="28"/>
  <c r="AN31" i="28"/>
  <c r="AE53" i="28"/>
  <c r="AE54" i="28"/>
  <c r="AI31" i="28"/>
  <c r="AB23" i="66"/>
  <c r="AB12" i="35"/>
  <c r="AB54" i="66"/>
  <c r="AB57" i="66"/>
  <c r="AB6" i="66"/>
  <c r="E32" i="36"/>
  <c r="E32" i="69"/>
  <c r="E31" i="69"/>
  <c r="D33" i="36"/>
  <c r="E33" i="69"/>
  <c r="AC54" i="35"/>
  <c r="AC12" i="66"/>
  <c r="AC28" i="35"/>
  <c r="AC28" i="66"/>
  <c r="C29" i="36"/>
  <c r="D30" i="36"/>
  <c r="D30" i="69"/>
  <c r="D29" i="69"/>
  <c r="G90" i="35"/>
  <c r="G40" i="35"/>
  <c r="L30" i="66"/>
  <c r="E30" i="66"/>
  <c r="M30" i="66"/>
  <c r="G30" i="66"/>
  <c r="R30" i="66"/>
  <c r="H30" i="66"/>
  <c r="J30" i="66"/>
  <c r="K30" i="66"/>
  <c r="L10" i="1"/>
  <c r="BZ10" i="1"/>
  <c r="BI56" i="35"/>
  <c r="BE56" i="35"/>
  <c r="G82" i="35"/>
  <c r="H84" i="35"/>
  <c r="AI60" i="68"/>
  <c r="AO60" i="68"/>
  <c r="G75" i="35"/>
  <c r="H74" i="35"/>
  <c r="X12" i="35"/>
  <c r="L16" i="1"/>
  <c r="BZ16" i="1"/>
  <c r="F48" i="36"/>
  <c r="AR64" i="69"/>
  <c r="H90" i="35"/>
  <c r="H40" i="35"/>
  <c r="H40" i="66"/>
  <c r="C34" i="69"/>
  <c r="W33" i="66"/>
  <c r="W41" i="35"/>
  <c r="W41" i="66"/>
  <c r="AE61" i="66"/>
  <c r="AE60" i="66"/>
  <c r="BZ17" i="1"/>
  <c r="L17" i="1"/>
  <c r="V12" i="35"/>
  <c r="U54" i="35"/>
  <c r="AI52" i="28"/>
  <c r="AM52" i="28"/>
  <c r="H39" i="35"/>
  <c r="H39" i="66"/>
  <c r="G72" i="35"/>
  <c r="AP60" i="68"/>
  <c r="F34" i="35"/>
  <c r="F34" i="66"/>
  <c r="X41" i="35"/>
  <c r="X41" i="66"/>
  <c r="BA41" i="66"/>
  <c r="X33" i="66"/>
  <c r="BA33" i="66"/>
  <c r="T12" i="66"/>
  <c r="T54" i="35"/>
  <c r="T28" i="35"/>
  <c r="BZ20" i="1"/>
  <c r="L20" i="1"/>
  <c r="L11" i="1"/>
  <c r="Y14" i="1"/>
  <c r="BZ11" i="1"/>
  <c r="M41" i="35"/>
  <c r="V50" i="35"/>
  <c r="V50" i="66"/>
  <c r="V43" i="66"/>
  <c r="V47" i="66"/>
  <c r="V46" i="35"/>
  <c r="V46" i="66"/>
  <c r="U48" i="68"/>
  <c r="U50" i="68"/>
  <c r="BZ13" i="1"/>
  <c r="L13" i="1"/>
  <c r="V51" i="68"/>
  <c r="AK54" i="28"/>
  <c r="AG54" i="28"/>
  <c r="AH54" i="28"/>
  <c r="X43" i="66"/>
  <c r="X46" i="35"/>
  <c r="X46" i="66"/>
  <c r="X50" i="35"/>
  <c r="X50" i="66"/>
  <c r="BA50" i="66"/>
  <c r="AU60" i="68"/>
  <c r="F90" i="35"/>
  <c r="F40" i="35"/>
  <c r="F40" i="66"/>
  <c r="E88" i="35"/>
  <c r="T41" i="66"/>
  <c r="S41" i="66"/>
  <c r="R41" i="66"/>
  <c r="AR57" i="68"/>
  <c r="AR60" i="68"/>
  <c r="AR58" i="68"/>
  <c r="AR59" i="68"/>
  <c r="BH56" i="35"/>
  <c r="BD56" i="35"/>
  <c r="V6" i="66"/>
  <c r="V54" i="66"/>
  <c r="BZ9" i="1"/>
  <c r="L9" i="1"/>
  <c r="Y28" i="35"/>
  <c r="Y28" i="66"/>
  <c r="Y12" i="66"/>
  <c r="Y54" i="35"/>
  <c r="AC34" i="66"/>
  <c r="AC41" i="35"/>
  <c r="AC41" i="66"/>
  <c r="AM41" i="42"/>
  <c r="AQ41" i="42"/>
  <c r="U34" i="66"/>
  <c r="U41" i="35"/>
  <c r="U41" i="66"/>
  <c r="J41" i="35"/>
  <c r="BZ6" i="1"/>
  <c r="I6" i="1"/>
  <c r="L6" i="1"/>
  <c r="P61" i="35"/>
  <c r="Q26" i="35"/>
  <c r="Q27" i="35"/>
  <c r="AI40" i="28"/>
  <c r="AM40" i="28"/>
  <c r="AN40" i="28"/>
  <c r="F52" i="35"/>
  <c r="E51" i="35"/>
  <c r="AI54" i="28"/>
  <c r="AM54" i="28"/>
  <c r="CA20" i="1"/>
  <c r="BE8" i="1"/>
  <c r="BN8" i="1"/>
  <c r="M8" i="1"/>
  <c r="Y8" i="1"/>
  <c r="F75" i="35"/>
  <c r="G74" i="35"/>
  <c r="F72" i="35"/>
  <c r="G39" i="35"/>
  <c r="F41" i="36"/>
  <c r="F46" i="36"/>
  <c r="F47" i="36"/>
  <c r="E42" i="36"/>
  <c r="BN18" i="1"/>
  <c r="Y18" i="1"/>
  <c r="M18" i="1"/>
  <c r="BE18" i="1"/>
  <c r="E43" i="36"/>
  <c r="F82" i="35"/>
  <c r="G84" i="35"/>
  <c r="AB28" i="35"/>
  <c r="AB28" i="66"/>
  <c r="AB12" i="66"/>
  <c r="AB54" i="35"/>
  <c r="CA19" i="1"/>
  <c r="Q26" i="66"/>
  <c r="R26" i="66"/>
  <c r="P27" i="66"/>
  <c r="Q27" i="66"/>
  <c r="S54" i="68"/>
  <c r="S55" i="68"/>
  <c r="D33" i="69"/>
  <c r="C33" i="36"/>
  <c r="D32" i="36"/>
  <c r="D32" i="69"/>
  <c r="Y22" i="1"/>
  <c r="M22" i="1"/>
  <c r="BE23" i="1"/>
  <c r="BE22" i="1"/>
  <c r="BN22" i="1"/>
  <c r="T28" i="66"/>
  <c r="S28" i="66"/>
  <c r="E45" i="36"/>
  <c r="F50" i="36"/>
  <c r="E50" i="36"/>
  <c r="X47" i="66"/>
  <c r="BA47" i="66"/>
  <c r="BA43" i="66"/>
  <c r="E51" i="36"/>
  <c r="Z63" i="66"/>
  <c r="Z61" i="66"/>
  <c r="K23" i="66"/>
  <c r="M23" i="66"/>
  <c r="D88" i="35"/>
  <c r="D90" i="35"/>
  <c r="D40" i="35"/>
  <c r="E90" i="35"/>
  <c r="E40" i="35"/>
  <c r="Y55" i="68"/>
  <c r="CA18" i="1"/>
  <c r="H85" i="35"/>
  <c r="H33" i="35"/>
  <c r="Y19" i="1"/>
  <c r="BN19" i="1"/>
  <c r="M19" i="1"/>
  <c r="BE19" i="1"/>
  <c r="BE16" i="1"/>
  <c r="Y16" i="1"/>
  <c r="BN16" i="1"/>
  <c r="M16" i="1"/>
  <c r="BN9" i="1"/>
  <c r="M9" i="1"/>
  <c r="Y9" i="1"/>
  <c r="BE9" i="1"/>
  <c r="V28" i="35"/>
  <c r="V28" i="66"/>
  <c r="V54" i="35"/>
  <c r="V12" i="66"/>
  <c r="M10" i="1"/>
  <c r="Y10" i="1"/>
  <c r="L41" i="1"/>
  <c r="BN10" i="1"/>
  <c r="BE10" i="1"/>
  <c r="O61" i="35"/>
  <c r="P26" i="35"/>
  <c r="P27" i="35"/>
  <c r="Y13" i="1"/>
  <c r="BN13" i="1"/>
  <c r="M13" i="1"/>
  <c r="BE13" i="1"/>
  <c r="D28" i="69"/>
  <c r="D51" i="35"/>
  <c r="E52" i="35"/>
  <c r="M11" i="1"/>
  <c r="Y32" i="1"/>
  <c r="Y27" i="1"/>
  <c r="BE11" i="1"/>
  <c r="Y29" i="1"/>
  <c r="Y31" i="1"/>
  <c r="Y35" i="1"/>
  <c r="Y24" i="1"/>
  <c r="Y30" i="1"/>
  <c r="Y26" i="1"/>
  <c r="Y23" i="1"/>
  <c r="Y33" i="1"/>
  <c r="Y25" i="1"/>
  <c r="Y34" i="1"/>
  <c r="BN11" i="1"/>
  <c r="Y15" i="1"/>
  <c r="Y11" i="1"/>
  <c r="Y28" i="1"/>
  <c r="Y7" i="1"/>
  <c r="D40" i="36"/>
  <c r="C39" i="36"/>
  <c r="AI53" i="28"/>
  <c r="AM53" i="28"/>
  <c r="E48" i="36"/>
  <c r="Y17" i="1"/>
  <c r="BN17" i="1"/>
  <c r="BE17" i="1"/>
  <c r="M17" i="1"/>
  <c r="X54" i="35"/>
  <c r="X12" i="66"/>
  <c r="BA12" i="66"/>
  <c r="X28" i="35"/>
  <c r="X28" i="66"/>
  <c r="BA28" i="66"/>
  <c r="M6" i="1"/>
  <c r="Y6" i="1"/>
  <c r="BE7" i="1"/>
  <c r="BN20" i="1"/>
  <c r="BE20" i="1"/>
  <c r="Y20" i="1"/>
  <c r="M20" i="1"/>
  <c r="CA17" i="1"/>
  <c r="CB17" i="1"/>
  <c r="B29" i="36"/>
  <c r="C30" i="36"/>
  <c r="C29" i="69"/>
  <c r="BE12" i="1"/>
  <c r="H41" i="35"/>
  <c r="H41" i="66"/>
  <c r="D52" i="35"/>
  <c r="D50" i="36"/>
  <c r="C50" i="36"/>
  <c r="B50" i="36"/>
  <c r="D42" i="36"/>
  <c r="E41" i="36"/>
  <c r="E46" i="36"/>
  <c r="G85" i="35"/>
  <c r="G33" i="35"/>
  <c r="E47" i="36"/>
  <c r="D47" i="36"/>
  <c r="D48" i="36"/>
  <c r="C48" i="36"/>
  <c r="B48" i="36"/>
  <c r="D45" i="36"/>
  <c r="C45" i="36"/>
  <c r="B45" i="36"/>
  <c r="D43" i="36"/>
  <c r="C43" i="36"/>
  <c r="B43" i="36"/>
  <c r="CA16" i="1"/>
  <c r="E82" i="35"/>
  <c r="F84" i="35"/>
  <c r="F52" i="36"/>
  <c r="F49" i="36"/>
  <c r="C40" i="36"/>
  <c r="B39" i="36"/>
  <c r="B40" i="36"/>
  <c r="E75" i="35"/>
  <c r="F74" i="35"/>
  <c r="L28" i="66"/>
  <c r="H28" i="66"/>
  <c r="E28" i="66"/>
  <c r="I28" i="66"/>
  <c r="M28" i="66"/>
  <c r="P28" i="66"/>
  <c r="G28" i="66"/>
  <c r="Q28" i="66"/>
  <c r="N28" i="66"/>
  <c r="K28" i="66"/>
  <c r="D28" i="66"/>
  <c r="R28" i="66"/>
  <c r="D31" i="69"/>
  <c r="N61" i="35"/>
  <c r="O26" i="35"/>
  <c r="D51" i="36"/>
  <c r="C51" i="36"/>
  <c r="B30" i="36"/>
  <c r="B29" i="69"/>
  <c r="C33" i="69"/>
  <c r="B33" i="36"/>
  <c r="C32" i="36"/>
  <c r="C32" i="69"/>
  <c r="C31" i="69"/>
  <c r="P26" i="66"/>
  <c r="E72" i="35"/>
  <c r="F39" i="35"/>
  <c r="F39" i="66"/>
  <c r="D44" i="36"/>
  <c r="D75" i="35"/>
  <c r="D74" i="35"/>
  <c r="E74" i="35"/>
  <c r="E52" i="36"/>
  <c r="E49" i="36"/>
  <c r="M61" i="35"/>
  <c r="N26" i="35"/>
  <c r="D41" i="36"/>
  <c r="D46" i="36"/>
  <c r="C42" i="36"/>
  <c r="CB16" i="1"/>
  <c r="CA15" i="1"/>
  <c r="C44" i="36"/>
  <c r="B44" i="36"/>
  <c r="B51" i="36"/>
  <c r="E39" i="35"/>
  <c r="D72" i="35"/>
  <c r="D39" i="35"/>
  <c r="D39" i="66"/>
  <c r="G41" i="35"/>
  <c r="F33" i="35"/>
  <c r="F85" i="35"/>
  <c r="E84" i="35"/>
  <c r="D82" i="35"/>
  <c r="D84" i="35"/>
  <c r="S58" i="68"/>
  <c r="S57" i="68"/>
  <c r="O27" i="35"/>
  <c r="O27" i="66"/>
  <c r="O26" i="66"/>
  <c r="B32" i="36"/>
  <c r="B32" i="69"/>
  <c r="B33" i="69"/>
  <c r="B31" i="69"/>
  <c r="D52" i="36"/>
  <c r="D49" i="36"/>
  <c r="N27" i="35"/>
  <c r="N27" i="66"/>
  <c r="N26" i="66"/>
  <c r="CB15" i="1"/>
  <c r="CA14" i="1"/>
  <c r="L61" i="35"/>
  <c r="M26" i="35"/>
  <c r="D33" i="35"/>
  <c r="D85" i="35"/>
  <c r="C41" i="36"/>
  <c r="C46" i="36"/>
  <c r="B42" i="36"/>
  <c r="B41" i="36"/>
  <c r="B46" i="36"/>
  <c r="F41" i="35"/>
  <c r="C47" i="36"/>
  <c r="E33" i="35"/>
  <c r="E85" i="35"/>
  <c r="K61" i="35"/>
  <c r="L26" i="35"/>
  <c r="CB14" i="1"/>
  <c r="CA13" i="1"/>
  <c r="B49" i="36"/>
  <c r="B52" i="36"/>
  <c r="D41" i="35"/>
  <c r="E33" i="66"/>
  <c r="E41" i="35"/>
  <c r="E41" i="66"/>
  <c r="C49" i="36"/>
  <c r="C52" i="36"/>
  <c r="B47" i="36"/>
  <c r="M27" i="35"/>
  <c r="M27" i="66"/>
  <c r="J61" i="35"/>
  <c r="K26" i="35"/>
  <c r="CB13" i="1"/>
  <c r="CA12" i="1"/>
  <c r="L27" i="35"/>
  <c r="L27" i="66"/>
  <c r="L26" i="66"/>
  <c r="I61" i="35"/>
  <c r="J26" i="35"/>
  <c r="CB12" i="1"/>
  <c r="CA11" i="1"/>
  <c r="K27" i="35"/>
  <c r="K27" i="66"/>
  <c r="K26" i="66"/>
  <c r="CB11" i="1"/>
  <c r="CA10" i="1"/>
  <c r="H61" i="35"/>
  <c r="I26" i="35"/>
  <c r="J27" i="35"/>
  <c r="J26" i="66"/>
  <c r="CB10" i="1"/>
  <c r="CA9" i="1"/>
  <c r="I27" i="35"/>
  <c r="G61" i="35"/>
  <c r="H26" i="35"/>
  <c r="CB39" i="1"/>
  <c r="CB9" i="1"/>
  <c r="CD9" i="1"/>
  <c r="CA8" i="1"/>
  <c r="H27" i="35"/>
  <c r="H26" i="66"/>
  <c r="F61" i="35"/>
  <c r="G26" i="35"/>
  <c r="CB8" i="1"/>
  <c r="CD8" i="1"/>
  <c r="CA7" i="1"/>
  <c r="G27" i="35"/>
  <c r="G26" i="66"/>
  <c r="CD31" i="1"/>
  <c r="CD18" i="1"/>
  <c r="CD24" i="1"/>
  <c r="CD34" i="1"/>
  <c r="CD35" i="1"/>
  <c r="CD33" i="1"/>
  <c r="CD28" i="1"/>
  <c r="CD25" i="1"/>
  <c r="CD29" i="1"/>
  <c r="CD26" i="1"/>
  <c r="CD30" i="1"/>
  <c r="CD19" i="1"/>
  <c r="CD21" i="1"/>
  <c r="CD27" i="1"/>
  <c r="CD23" i="1"/>
  <c r="CD32" i="1"/>
  <c r="CD20" i="1"/>
  <c r="CD22" i="1"/>
  <c r="CD17" i="1"/>
  <c r="CD16" i="1"/>
  <c r="CD15" i="1"/>
  <c r="CD14" i="1"/>
  <c r="CD13" i="1"/>
  <c r="CD12" i="1"/>
  <c r="CD11" i="1"/>
  <c r="E61" i="35"/>
  <c r="F26" i="35"/>
  <c r="CD10" i="1"/>
  <c r="F27" i="35"/>
  <c r="F26" i="66"/>
  <c r="D61" i="35"/>
  <c r="D26" i="35"/>
  <c r="E26" i="35"/>
  <c r="CB7" i="1"/>
  <c r="CD7" i="1"/>
  <c r="CA6" i="1"/>
  <c r="D27" i="35"/>
  <c r="D27" i="66"/>
  <c r="D26" i="66"/>
  <c r="CB6" i="1"/>
  <c r="CD6" i="1"/>
  <c r="BY6" i="1"/>
  <c r="E27" i="35"/>
  <c r="E26" i="66"/>
  <c r="T65" i="69"/>
  <c r="AE66" i="69"/>
  <c r="P8" i="69"/>
  <c r="P6" i="69"/>
  <c r="S65" i="69"/>
  <c r="G58" i="69"/>
  <c r="J6" i="69"/>
  <c r="AB61" i="69"/>
  <c r="AB63" i="69"/>
  <c r="M28" i="69"/>
  <c r="M27" i="69"/>
  <c r="M60" i="69"/>
  <c r="J27" i="69"/>
  <c r="J60" i="69"/>
  <c r="V61" i="69"/>
  <c r="V63" i="69"/>
  <c r="S61" i="69"/>
  <c r="S63" i="69"/>
  <c r="D14" i="69"/>
  <c r="E8" i="69"/>
  <c r="E6" i="69"/>
  <c r="E58" i="69"/>
  <c r="W61" i="69"/>
  <c r="AK61" i="69"/>
  <c r="AK64" i="69"/>
  <c r="AK63" i="69"/>
  <c r="AJ61" i="69"/>
  <c r="AJ64" i="69"/>
  <c r="T63" i="69"/>
  <c r="AI61" i="69"/>
  <c r="AI63" i="69"/>
  <c r="K14" i="69"/>
  <c r="AH61" i="69"/>
  <c r="AH65" i="69"/>
  <c r="AH63" i="69"/>
  <c r="I27" i="69"/>
  <c r="I60" i="69"/>
  <c r="AA66" i="69"/>
  <c r="D6" i="69"/>
  <c r="D58" i="69"/>
  <c r="C6" i="69"/>
  <c r="C58" i="69"/>
  <c r="Z63" i="69"/>
  <c r="Z61" i="69"/>
  <c r="AA64" i="69"/>
  <c r="G21" i="69"/>
  <c r="K46" i="69"/>
  <c r="AT64" i="69"/>
  <c r="F12" i="69"/>
  <c r="N22" i="69"/>
  <c r="M22" i="69"/>
  <c r="H22" i="69"/>
  <c r="C22" i="69"/>
  <c r="I22" i="69"/>
  <c r="G22" i="69"/>
  <c r="J22" i="69"/>
  <c r="E22" i="69"/>
  <c r="E12" i="69"/>
  <c r="E11" i="69"/>
  <c r="E59" i="69"/>
  <c r="K22" i="69"/>
  <c r="AM63" i="69"/>
  <c r="AM64" i="69"/>
  <c r="X65" i="69"/>
  <c r="X64" i="69"/>
  <c r="X66" i="69"/>
  <c r="N34" i="69"/>
  <c r="H21" i="69"/>
  <c r="M21" i="69"/>
  <c r="P21" i="69"/>
  <c r="D21" i="69"/>
  <c r="L21" i="69"/>
  <c r="L12" i="69"/>
  <c r="L11" i="69"/>
  <c r="L59" i="69"/>
  <c r="K21" i="69"/>
  <c r="E21" i="69"/>
  <c r="I21" i="69"/>
  <c r="J20" i="69"/>
  <c r="G20" i="69"/>
  <c r="G13" i="69"/>
  <c r="F20" i="69"/>
  <c r="F18" i="69"/>
  <c r="F17" i="69"/>
  <c r="D20" i="69"/>
  <c r="O20" i="69"/>
  <c r="O13" i="69"/>
  <c r="M20" i="69"/>
  <c r="M13" i="69"/>
  <c r="B18" i="69"/>
  <c r="B17" i="69"/>
  <c r="I13" i="69"/>
  <c r="I14" i="69"/>
  <c r="C12" i="69"/>
  <c r="C11" i="69"/>
  <c r="C59" i="69"/>
  <c r="AG64" i="69"/>
  <c r="AF63" i="69"/>
  <c r="K28" i="69"/>
  <c r="K27" i="69"/>
  <c r="K60" i="69"/>
  <c r="M24" i="69"/>
  <c r="P22" i="69"/>
  <c r="M14" i="69"/>
  <c r="B22" i="69"/>
  <c r="B12" i="69"/>
  <c r="J19" i="69"/>
  <c r="L19" i="69"/>
  <c r="D19" i="69"/>
  <c r="D18" i="69"/>
  <c r="N19" i="69"/>
  <c r="O19" i="69"/>
  <c r="O18" i="69"/>
  <c r="O17" i="69"/>
  <c r="H19" i="69"/>
  <c r="M19" i="69"/>
  <c r="L14" i="69"/>
  <c r="AT61" i="69"/>
  <c r="AT65" i="69"/>
  <c r="AT63" i="69"/>
  <c r="H28" i="69"/>
  <c r="H27" i="69"/>
  <c r="H60" i="69"/>
  <c r="D22" i="69"/>
  <c r="AF61" i="69"/>
  <c r="AF65" i="69"/>
  <c r="Q63" i="69"/>
  <c r="Q66" i="69"/>
  <c r="D34" i="69"/>
  <c r="D27" i="69"/>
  <c r="D60" i="69"/>
  <c r="Q64" i="69"/>
  <c r="K19" i="69"/>
  <c r="I10" i="69"/>
  <c r="I8" i="69"/>
  <c r="I6" i="69"/>
  <c r="O10" i="69"/>
  <c r="O8" i="69"/>
  <c r="O6" i="69"/>
  <c r="F10" i="69"/>
  <c r="F8" i="69"/>
  <c r="F6" i="69"/>
  <c r="F58" i="69"/>
  <c r="B10" i="69"/>
  <c r="B8" i="69"/>
  <c r="B6" i="69"/>
  <c r="B58" i="69"/>
  <c r="C10" i="69"/>
  <c r="E10" i="69"/>
  <c r="P10" i="69"/>
  <c r="K10" i="69"/>
  <c r="K8" i="69"/>
  <c r="L46" i="69"/>
  <c r="O34" i="69"/>
  <c r="AR66" i="69"/>
  <c r="C8" i="69"/>
  <c r="L20" i="69"/>
  <c r="I19" i="69"/>
  <c r="M46" i="69"/>
  <c r="P46" i="69"/>
  <c r="AG65" i="69"/>
  <c r="G14" i="69"/>
  <c r="R61" i="69"/>
  <c r="R63" i="69"/>
  <c r="M8" i="69"/>
  <c r="N46" i="69"/>
  <c r="O21" i="69"/>
  <c r="P20" i="69"/>
  <c r="P13" i="69"/>
  <c r="P19" i="69"/>
  <c r="N21" i="69"/>
  <c r="O46" i="69"/>
  <c r="C28" i="69"/>
  <c r="C27" i="69"/>
  <c r="C60" i="69"/>
  <c r="K6" i="69"/>
  <c r="J21" i="69"/>
  <c r="AP65" i="69"/>
  <c r="AP66" i="69"/>
  <c r="AD66" i="69"/>
  <c r="AO66" i="69"/>
  <c r="M6" i="69"/>
  <c r="I20" i="69"/>
  <c r="C19" i="69"/>
  <c r="F21" i="69"/>
  <c r="AS64" i="69"/>
  <c r="J34" i="69"/>
  <c r="F28" i="69"/>
  <c r="F27" i="69"/>
  <c r="F60" i="69"/>
  <c r="B20" i="69"/>
  <c r="G19" i="69"/>
  <c r="C13" i="69"/>
  <c r="E19" i="69"/>
  <c r="E18" i="69"/>
  <c r="AS63" i="69"/>
  <c r="AS66" i="69"/>
  <c r="U61" i="69"/>
  <c r="D12" i="69"/>
  <c r="H20" i="69"/>
  <c r="H13" i="69"/>
  <c r="C20" i="69"/>
  <c r="G30" i="69"/>
  <c r="G28" i="69"/>
  <c r="G27" i="69"/>
  <c r="G60" i="69"/>
  <c r="B30" i="69"/>
  <c r="B28" i="69"/>
  <c r="B27" i="69"/>
  <c r="B60" i="69"/>
  <c r="N30" i="69"/>
  <c r="N28" i="69"/>
  <c r="N27" i="69"/>
  <c r="N60" i="69"/>
  <c r="F30" i="69"/>
  <c r="K30" i="69"/>
  <c r="E30" i="69"/>
  <c r="E28" i="69"/>
  <c r="E27" i="69"/>
  <c r="E60" i="69"/>
  <c r="C30" i="69"/>
  <c r="L30" i="69"/>
  <c r="L28" i="69"/>
  <c r="L27" i="69"/>
  <c r="L60" i="69"/>
  <c r="O30" i="69"/>
  <c r="O28" i="69"/>
  <c r="O27" i="69"/>
  <c r="O60" i="69"/>
  <c r="M30" i="69"/>
  <c r="AQ61" i="69"/>
  <c r="AQ64" i="69"/>
  <c r="H9" i="69"/>
  <c r="H8" i="69"/>
  <c r="H6" i="69"/>
  <c r="L16" i="69"/>
  <c r="L13" i="69"/>
  <c r="F16" i="69"/>
  <c r="F13" i="69"/>
  <c r="L9" i="69"/>
  <c r="L8" i="69"/>
  <c r="L6" i="69"/>
  <c r="N16" i="69"/>
  <c r="D16" i="69"/>
  <c r="N9" i="69"/>
  <c r="N8" i="69"/>
  <c r="N6" i="69"/>
  <c r="J16" i="69"/>
  <c r="B16" i="69"/>
  <c r="K16" i="69"/>
  <c r="K13" i="69"/>
  <c r="D9" i="69"/>
  <c r="D8" i="69"/>
  <c r="Y59" i="68"/>
  <c r="K19" i="66"/>
  <c r="M19" i="66"/>
  <c r="N19" i="66"/>
  <c r="D19" i="66"/>
  <c r="O19" i="66"/>
  <c r="F19" i="66"/>
  <c r="P19" i="66"/>
  <c r="P12" i="66"/>
  <c r="P29" i="66"/>
  <c r="P55" i="66"/>
  <c r="R19" i="66"/>
  <c r="L19" i="66"/>
  <c r="E19" i="66"/>
  <c r="G19" i="66"/>
  <c r="D32" i="66"/>
  <c r="Z55" i="68"/>
  <c r="Z59" i="68"/>
  <c r="I33" i="66"/>
  <c r="M33" i="66"/>
  <c r="G33" i="66"/>
  <c r="J33" i="66"/>
  <c r="J42" i="66"/>
  <c r="O33" i="66"/>
  <c r="L33" i="66"/>
  <c r="D33" i="66"/>
  <c r="F33" i="66"/>
  <c r="H33" i="66"/>
  <c r="R33" i="66"/>
  <c r="P33" i="66"/>
  <c r="N33" i="66"/>
  <c r="K33" i="66"/>
  <c r="Q33" i="66"/>
  <c r="AC59" i="66"/>
  <c r="AC57" i="66"/>
  <c r="AC61" i="66"/>
  <c r="N32" i="66"/>
  <c r="P32" i="66"/>
  <c r="L32" i="66"/>
  <c r="L42" i="66"/>
  <c r="Q32" i="66"/>
  <c r="F32" i="66"/>
  <c r="F42" i="66"/>
  <c r="K32" i="66"/>
  <c r="K42" i="66"/>
  <c r="O32" i="66"/>
  <c r="E32" i="66"/>
  <c r="G32" i="66"/>
  <c r="I32" i="66"/>
  <c r="H32" i="66"/>
  <c r="H42" i="66"/>
  <c r="J32" i="66"/>
  <c r="R32" i="66"/>
  <c r="X54" i="66"/>
  <c r="BA10" i="66"/>
  <c r="X6" i="66"/>
  <c r="BA6" i="66"/>
  <c r="AJ62" i="66"/>
  <c r="AS57" i="66"/>
  <c r="AU61" i="66"/>
  <c r="AU59" i="66"/>
  <c r="AU60" i="66"/>
  <c r="V57" i="66"/>
  <c r="V60" i="66"/>
  <c r="T51" i="68"/>
  <c r="T50" i="68"/>
  <c r="AV60" i="66"/>
  <c r="AV61" i="66"/>
  <c r="AV59" i="66"/>
  <c r="AV62" i="66"/>
  <c r="Y58" i="68"/>
  <c r="Y57" i="68"/>
  <c r="Y60" i="68"/>
  <c r="N54" i="66"/>
  <c r="N6" i="66"/>
  <c r="AV63" i="66"/>
  <c r="AY57" i="66"/>
  <c r="AB50" i="68"/>
  <c r="AB51" i="68"/>
  <c r="AB43" i="68"/>
  <c r="V63" i="66"/>
  <c r="T43" i="68"/>
  <c r="M29" i="66"/>
  <c r="M55" i="66"/>
  <c r="W48" i="68"/>
  <c r="BA46" i="66"/>
  <c r="AB59" i="66"/>
  <c r="AB61" i="66"/>
  <c r="Y51" i="68"/>
  <c r="P41" i="66"/>
  <c r="X56" i="66"/>
  <c r="P51" i="66"/>
  <c r="O49" i="68"/>
  <c r="L51" i="66"/>
  <c r="K49" i="68"/>
  <c r="Q51" i="66"/>
  <c r="P49" i="68"/>
  <c r="N51" i="66"/>
  <c r="M49" i="68"/>
  <c r="F51" i="66"/>
  <c r="E49" i="68"/>
  <c r="E51" i="66"/>
  <c r="D49" i="68"/>
  <c r="R51" i="66"/>
  <c r="Q49" i="68"/>
  <c r="I51" i="66"/>
  <c r="H49" i="68"/>
  <c r="H51" i="66"/>
  <c r="G49" i="68"/>
  <c r="D51" i="66"/>
  <c r="C49" i="68"/>
  <c r="M51" i="66"/>
  <c r="L49" i="68"/>
  <c r="F41" i="66"/>
  <c r="M41" i="66"/>
  <c r="K51" i="66"/>
  <c r="J49" i="68"/>
  <c r="I34" i="66"/>
  <c r="D34" i="66"/>
  <c r="K34" i="66"/>
  <c r="L34" i="66"/>
  <c r="Q34" i="66"/>
  <c r="E34" i="66"/>
  <c r="U57" i="66"/>
  <c r="U61" i="66"/>
  <c r="J31" i="66"/>
  <c r="J58" i="66"/>
  <c r="G31" i="66"/>
  <c r="L31" i="66"/>
  <c r="L58" i="66"/>
  <c r="M31" i="66"/>
  <c r="F31" i="66"/>
  <c r="F58" i="66"/>
  <c r="P31" i="66"/>
  <c r="P58" i="66"/>
  <c r="S58" i="66"/>
  <c r="S63" i="66"/>
  <c r="O31" i="66"/>
  <c r="O58" i="66"/>
  <c r="Q31" i="66"/>
  <c r="Q58" i="66"/>
  <c r="E31" i="66"/>
  <c r="G38" i="66"/>
  <c r="I38" i="66"/>
  <c r="P38" i="66"/>
  <c r="Q38" i="66"/>
  <c r="L38" i="66"/>
  <c r="D38" i="66"/>
  <c r="R38" i="66"/>
  <c r="K41" i="66"/>
  <c r="O23" i="66"/>
  <c r="AP60" i="66"/>
  <c r="AP62" i="66"/>
  <c r="G48" i="66"/>
  <c r="I48" i="66"/>
  <c r="Q48" i="66"/>
  <c r="M48" i="66"/>
  <c r="F48" i="66"/>
  <c r="N48" i="66"/>
  <c r="P48" i="66"/>
  <c r="K48" i="66"/>
  <c r="D48" i="66"/>
  <c r="AC60" i="66"/>
  <c r="Q41" i="66"/>
  <c r="F23" i="66"/>
  <c r="U51" i="68"/>
  <c r="U43" i="68"/>
  <c r="AD63" i="66"/>
  <c r="Q30" i="66"/>
  <c r="N30" i="66"/>
  <c r="D30" i="66"/>
  <c r="O30" i="66"/>
  <c r="P30" i="66"/>
  <c r="I30" i="66"/>
  <c r="V50" i="68"/>
  <c r="V43" i="68"/>
  <c r="E10" i="66"/>
  <c r="X50" i="68"/>
  <c r="X43" i="68"/>
  <c r="AR61" i="66"/>
  <c r="K6" i="66"/>
  <c r="K54" i="66"/>
  <c r="AC51" i="68"/>
  <c r="AC50" i="68"/>
  <c r="T57" i="66"/>
  <c r="H23" i="66"/>
  <c r="P34" i="66"/>
  <c r="L48" i="66"/>
  <c r="AR63" i="66"/>
  <c r="AR60" i="66"/>
  <c r="AR62" i="66"/>
  <c r="AP63" i="66"/>
  <c r="S47" i="66"/>
  <c r="AD57" i="66"/>
  <c r="AD59" i="66"/>
  <c r="H48" i="66"/>
  <c r="Y54" i="66"/>
  <c r="Y6" i="66"/>
  <c r="AB63" i="66"/>
  <c r="Y50" i="68"/>
  <c r="Z51" i="68"/>
  <c r="AQ59" i="66"/>
  <c r="AQ63" i="66"/>
  <c r="AQ61" i="66"/>
  <c r="AU63" i="66"/>
  <c r="Q23" i="66"/>
  <c r="AA50" i="68"/>
  <c r="J7" i="66"/>
  <c r="J10" i="66"/>
  <c r="L7" i="66"/>
  <c r="L10" i="66"/>
  <c r="D7" i="66"/>
  <c r="D10" i="66"/>
  <c r="R7" i="66"/>
  <c r="R10" i="66"/>
  <c r="O7" i="66"/>
  <c r="O10" i="66"/>
  <c r="G7" i="66"/>
  <c r="G10" i="66"/>
  <c r="P7" i="66"/>
  <c r="P10" i="66"/>
  <c r="Q7" i="66"/>
  <c r="Q10" i="66"/>
  <c r="H7" i="66"/>
  <c r="H10" i="66"/>
  <c r="F7" i="66"/>
  <c r="F10" i="66"/>
  <c r="M7" i="66"/>
  <c r="M10" i="66"/>
  <c r="N41" i="66"/>
  <c r="J41" i="66"/>
  <c r="G41" i="66"/>
  <c r="I41" i="66"/>
  <c r="O41" i="66"/>
  <c r="D41" i="66"/>
  <c r="L41" i="66"/>
  <c r="I23" i="66"/>
  <c r="E23" i="66"/>
  <c r="R23" i="66"/>
  <c r="P23" i="66"/>
  <c r="L23" i="66"/>
  <c r="J23" i="66"/>
  <c r="N23" i="66"/>
  <c r="S59" i="68"/>
  <c r="S60" i="68"/>
  <c r="AA43" i="68"/>
  <c r="D23" i="66"/>
  <c r="AC43" i="68"/>
  <c r="P24" i="66"/>
  <c r="K24" i="66"/>
  <c r="I24" i="66"/>
  <c r="R24" i="66"/>
  <c r="Q24" i="66"/>
  <c r="G24" i="66"/>
  <c r="L24" i="66"/>
  <c r="V61" i="66"/>
  <c r="I27" i="66"/>
  <c r="R36" i="66"/>
  <c r="R42" i="66"/>
  <c r="AO61" i="66"/>
  <c r="AO62" i="66"/>
  <c r="AW60" i="66"/>
  <c r="AW62" i="66"/>
  <c r="AT60" i="66"/>
  <c r="AT62" i="66"/>
  <c r="G16" i="66"/>
  <c r="G12" i="66"/>
  <c r="G29" i="66"/>
  <c r="G55" i="66"/>
  <c r="W6" i="66"/>
  <c r="W54" i="66"/>
  <c r="AB60" i="66"/>
  <c r="I21" i="66"/>
  <c r="E21" i="66"/>
  <c r="G21" i="66"/>
  <c r="R21" i="66"/>
  <c r="D21" i="66"/>
  <c r="O18" i="66"/>
  <c r="H18" i="66"/>
  <c r="I18" i="66"/>
  <c r="I12" i="66"/>
  <c r="I29" i="66"/>
  <c r="I55" i="66"/>
  <c r="Q18" i="66"/>
  <c r="Q12" i="66"/>
  <c r="Q29" i="66"/>
  <c r="Q55" i="66"/>
  <c r="R18" i="66"/>
  <c r="R12" i="66"/>
  <c r="R29" i="66"/>
  <c r="R55" i="66"/>
  <c r="J18" i="66"/>
  <c r="F18" i="66"/>
  <c r="F12" i="66"/>
  <c r="AN57" i="66"/>
  <c r="AJ60" i="66"/>
  <c r="AM57" i="66"/>
  <c r="AM61" i="66"/>
  <c r="Q39" i="66"/>
  <c r="M39" i="66"/>
  <c r="E39" i="66"/>
  <c r="G39" i="66"/>
  <c r="K39" i="66"/>
  <c r="J39" i="66"/>
  <c r="R39" i="66"/>
  <c r="M12" i="66"/>
  <c r="AI60" i="66"/>
  <c r="AI62" i="66"/>
  <c r="O40" i="66"/>
  <c r="M40" i="66"/>
  <c r="R40" i="66"/>
  <c r="G40" i="66"/>
  <c r="E40" i="66"/>
  <c r="J40" i="66"/>
  <c r="K40" i="66"/>
  <c r="AK57" i="66"/>
  <c r="AK60" i="66"/>
  <c r="Z59" i="66"/>
  <c r="Z62" i="66"/>
  <c r="F35" i="66"/>
  <c r="M21" i="66"/>
  <c r="X55" i="66"/>
  <c r="L22" i="66"/>
  <c r="M22" i="66"/>
  <c r="F22" i="66"/>
  <c r="Q22" i="66"/>
  <c r="G22" i="66"/>
  <c r="D22" i="66"/>
  <c r="O22" i="66"/>
  <c r="F27" i="66"/>
  <c r="G27" i="66"/>
  <c r="J27" i="66"/>
  <c r="D40" i="66"/>
  <c r="J28" i="66"/>
  <c r="F28" i="66"/>
  <c r="O28" i="66"/>
  <c r="M26" i="66"/>
  <c r="I26" i="66"/>
  <c r="P21" i="66"/>
  <c r="AA57" i="66"/>
  <c r="AA59" i="66"/>
  <c r="AC47" i="66"/>
  <c r="AX59" i="66"/>
  <c r="AX62" i="66"/>
  <c r="E27" i="66"/>
  <c r="H27" i="66"/>
  <c r="H21" i="66"/>
  <c r="N40" i="66"/>
  <c r="E36" i="66"/>
  <c r="L36" i="66"/>
  <c r="I36" i="66"/>
  <c r="F36" i="66"/>
  <c r="L35" i="66"/>
  <c r="M35" i="66"/>
  <c r="E35" i="66"/>
  <c r="N18" i="66"/>
  <c r="L16" i="66"/>
  <c r="D16" i="66"/>
  <c r="D12" i="66"/>
  <c r="D29" i="66"/>
  <c r="D55" i="66"/>
  <c r="E16" i="66"/>
  <c r="E12" i="66"/>
  <c r="E29" i="66"/>
  <c r="E55" i="66"/>
  <c r="N16" i="66"/>
  <c r="N12" i="66"/>
  <c r="N29" i="66"/>
  <c r="N55" i="66"/>
  <c r="O16" i="66"/>
  <c r="K16" i="66"/>
  <c r="K12" i="66"/>
  <c r="K29" i="66"/>
  <c r="K55" i="66"/>
  <c r="I17" i="66"/>
  <c r="G49" i="66"/>
  <c r="H13" i="66"/>
  <c r="E20" i="66"/>
  <c r="N49" i="66"/>
  <c r="O13" i="66"/>
  <c r="L20" i="66"/>
  <c r="I9" i="66"/>
  <c r="I10" i="66"/>
  <c r="M8" i="66"/>
  <c r="M17" i="66"/>
  <c r="L17" i="66"/>
  <c r="H17" i="66"/>
  <c r="J13" i="66"/>
  <c r="O20" i="66"/>
  <c r="O58" i="69"/>
  <c r="E61" i="69"/>
  <c r="E64" i="69"/>
  <c r="I58" i="69"/>
  <c r="I38" i="69"/>
  <c r="L58" i="69"/>
  <c r="L38" i="69"/>
  <c r="D65" i="69"/>
  <c r="N58" i="69"/>
  <c r="H58" i="69"/>
  <c r="U64" i="69"/>
  <c r="U63" i="69"/>
  <c r="U66" i="69"/>
  <c r="AG66" i="69"/>
  <c r="AB66" i="69"/>
  <c r="K18" i="69"/>
  <c r="K17" i="69"/>
  <c r="K12" i="69"/>
  <c r="K11" i="69"/>
  <c r="K59" i="69"/>
  <c r="H18" i="69"/>
  <c r="H17" i="69"/>
  <c r="H12" i="69"/>
  <c r="H11" i="69"/>
  <c r="H59" i="69"/>
  <c r="AB65" i="69"/>
  <c r="AB64" i="69"/>
  <c r="E17" i="69"/>
  <c r="W65" i="69"/>
  <c r="W64" i="69"/>
  <c r="N18" i="69"/>
  <c r="N17" i="69"/>
  <c r="N12" i="69"/>
  <c r="J58" i="69"/>
  <c r="G12" i="69"/>
  <c r="G11" i="69"/>
  <c r="G18" i="69"/>
  <c r="G17" i="69"/>
  <c r="O12" i="69"/>
  <c r="O11" i="69"/>
  <c r="O59" i="69"/>
  <c r="J18" i="69"/>
  <c r="J17" i="69"/>
  <c r="J12" i="69"/>
  <c r="F14" i="69"/>
  <c r="U65" i="69"/>
  <c r="AF64" i="69"/>
  <c r="D61" i="69"/>
  <c r="D63" i="69"/>
  <c r="B13" i="69"/>
  <c r="B11" i="69"/>
  <c r="B59" i="69"/>
  <c r="AI66" i="69"/>
  <c r="S66" i="69"/>
  <c r="AF66" i="69"/>
  <c r="M18" i="69"/>
  <c r="M17" i="69"/>
  <c r="M12" i="69"/>
  <c r="M11" i="69"/>
  <c r="M59" i="69"/>
  <c r="K58" i="69"/>
  <c r="D17" i="69"/>
  <c r="L18" i="69"/>
  <c r="L17" i="69"/>
  <c r="AM66" i="69"/>
  <c r="AI65" i="69"/>
  <c r="AI64" i="69"/>
  <c r="D11" i="69"/>
  <c r="D59" i="69"/>
  <c r="R65" i="69"/>
  <c r="R64" i="69"/>
  <c r="R66" i="69"/>
  <c r="J13" i="69"/>
  <c r="J14" i="69"/>
  <c r="C18" i="69"/>
  <c r="C17" i="69"/>
  <c r="AT66" i="69"/>
  <c r="T66" i="69"/>
  <c r="V66" i="69"/>
  <c r="AH64" i="69"/>
  <c r="AH66" i="69"/>
  <c r="C61" i="69"/>
  <c r="C63" i="69"/>
  <c r="AK66" i="69"/>
  <c r="C64" i="69"/>
  <c r="AQ65" i="69"/>
  <c r="AQ63" i="69"/>
  <c r="AQ66" i="69"/>
  <c r="AJ65" i="69"/>
  <c r="I18" i="69"/>
  <c r="I17" i="69"/>
  <c r="I12" i="69"/>
  <c r="I11" i="69"/>
  <c r="I59" i="69"/>
  <c r="W63" i="69"/>
  <c r="W66" i="69"/>
  <c r="C65" i="69"/>
  <c r="P18" i="69"/>
  <c r="P17" i="69"/>
  <c r="P12" i="69"/>
  <c r="P11" i="69"/>
  <c r="P59" i="69"/>
  <c r="P58" i="69"/>
  <c r="D13" i="69"/>
  <c r="B14" i="69"/>
  <c r="V65" i="69"/>
  <c r="V64" i="69"/>
  <c r="S64" i="69"/>
  <c r="M58" i="69"/>
  <c r="Z66" i="69"/>
  <c r="AJ63" i="69"/>
  <c r="AJ66" i="69"/>
  <c r="F11" i="69"/>
  <c r="F59" i="69"/>
  <c r="F61" i="69"/>
  <c r="N13" i="69"/>
  <c r="N14" i="69"/>
  <c r="AK65" i="69"/>
  <c r="Z64" i="69"/>
  <c r="Z65" i="69"/>
  <c r="R43" i="66"/>
  <c r="R56" i="66"/>
  <c r="L56" i="66"/>
  <c r="I54" i="66"/>
  <c r="I6" i="66"/>
  <c r="H56" i="66"/>
  <c r="H43" i="66"/>
  <c r="K56" i="66"/>
  <c r="K43" i="66"/>
  <c r="F56" i="66"/>
  <c r="J56" i="66"/>
  <c r="AA47" i="68"/>
  <c r="AA54" i="68"/>
  <c r="F6" i="66"/>
  <c r="F54" i="66"/>
  <c r="P54" i="66"/>
  <c r="P6" i="66"/>
  <c r="I42" i="66"/>
  <c r="E58" i="66"/>
  <c r="E42" i="66"/>
  <c r="R6" i="66"/>
  <c r="R54" i="66"/>
  <c r="D42" i="66"/>
  <c r="AB54" i="68"/>
  <c r="AB47" i="68"/>
  <c r="X57" i="66"/>
  <c r="X63" i="66"/>
  <c r="O29" i="66"/>
  <c r="O55" i="66"/>
  <c r="D54" i="66"/>
  <c r="D6" i="66"/>
  <c r="N42" i="66"/>
  <c r="AK61" i="66"/>
  <c r="AS61" i="66"/>
  <c r="AS59" i="66"/>
  <c r="E6" i="66"/>
  <c r="E54" i="66"/>
  <c r="J12" i="66"/>
  <c r="H6" i="66"/>
  <c r="H54" i="66"/>
  <c r="V54" i="68"/>
  <c r="V47" i="68"/>
  <c r="AA62" i="66"/>
  <c r="L12" i="66"/>
  <c r="L29" i="66"/>
  <c r="L55" i="66"/>
  <c r="G6" i="66"/>
  <c r="G54" i="66"/>
  <c r="P42" i="66"/>
  <c r="O6" i="66"/>
  <c r="O54" i="66"/>
  <c r="T60" i="66"/>
  <c r="T63" i="66"/>
  <c r="O12" i="66"/>
  <c r="F29" i="66"/>
  <c r="F55" i="66"/>
  <c r="Q42" i="66"/>
  <c r="T61" i="66"/>
  <c r="J29" i="66"/>
  <c r="J55" i="66"/>
  <c r="AY60" i="66"/>
  <c r="AY63" i="66"/>
  <c r="AY61" i="66"/>
  <c r="M58" i="66"/>
  <c r="M42" i="66"/>
  <c r="Z58" i="68"/>
  <c r="Z57" i="68"/>
  <c r="Z60" i="68"/>
  <c r="H12" i="66"/>
  <c r="H29" i="66"/>
  <c r="H55" i="66"/>
  <c r="AB62" i="66"/>
  <c r="W57" i="66"/>
  <c r="W59" i="66"/>
  <c r="AD62" i="66"/>
  <c r="U47" i="68"/>
  <c r="U54" i="68"/>
  <c r="G58" i="66"/>
  <c r="G42" i="66"/>
  <c r="M6" i="66"/>
  <c r="M54" i="66"/>
  <c r="AS60" i="66"/>
  <c r="AQ62" i="66"/>
  <c r="U59" i="66"/>
  <c r="U62" i="66"/>
  <c r="Q6" i="66"/>
  <c r="Q54" i="66"/>
  <c r="T47" i="68"/>
  <c r="T54" i="68"/>
  <c r="AA61" i="66"/>
  <c r="AA60" i="66"/>
  <c r="AA63" i="66"/>
  <c r="AS63" i="66"/>
  <c r="O42" i="66"/>
  <c r="T59" i="66"/>
  <c r="L54" i="66"/>
  <c r="L6" i="66"/>
  <c r="AC62" i="66"/>
  <c r="AK63" i="66"/>
  <c r="AK59" i="66"/>
  <c r="J54" i="66"/>
  <c r="J6" i="66"/>
  <c r="Y57" i="66"/>
  <c r="Y59" i="66"/>
  <c r="AY59" i="66"/>
  <c r="V59" i="66"/>
  <c r="V62" i="66"/>
  <c r="U63" i="66"/>
  <c r="AM63" i="66"/>
  <c r="AM59" i="66"/>
  <c r="AM60" i="66"/>
  <c r="U60" i="66"/>
  <c r="AN60" i="66"/>
  <c r="AN63" i="66"/>
  <c r="AN59" i="66"/>
  <c r="AN61" i="66"/>
  <c r="AC54" i="68"/>
  <c r="AC47" i="68"/>
  <c r="AD60" i="66"/>
  <c r="AD61" i="66"/>
  <c r="AC63" i="66"/>
  <c r="AU62" i="66"/>
  <c r="X47" i="68"/>
  <c r="X54" i="68"/>
  <c r="W51" i="68"/>
  <c r="W43" i="68"/>
  <c r="AW48" i="68"/>
  <c r="W50" i="68"/>
  <c r="AW50" i="68"/>
  <c r="X51" i="68"/>
  <c r="F63" i="69"/>
  <c r="F65" i="69"/>
  <c r="B61" i="69"/>
  <c r="L53" i="69"/>
  <c r="L40" i="69"/>
  <c r="L52" i="69"/>
  <c r="P61" i="69"/>
  <c r="P65" i="69"/>
  <c r="P63" i="69"/>
  <c r="K38" i="69"/>
  <c r="M64" i="69"/>
  <c r="G59" i="69"/>
  <c r="G38" i="69"/>
  <c r="I40" i="69"/>
  <c r="I52" i="69"/>
  <c r="I53" i="69"/>
  <c r="M38" i="69"/>
  <c r="M61" i="69"/>
  <c r="M65" i="69"/>
  <c r="M63" i="69"/>
  <c r="N11" i="69"/>
  <c r="O38" i="69"/>
  <c r="F64" i="69"/>
  <c r="K61" i="69"/>
  <c r="K65" i="69"/>
  <c r="L61" i="69"/>
  <c r="L63" i="69"/>
  <c r="I64" i="69"/>
  <c r="E63" i="69"/>
  <c r="E66" i="69"/>
  <c r="C66" i="69"/>
  <c r="E65" i="69"/>
  <c r="O61" i="69"/>
  <c r="O65" i="69"/>
  <c r="O63" i="69"/>
  <c r="I61" i="69"/>
  <c r="I65" i="69"/>
  <c r="I63" i="69"/>
  <c r="H61" i="69"/>
  <c r="H65" i="69"/>
  <c r="H63" i="69"/>
  <c r="D64" i="69"/>
  <c r="D66" i="69"/>
  <c r="H38" i="69"/>
  <c r="P38" i="69"/>
  <c r="J11" i="69"/>
  <c r="AN62" i="66"/>
  <c r="P56" i="66"/>
  <c r="P43" i="66"/>
  <c r="K47" i="66"/>
  <c r="K50" i="66"/>
  <c r="K46" i="66"/>
  <c r="H47" i="66"/>
  <c r="H50" i="66"/>
  <c r="H46" i="66"/>
  <c r="H61" i="66"/>
  <c r="K57" i="66"/>
  <c r="K61" i="66"/>
  <c r="T62" i="66"/>
  <c r="AM62" i="66"/>
  <c r="G56" i="66"/>
  <c r="G43" i="66"/>
  <c r="X60" i="66"/>
  <c r="L43" i="66"/>
  <c r="AA55" i="68"/>
  <c r="AA59" i="68"/>
  <c r="J60" i="66"/>
  <c r="D43" i="66"/>
  <c r="D56" i="66"/>
  <c r="J61" i="66"/>
  <c r="F60" i="66"/>
  <c r="E57" i="66"/>
  <c r="E60" i="66"/>
  <c r="E59" i="66"/>
  <c r="E43" i="66"/>
  <c r="E56" i="66"/>
  <c r="N56" i="66"/>
  <c r="N43" i="66"/>
  <c r="W54" i="68"/>
  <c r="W47" i="68"/>
  <c r="AW47" i="68"/>
  <c r="AW43" i="68"/>
  <c r="L57" i="66"/>
  <c r="L63" i="66"/>
  <c r="G57" i="66"/>
  <c r="G60" i="66"/>
  <c r="P57" i="66"/>
  <c r="P59" i="66"/>
  <c r="O43" i="66"/>
  <c r="O56" i="66"/>
  <c r="AB55" i="68"/>
  <c r="AB59" i="68"/>
  <c r="Y63" i="66"/>
  <c r="Y60" i="66"/>
  <c r="Y62" i="66"/>
  <c r="Y61" i="66"/>
  <c r="W63" i="66"/>
  <c r="W61" i="66"/>
  <c r="W60" i="66"/>
  <c r="W62" i="66"/>
  <c r="J43" i="66"/>
  <c r="T55" i="68"/>
  <c r="T59" i="68"/>
  <c r="Q43" i="66"/>
  <c r="Q56" i="66"/>
  <c r="R57" i="66"/>
  <c r="R59" i="66"/>
  <c r="J57" i="66"/>
  <c r="J63" i="66"/>
  <c r="J59" i="66"/>
  <c r="Q57" i="66"/>
  <c r="Q59" i="66"/>
  <c r="X61" i="66"/>
  <c r="R47" i="66"/>
  <c r="R46" i="66"/>
  <c r="R50" i="66"/>
  <c r="M56" i="66"/>
  <c r="M43" i="66"/>
  <c r="I56" i="66"/>
  <c r="I43" i="66"/>
  <c r="X55" i="68"/>
  <c r="X59" i="68"/>
  <c r="X59" i="66"/>
  <c r="X62" i="66"/>
  <c r="F57" i="66"/>
  <c r="F63" i="66"/>
  <c r="U55" i="68"/>
  <c r="U59" i="68"/>
  <c r="V55" i="68"/>
  <c r="V59" i="68"/>
  <c r="AY62" i="66"/>
  <c r="H57" i="66"/>
  <c r="H63" i="66"/>
  <c r="H59" i="66"/>
  <c r="AC55" i="68"/>
  <c r="AC59" i="68"/>
  <c r="AK62" i="66"/>
  <c r="H60" i="66"/>
  <c r="AS62" i="66"/>
  <c r="F43" i="66"/>
  <c r="L64" i="69"/>
  <c r="L66" i="69"/>
  <c r="L65" i="69"/>
  <c r="I66" i="69"/>
  <c r="G53" i="69"/>
  <c r="G40" i="69"/>
  <c r="G52" i="69"/>
  <c r="K63" i="69"/>
  <c r="H64" i="69"/>
  <c r="H66" i="69"/>
  <c r="P64" i="69"/>
  <c r="P66" i="69"/>
  <c r="O66" i="69"/>
  <c r="M66" i="69"/>
  <c r="M53" i="69"/>
  <c r="M40" i="69"/>
  <c r="M52" i="69"/>
  <c r="J59" i="69"/>
  <c r="J38" i="69"/>
  <c r="P40" i="69"/>
  <c r="P52" i="69"/>
  <c r="P53" i="69"/>
  <c r="H40" i="69"/>
  <c r="H52" i="69"/>
  <c r="H53" i="69"/>
  <c r="G61" i="69"/>
  <c r="K40" i="69"/>
  <c r="K52" i="69"/>
  <c r="K53" i="69"/>
  <c r="O53" i="69"/>
  <c r="O40" i="69"/>
  <c r="O52" i="69"/>
  <c r="K64" i="69"/>
  <c r="N59" i="69"/>
  <c r="N38" i="69"/>
  <c r="B63" i="69"/>
  <c r="B65" i="69"/>
  <c r="B64" i="69"/>
  <c r="O64" i="69"/>
  <c r="F66" i="69"/>
  <c r="P63" i="66"/>
  <c r="P60" i="66"/>
  <c r="J46" i="66"/>
  <c r="J47" i="66"/>
  <c r="J50" i="66"/>
  <c r="V57" i="68"/>
  <c r="V58" i="68"/>
  <c r="P62" i="66"/>
  <c r="H52" i="66"/>
  <c r="G48" i="68"/>
  <c r="G59" i="66"/>
  <c r="G62" i="66"/>
  <c r="F50" i="66"/>
  <c r="F46" i="66"/>
  <c r="F47" i="66"/>
  <c r="L60" i="66"/>
  <c r="P47" i="66"/>
  <c r="P50" i="66"/>
  <c r="P46" i="66"/>
  <c r="Q63" i="66"/>
  <c r="Q60" i="66"/>
  <c r="J62" i="66"/>
  <c r="N57" i="66"/>
  <c r="E63" i="66"/>
  <c r="H62" i="66"/>
  <c r="E61" i="66"/>
  <c r="E62" i="66"/>
  <c r="G61" i="66"/>
  <c r="Q46" i="66"/>
  <c r="Q50" i="66"/>
  <c r="Q47" i="66"/>
  <c r="M47" i="66"/>
  <c r="M46" i="66"/>
  <c r="M50" i="66"/>
  <c r="R52" i="66"/>
  <c r="Q48" i="68"/>
  <c r="L59" i="66"/>
  <c r="L62" i="66"/>
  <c r="G63" i="66"/>
  <c r="AA57" i="68"/>
  <c r="AA58" i="68"/>
  <c r="N46" i="66"/>
  <c r="N50" i="66"/>
  <c r="N47" i="66"/>
  <c r="G50" i="66"/>
  <c r="G46" i="66"/>
  <c r="G47" i="66"/>
  <c r="E50" i="66"/>
  <c r="E46" i="66"/>
  <c r="E47" i="66"/>
  <c r="I50" i="66"/>
  <c r="I46" i="66"/>
  <c r="I47" i="66"/>
  <c r="K63" i="66"/>
  <c r="K59" i="66"/>
  <c r="K60" i="66"/>
  <c r="T58" i="68"/>
  <c r="T57" i="68"/>
  <c r="T60" i="68"/>
  <c r="U57" i="68"/>
  <c r="U58" i="68"/>
  <c r="F59" i="66"/>
  <c r="F62" i="66"/>
  <c r="D47" i="66"/>
  <c r="D50" i="66"/>
  <c r="D46" i="66"/>
  <c r="K52" i="66"/>
  <c r="J48" i="68"/>
  <c r="F61" i="66"/>
  <c r="W55" i="68"/>
  <c r="W59" i="68"/>
  <c r="L47" i="66"/>
  <c r="L50" i="66"/>
  <c r="L46" i="66"/>
  <c r="X58" i="68"/>
  <c r="X57" i="68"/>
  <c r="X60" i="68"/>
  <c r="AB58" i="68"/>
  <c r="AB57" i="68"/>
  <c r="AB60" i="68"/>
  <c r="L61" i="66"/>
  <c r="P61" i="66"/>
  <c r="AC58" i="68"/>
  <c r="AC57" i="68"/>
  <c r="AC60" i="68"/>
  <c r="O57" i="66"/>
  <c r="O61" i="66"/>
  <c r="D57" i="66"/>
  <c r="O50" i="66"/>
  <c r="O47" i="66"/>
  <c r="O46" i="66"/>
  <c r="M57" i="66"/>
  <c r="R63" i="66"/>
  <c r="R60" i="66"/>
  <c r="R62" i="66"/>
  <c r="I57" i="66"/>
  <c r="Q61" i="66"/>
  <c r="Q62" i="66"/>
  <c r="R61" i="66"/>
  <c r="N40" i="69"/>
  <c r="N52" i="69"/>
  <c r="N53" i="69"/>
  <c r="N61" i="69"/>
  <c r="J61" i="69"/>
  <c r="B66" i="69"/>
  <c r="K66" i="69"/>
  <c r="G65" i="69"/>
  <c r="G63" i="69"/>
  <c r="G64" i="69"/>
  <c r="J40" i="69"/>
  <c r="J52" i="69"/>
  <c r="J53" i="69"/>
  <c r="Q52" i="66"/>
  <c r="P48" i="68"/>
  <c r="L52" i="66"/>
  <c r="K48" i="68"/>
  <c r="M60" i="66"/>
  <c r="M59" i="66"/>
  <c r="M63" i="66"/>
  <c r="G43" i="68"/>
  <c r="G50" i="68"/>
  <c r="N48" i="68"/>
  <c r="O52" i="66"/>
  <c r="N63" i="66"/>
  <c r="N60" i="66"/>
  <c r="N59" i="66"/>
  <c r="N62" i="66"/>
  <c r="Q43" i="68"/>
  <c r="Q50" i="68"/>
  <c r="V60" i="68"/>
  <c r="P52" i="66"/>
  <c r="O48" i="68"/>
  <c r="C48" i="68"/>
  <c r="D52" i="66"/>
  <c r="J52" i="66"/>
  <c r="I48" i="68"/>
  <c r="I63" i="66"/>
  <c r="I60" i="66"/>
  <c r="I59" i="66"/>
  <c r="I62" i="66"/>
  <c r="M61" i="66"/>
  <c r="W58" i="68"/>
  <c r="W57" i="68"/>
  <c r="W60" i="68"/>
  <c r="N61" i="66"/>
  <c r="D63" i="66"/>
  <c r="D60" i="66"/>
  <c r="D59" i="66"/>
  <c r="O63" i="66"/>
  <c r="O59" i="66"/>
  <c r="O60" i="66"/>
  <c r="D61" i="66"/>
  <c r="J50" i="68"/>
  <c r="J43" i="68"/>
  <c r="D48" i="68"/>
  <c r="E52" i="66"/>
  <c r="F52" i="66"/>
  <c r="E48" i="68"/>
  <c r="U60" i="68"/>
  <c r="M48" i="68"/>
  <c r="N52" i="66"/>
  <c r="AA60" i="68"/>
  <c r="K62" i="66"/>
  <c r="I61" i="66"/>
  <c r="H48" i="68"/>
  <c r="I52" i="66"/>
  <c r="M52" i="66"/>
  <c r="L48" i="68"/>
  <c r="F48" i="68"/>
  <c r="G52" i="66"/>
  <c r="G66" i="69"/>
  <c r="J65" i="69"/>
  <c r="J63" i="69"/>
  <c r="J64" i="69"/>
  <c r="N65" i="69"/>
  <c r="N63" i="69"/>
  <c r="N64" i="69"/>
  <c r="D43" i="68"/>
  <c r="D50" i="68"/>
  <c r="M43" i="68"/>
  <c r="M50" i="68"/>
  <c r="N43" i="68"/>
  <c r="N50" i="68"/>
  <c r="F50" i="68"/>
  <c r="F43" i="68"/>
  <c r="L50" i="68"/>
  <c r="L43" i="68"/>
  <c r="O43" i="68"/>
  <c r="O50" i="68"/>
  <c r="Q47" i="68"/>
  <c r="Q54" i="68"/>
  <c r="G54" i="68"/>
  <c r="G47" i="68"/>
  <c r="J54" i="68"/>
  <c r="J47" i="68"/>
  <c r="K50" i="68"/>
  <c r="K43" i="68"/>
  <c r="P50" i="68"/>
  <c r="P43" i="68"/>
  <c r="E43" i="68"/>
  <c r="E50" i="68"/>
  <c r="I50" i="68"/>
  <c r="I43" i="68"/>
  <c r="M62" i="66"/>
  <c r="C43" i="68"/>
  <c r="C50" i="68"/>
  <c r="O62" i="66"/>
  <c r="H43" i="68"/>
  <c r="H50" i="68"/>
  <c r="D62" i="66"/>
  <c r="N66" i="69"/>
  <c r="J66" i="69"/>
  <c r="H54" i="68"/>
  <c r="H47" i="68"/>
  <c r="Q55" i="68"/>
  <c r="O54" i="68"/>
  <c r="O47" i="68"/>
  <c r="F47" i="68"/>
  <c r="F54" i="68"/>
  <c r="P54" i="68"/>
  <c r="P47" i="68"/>
  <c r="M47" i="68"/>
  <c r="M54" i="68"/>
  <c r="C54" i="68"/>
  <c r="C47" i="68"/>
  <c r="I54" i="68"/>
  <c r="I47" i="68"/>
  <c r="E47" i="68"/>
  <c r="E54" i="68"/>
  <c r="N54" i="68"/>
  <c r="N47" i="68"/>
  <c r="G55" i="68"/>
  <c r="L54" i="68"/>
  <c r="L47" i="68"/>
  <c r="K54" i="68"/>
  <c r="K47" i="68"/>
  <c r="J55" i="68"/>
  <c r="J59" i="68"/>
  <c r="D47" i="68"/>
  <c r="D54" i="68"/>
  <c r="M55" i="68"/>
  <c r="M59" i="68"/>
  <c r="F55" i="68"/>
  <c r="F59" i="68"/>
  <c r="L55" i="68"/>
  <c r="L59" i="68"/>
  <c r="O55" i="68"/>
  <c r="O59" i="68"/>
  <c r="I55" i="68"/>
  <c r="I59" i="68"/>
  <c r="J58" i="68"/>
  <c r="J57" i="68"/>
  <c r="J60" i="68"/>
  <c r="D55" i="68"/>
  <c r="D59" i="68"/>
  <c r="C55" i="68"/>
  <c r="K55" i="68"/>
  <c r="P55" i="68"/>
  <c r="G57" i="68"/>
  <c r="G58" i="68"/>
  <c r="G59" i="68"/>
  <c r="Q58" i="68"/>
  <c r="Q57" i="68"/>
  <c r="N55" i="68"/>
  <c r="N59" i="68"/>
  <c r="Q59" i="68"/>
  <c r="E55" i="68"/>
  <c r="E59" i="68"/>
  <c r="H55" i="68"/>
  <c r="C58" i="68"/>
  <c r="C57" i="68"/>
  <c r="Q60" i="68"/>
  <c r="H58" i="68"/>
  <c r="H57" i="68"/>
  <c r="H59" i="68"/>
  <c r="D57" i="68"/>
  <c r="D58" i="68"/>
  <c r="N57" i="68"/>
  <c r="N58" i="68"/>
  <c r="L57" i="68"/>
  <c r="L58" i="68"/>
  <c r="C59" i="68"/>
  <c r="E57" i="68"/>
  <c r="E58" i="68"/>
  <c r="I57" i="68"/>
  <c r="I60" i="68"/>
  <c r="I58" i="68"/>
  <c r="O57" i="68"/>
  <c r="O58" i="68"/>
  <c r="G60" i="68"/>
  <c r="P58" i="68"/>
  <c r="P57" i="68"/>
  <c r="P59" i="68"/>
  <c r="F58" i="68"/>
  <c r="F57" i="68"/>
  <c r="F60" i="68"/>
  <c r="K58" i="68"/>
  <c r="K57" i="68"/>
  <c r="K59" i="68"/>
  <c r="M58" i="68"/>
  <c r="M57" i="68"/>
  <c r="M60" i="68"/>
  <c r="K60" i="68"/>
  <c r="E60" i="68"/>
  <c r="L60" i="68"/>
  <c r="P60" i="68"/>
  <c r="N60" i="68"/>
  <c r="D60" i="68"/>
  <c r="H60" i="68"/>
  <c r="O60" i="68"/>
  <c r="C60" i="68"/>
</calcChain>
</file>

<file path=xl/sharedStrings.xml><?xml version="1.0" encoding="utf-8"?>
<sst xmlns="http://schemas.openxmlformats.org/spreadsheetml/2006/main" count="4299" uniqueCount="1142">
  <si>
    <t>簡易接続</t>
    <rPh sb="0" eb="2">
      <t>カンイ</t>
    </rPh>
    <rPh sb="2" eb="4">
      <t>セツゾク</t>
    </rPh>
    <phoneticPr fontId="2"/>
  </si>
  <si>
    <t>名目</t>
    <rPh sb="0" eb="2">
      <t>メイモク</t>
    </rPh>
    <phoneticPr fontId="2"/>
  </si>
  <si>
    <t>実質（固定基準年）</t>
    <rPh sb="0" eb="2">
      <t>ジッシツ</t>
    </rPh>
    <rPh sb="3" eb="5">
      <t>コテイ</t>
    </rPh>
    <rPh sb="5" eb="7">
      <t>キジュン</t>
    </rPh>
    <rPh sb="7" eb="8">
      <t>ネン</t>
    </rPh>
    <phoneticPr fontId="2"/>
  </si>
  <si>
    <t>実質（連鎖）</t>
    <rPh sb="0" eb="2">
      <t>ジッシツ</t>
    </rPh>
    <rPh sb="3" eb="5">
      <t>レンサ</t>
    </rPh>
    <phoneticPr fontId="2"/>
  </si>
  <si>
    <t>県</t>
    <rPh sb="0" eb="1">
      <t>ケン</t>
    </rPh>
    <phoneticPr fontId="2"/>
  </si>
  <si>
    <t>H12年基準</t>
    <rPh sb="3" eb="4">
      <t>ネン</t>
    </rPh>
    <rPh sb="4" eb="6">
      <t>キジュン</t>
    </rPh>
    <phoneticPr fontId="2"/>
  </si>
  <si>
    <t>H17年基準</t>
    <rPh sb="3" eb="4">
      <t>ネン</t>
    </rPh>
    <rPh sb="4" eb="6">
      <t>キジュン</t>
    </rPh>
    <phoneticPr fontId="2"/>
  </si>
  <si>
    <t>百万円</t>
    <rPh sb="0" eb="1">
      <t>ヒャク</t>
    </rPh>
    <rPh sb="1" eb="3">
      <t>マンエン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</si>
  <si>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</si>
  <si>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</si>
  <si>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平成4年度</t>
    <rPh sb="0" eb="2">
      <t>ヘイセイ</t>
    </rPh>
    <rPh sb="3" eb="5">
      <t>ネンド</t>
    </rPh>
    <phoneticPr fontId="2"/>
  </si>
  <si>
    <t>平成5年度</t>
    <rPh sb="0" eb="2">
      <t>ヘイセイ</t>
    </rPh>
    <rPh sb="3" eb="5">
      <t>ネンド</t>
    </rPh>
    <phoneticPr fontId="2"/>
  </si>
  <si>
    <t>平成6年度</t>
    <rPh sb="0" eb="2">
      <t>ヘイセイ</t>
    </rPh>
    <rPh sb="3" eb="5">
      <t>ネンド</t>
    </rPh>
    <phoneticPr fontId="2"/>
  </si>
  <si>
    <t>平成7年度</t>
    <rPh sb="0" eb="2">
      <t>ヘイセイ</t>
    </rPh>
    <rPh sb="3" eb="5">
      <t>ネンド</t>
    </rPh>
    <phoneticPr fontId="2"/>
  </si>
  <si>
    <t>平成8年度</t>
    <rPh sb="0" eb="2">
      <t>ヘイセイ</t>
    </rPh>
    <rPh sb="3" eb="5">
      <t>ネンド</t>
    </rPh>
    <phoneticPr fontId="2"/>
  </si>
  <si>
    <t>平成9年度</t>
    <rPh sb="0" eb="2">
      <t>ヘイセイ</t>
    </rPh>
    <rPh sb="3" eb="5">
      <t>ネンド</t>
    </rPh>
    <phoneticPr fontId="2"/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</si>
  <si>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</si>
  <si>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</si>
  <si>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</si>
  <si>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</si>
  <si>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</si>
  <si>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</si>
  <si>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</si>
  <si>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</si>
  <si>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</si>
  <si>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</si>
  <si>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</si>
  <si>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</si>
  <si>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</si>
  <si>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</si>
  <si>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</si>
  <si>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（単位：百万円）</t>
  </si>
  <si>
    <t>1 民間最終消費支出</t>
  </si>
  <si>
    <t xml:space="preserve"> (1)家計最終消費支出</t>
  </si>
  <si>
    <t xml:space="preserve"> (2)対家計民間非営利団体最終消費支出</t>
  </si>
  <si>
    <t>2 政府最終消費支出</t>
  </si>
  <si>
    <t xml:space="preserve"> (1)国出先機関</t>
  </si>
  <si>
    <t xml:space="preserve"> (2)  県</t>
  </si>
  <si>
    <t xml:space="preserve"> (3)市  町</t>
  </si>
  <si>
    <t xml:space="preserve"> (4)社会保障基金</t>
  </si>
  <si>
    <t>【再掲】（1+2）</t>
  </si>
  <si>
    <t>　・ 家計現実最終消費</t>
  </si>
  <si>
    <t>　・ 政府現実最終消費</t>
  </si>
  <si>
    <t>3 県内総資本形成</t>
  </si>
  <si>
    <t xml:space="preserve"> (1)総固定資本形成</t>
  </si>
  <si>
    <t xml:space="preserve">  A 民  間</t>
  </si>
  <si>
    <t xml:space="preserve">   a 住    宅</t>
  </si>
  <si>
    <t xml:space="preserve">   b 企業設備</t>
  </si>
  <si>
    <t xml:space="preserve">  B 公  的</t>
  </si>
  <si>
    <t xml:space="preserve">   c 一般政府</t>
  </si>
  <si>
    <t xml:space="preserve"> (2)在庫品増加</t>
  </si>
  <si>
    <t xml:space="preserve">  A 民間企業</t>
  </si>
  <si>
    <t xml:space="preserve">  B 公的（公的企業・一般政府）</t>
  </si>
  <si>
    <t>参</t>
  </si>
  <si>
    <t>考</t>
  </si>
  <si>
    <t>　A．食料・非アルコール飲料</t>
  </si>
  <si>
    <t>　B．アルコール飲料・たばこ</t>
  </si>
  <si>
    <t>　C．被服・履物</t>
  </si>
  <si>
    <t>　D．住居・電気・ガス・水道</t>
  </si>
  <si>
    <t>　E．家具・家庭用機器・家事サービス</t>
  </si>
  <si>
    <t>　F．保健・医療</t>
  </si>
  <si>
    <t>　G．交通</t>
  </si>
  <si>
    <t>　H．通信</t>
  </si>
  <si>
    <t>　I．娯楽・レジャー・文化</t>
  </si>
  <si>
    <t xml:space="preserve">  J．教育</t>
  </si>
  <si>
    <t xml:space="preserve">  K．外食・宿泊</t>
  </si>
  <si>
    <t xml:space="preserve">  L．その他</t>
  </si>
  <si>
    <t xml:space="preserve"> (1)財貨・ｻｰﾋﾞｽの移出(FISIM除く)</t>
    <rPh sb="4" eb="6">
      <t>ザイカ</t>
    </rPh>
    <rPh sb="13" eb="14">
      <t>イシュツ</t>
    </rPh>
    <rPh sb="14" eb="15">
      <t>ユシュツ</t>
    </rPh>
    <rPh sb="21" eb="22">
      <t>ノゾ</t>
    </rPh>
    <phoneticPr fontId="2"/>
  </si>
  <si>
    <t xml:space="preserve"> (2)(控除)財貨･ｻｰﾋﾞｽの移入(FISIM除く)</t>
    <rPh sb="5" eb="7">
      <t>コウジョ</t>
    </rPh>
    <rPh sb="8" eb="10">
      <t>ザイカ</t>
    </rPh>
    <rPh sb="17" eb="18">
      <t>イニュウ</t>
    </rPh>
    <rPh sb="18" eb="19">
      <t>ユニュウ</t>
    </rPh>
    <phoneticPr fontId="2"/>
  </si>
  <si>
    <t xml:space="preserve"> (3)FISIM移出入(純)</t>
    <rPh sb="9" eb="11">
      <t>イシュツ</t>
    </rPh>
    <rPh sb="11" eb="12">
      <t>ニュウ</t>
    </rPh>
    <rPh sb="13" eb="14">
      <t>ジュン</t>
    </rPh>
    <phoneticPr fontId="2"/>
  </si>
  <si>
    <t xml:space="preserve"> (4)統計上の不突合</t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2"/>
  </si>
  <si>
    <t>平成25年度</t>
    <rPh sb="0" eb="2">
      <t>ヘイセイ</t>
    </rPh>
    <rPh sb="4" eb="6">
      <t>ネンド</t>
    </rPh>
    <phoneticPr fontId="2"/>
  </si>
  <si>
    <t>3 県内総資本形成</t>
    <rPh sb="2" eb="4">
      <t>ケンナイ</t>
    </rPh>
    <phoneticPr fontId="4"/>
  </si>
  <si>
    <t>4 財貨･ｻｰﾋﾞｽの移出入（純）・統計上の不突合</t>
  </si>
  <si>
    <t>5 県内総生産(市場価格表示)(1＋2＋3＋4）</t>
    <rPh sb="5" eb="7">
      <t>セイサン</t>
    </rPh>
    <phoneticPr fontId="4"/>
  </si>
  <si>
    <t>県民総所得(市場価格表示)</t>
    <rPh sb="3" eb="5">
      <t>ショトク</t>
    </rPh>
    <phoneticPr fontId="4"/>
  </si>
  <si>
    <t>　 A 食料・非アルコール飲料</t>
  </si>
  <si>
    <t>　 B アルコール飲料・たばこ</t>
  </si>
  <si>
    <t>　 C 被服・履物</t>
  </si>
  <si>
    <t>　 D 住居・電気・ガス・水道</t>
  </si>
  <si>
    <t>　 E 家具・家庭用機器・家事サービス</t>
  </si>
  <si>
    <t>　 F 保健・医療</t>
  </si>
  <si>
    <t>　 G 交通</t>
  </si>
  <si>
    <t>　 H 通信</t>
  </si>
  <si>
    <t>　 I 娯楽・レジャー・文化</t>
  </si>
  <si>
    <t xml:space="preserve">   J 教育</t>
  </si>
  <si>
    <t xml:space="preserve">   K 外食・宿泊</t>
  </si>
  <si>
    <t xml:space="preserve">   L その他</t>
  </si>
  <si>
    <t>項　　　 目</t>
  </si>
  <si>
    <t>1 産業</t>
  </si>
  <si>
    <t xml:space="preserve">  (1)</t>
  </si>
  <si>
    <t>農業</t>
  </si>
  <si>
    <t>林業</t>
  </si>
  <si>
    <t xml:space="preserve">  (3)</t>
  </si>
  <si>
    <t>水産業</t>
  </si>
  <si>
    <t xml:space="preserve">  (4)</t>
  </si>
  <si>
    <t>鉱業</t>
  </si>
  <si>
    <t xml:space="preserve">  (5)</t>
  </si>
  <si>
    <t>製造業</t>
  </si>
  <si>
    <t xml:space="preserve">    ① 食料品</t>
  </si>
  <si>
    <t xml:space="preserve">    ② 繊維</t>
  </si>
  <si>
    <t xml:space="preserve">    ③ パルプ・紙</t>
  </si>
  <si>
    <t xml:space="preserve">    ④ 化学</t>
  </si>
  <si>
    <t xml:space="preserve">    ⑤ 石油・石炭製品</t>
  </si>
  <si>
    <t xml:space="preserve">    ⑥ 窯業・土石製品</t>
  </si>
  <si>
    <t xml:space="preserve">    ⑫ 輸送用機械</t>
    <rPh sb="8" eb="9">
      <t>ヨウ</t>
    </rPh>
    <phoneticPr fontId="6"/>
  </si>
  <si>
    <t xml:space="preserve">  (6)</t>
  </si>
  <si>
    <t>建設業</t>
  </si>
  <si>
    <t>（第２次産業 (4)～(6)計）</t>
  </si>
  <si>
    <t xml:space="preserve">  (7)</t>
  </si>
  <si>
    <t>電気･ｶﾞｽ･水道業</t>
  </si>
  <si>
    <t xml:space="preserve">  (8)</t>
  </si>
  <si>
    <t>卸売･小売業</t>
  </si>
  <si>
    <t xml:space="preserve">  (9)</t>
  </si>
  <si>
    <t>金融･保険業</t>
  </si>
  <si>
    <t>不動産業</t>
  </si>
  <si>
    <t xml:space="preserve"> (11)</t>
  </si>
  <si>
    <t>運輸･通信業</t>
  </si>
  <si>
    <t>サ－ビス業</t>
  </si>
  <si>
    <t xml:space="preserve">    ① 公共サービス業</t>
    <rPh sb="6" eb="8">
      <t>コウキョウ</t>
    </rPh>
    <rPh sb="12" eb="13">
      <t>ギョウ</t>
    </rPh>
    <phoneticPr fontId="2"/>
  </si>
  <si>
    <t xml:space="preserve">    ② 対事業所サービス業</t>
    <rPh sb="6" eb="7">
      <t>タイ</t>
    </rPh>
    <rPh sb="7" eb="10">
      <t>ジギョウショ</t>
    </rPh>
    <rPh sb="14" eb="15">
      <t>ギョウ</t>
    </rPh>
    <phoneticPr fontId="2"/>
  </si>
  <si>
    <t xml:space="preserve">    ③ 対個人サービス業</t>
    <rPh sb="6" eb="7">
      <t>タイ</t>
    </rPh>
    <rPh sb="7" eb="9">
      <t>コジン</t>
    </rPh>
    <rPh sb="13" eb="14">
      <t>ギョウ</t>
    </rPh>
    <phoneticPr fontId="2"/>
  </si>
  <si>
    <t>２ 政府サービス生産者</t>
  </si>
  <si>
    <t>公務</t>
  </si>
  <si>
    <t>（第３次産業 (7)～(16)計）</t>
  </si>
  <si>
    <t>４</t>
  </si>
  <si>
    <t>５ 輸入品に課される税・関税</t>
    <rPh sb="4" eb="5">
      <t>シナ</t>
    </rPh>
    <rPh sb="6" eb="7">
      <t>カ</t>
    </rPh>
    <rPh sb="12" eb="14">
      <t>カンゼイ</t>
    </rPh>
    <phoneticPr fontId="2"/>
  </si>
  <si>
    <t xml:space="preserve"> 　(控除)総資本形成に係る消費税</t>
    <rPh sb="6" eb="7">
      <t>ソウ</t>
    </rPh>
    <rPh sb="7" eb="9">
      <t>シホン</t>
    </rPh>
    <rPh sb="9" eb="11">
      <t>ケイセイ</t>
    </rPh>
    <rPh sb="12" eb="13">
      <t>カカ</t>
    </rPh>
    <rPh sb="14" eb="17">
      <t>ショウヒゼイ</t>
    </rPh>
    <phoneticPr fontId="2"/>
  </si>
  <si>
    <t>　県内総生産(市場価格表示)</t>
  </si>
  <si>
    <t>県QE</t>
    <rPh sb="0" eb="1">
      <t>ケン</t>
    </rPh>
    <phoneticPr fontId="2"/>
  </si>
  <si>
    <t xml:space="preserve">  (2)</t>
    <phoneticPr fontId="4"/>
  </si>
  <si>
    <t>（第１次産業 (1)～(3)計）</t>
    <phoneticPr fontId="6"/>
  </si>
  <si>
    <t xml:space="preserve">    ⑦ 鉄鋼</t>
    <rPh sb="6" eb="8">
      <t>テッコウ</t>
    </rPh>
    <phoneticPr fontId="6"/>
  </si>
  <si>
    <t xml:space="preserve">    ⑧ 非鉄金属</t>
    <rPh sb="6" eb="8">
      <t>ヒテツ</t>
    </rPh>
    <rPh sb="8" eb="10">
      <t>キンゾク</t>
    </rPh>
    <phoneticPr fontId="6"/>
  </si>
  <si>
    <t xml:space="preserve">    ⑨ 金属製品</t>
    <phoneticPr fontId="6"/>
  </si>
  <si>
    <t xml:space="preserve">    ⑩ 一般機械</t>
    <phoneticPr fontId="6"/>
  </si>
  <si>
    <t xml:space="preserve">    ⑪ 電気機械</t>
    <phoneticPr fontId="6"/>
  </si>
  <si>
    <t xml:space="preserve">    ⑬ 精密機械</t>
    <phoneticPr fontId="6"/>
  </si>
  <si>
    <t xml:space="preserve">    ⑭ その他の製造業</t>
    <phoneticPr fontId="6"/>
  </si>
  <si>
    <t xml:space="preserve"> (10)</t>
    <phoneticPr fontId="6"/>
  </si>
  <si>
    <t>　　　　　　　小 　　　　 計</t>
  </si>
  <si>
    <t xml:space="preserve"> 参</t>
  </si>
  <si>
    <t>県外からの所得(純)</t>
    <phoneticPr fontId="6"/>
  </si>
  <si>
    <t xml:space="preserve"> 考</t>
  </si>
  <si>
    <t>県民総所得(市場価格表示)</t>
    <rPh sb="3" eb="5">
      <t>ショトク</t>
    </rPh>
    <phoneticPr fontId="6"/>
  </si>
  <si>
    <t xml:space="preserve"> (13)</t>
    <phoneticPr fontId="6"/>
  </si>
  <si>
    <t xml:space="preserve"> (14)</t>
    <phoneticPr fontId="6"/>
  </si>
  <si>
    <t xml:space="preserve"> (15)</t>
    <phoneticPr fontId="6"/>
  </si>
  <si>
    <t xml:space="preserve"> (16)</t>
    <phoneticPr fontId="6"/>
  </si>
  <si>
    <t xml:space="preserve"> (17)</t>
    <phoneticPr fontId="6"/>
  </si>
  <si>
    <t>実　数</t>
    <rPh sb="0" eb="1">
      <t>ジツ</t>
    </rPh>
    <rPh sb="2" eb="3">
      <t>スウ</t>
    </rPh>
    <phoneticPr fontId="4"/>
  </si>
  <si>
    <t>項          目</t>
    <phoneticPr fontId="4"/>
  </si>
  <si>
    <t xml:space="preserve">   ① 利   子</t>
  </si>
  <si>
    <t xml:space="preserve">   ② 配当(受取)</t>
  </si>
  <si>
    <t xml:space="preserve">   ④ 賃貸料(受取)</t>
  </si>
  <si>
    <t>(参考) 民間法人企業所得(配当受払前)</t>
  </si>
  <si>
    <t>実　　　　　　　　　　　　　　　　　　　　　　　　　数</t>
    <phoneticPr fontId="4"/>
  </si>
  <si>
    <t>項　　　　　目</t>
    <phoneticPr fontId="4"/>
  </si>
  <si>
    <t>県外からの所得(純)</t>
    <phoneticPr fontId="4"/>
  </si>
  <si>
    <t>項　　　　　　目</t>
  </si>
  <si>
    <t>　</t>
    <phoneticPr fontId="2"/>
  </si>
  <si>
    <t>実　        数</t>
    <phoneticPr fontId="6"/>
  </si>
  <si>
    <t>県民所得</t>
    <rPh sb="0" eb="2">
      <t>ケンミン</t>
    </rPh>
    <rPh sb="2" eb="4">
      <t>ショトク</t>
    </rPh>
    <phoneticPr fontId="2"/>
  </si>
  <si>
    <t>総人口</t>
    <rPh sb="0" eb="1">
      <t>ソウ</t>
    </rPh>
    <rPh sb="1" eb="3">
      <t>ジンコウ</t>
    </rPh>
    <phoneticPr fontId="2"/>
  </si>
  <si>
    <t>1人当たり</t>
    <rPh sb="1" eb="2">
      <t>ニン</t>
    </rPh>
    <rPh sb="2" eb="3">
      <t>ア</t>
    </rPh>
    <phoneticPr fontId="2"/>
  </si>
  <si>
    <t>H6年度=100</t>
    <rPh sb="2" eb="4">
      <t>ネンド</t>
    </rPh>
    <phoneticPr fontId="2"/>
  </si>
  <si>
    <t>名目県民総所得</t>
    <rPh sb="0" eb="2">
      <t>メイモク</t>
    </rPh>
    <rPh sb="2" eb="4">
      <t>ケンミン</t>
    </rPh>
    <rPh sb="4" eb="5">
      <t>ソウ</t>
    </rPh>
    <rPh sb="5" eb="7">
      <t>ショトク</t>
    </rPh>
    <phoneticPr fontId="2"/>
  </si>
  <si>
    <t>実質県民総所得</t>
    <rPh sb="0" eb="2">
      <t>ジッシツ</t>
    </rPh>
    <rPh sb="2" eb="4">
      <t>ケンミン</t>
    </rPh>
    <rPh sb="4" eb="5">
      <t>ソウ</t>
    </rPh>
    <rPh sb="5" eb="7">
      <t>ショトク</t>
    </rPh>
    <phoneticPr fontId="2"/>
  </si>
  <si>
    <t>名目県GNI</t>
    <rPh sb="0" eb="2">
      <t>メイモク</t>
    </rPh>
    <rPh sb="2" eb="3">
      <t>ケン</t>
    </rPh>
    <phoneticPr fontId="2"/>
  </si>
  <si>
    <t>実質県GNI</t>
    <rPh sb="0" eb="2">
      <t>ジッシツ</t>
    </rPh>
    <rPh sb="2" eb="3">
      <t>ケン</t>
    </rPh>
    <phoneticPr fontId="2"/>
  </si>
  <si>
    <t>年度/項目</t>
    <rPh sb="0" eb="2">
      <t>ネンド</t>
    </rPh>
    <rPh sb="3" eb="5">
      <t>コウモク</t>
    </rPh>
    <phoneticPr fontId="2"/>
  </si>
  <si>
    <t xml:space="preserve"> (6)</t>
    <phoneticPr fontId="2"/>
  </si>
  <si>
    <t xml:space="preserve"> (7)</t>
    <phoneticPr fontId="2"/>
  </si>
  <si>
    <t xml:space="preserve"> (8)</t>
    <phoneticPr fontId="2"/>
  </si>
  <si>
    <t>国内総生産</t>
    <rPh sb="0" eb="2">
      <t>コクナイ</t>
    </rPh>
    <rPh sb="2" eb="5">
      <t>ソウセイサン</t>
    </rPh>
    <phoneticPr fontId="2"/>
  </si>
  <si>
    <t>10億円</t>
    <rPh sb="2" eb="4">
      <t>オクエン</t>
    </rPh>
    <phoneticPr fontId="2"/>
  </si>
  <si>
    <t>名目GDP</t>
    <rPh sb="0" eb="2">
      <t>メイモク</t>
    </rPh>
    <phoneticPr fontId="2"/>
  </si>
  <si>
    <t>実質GDP</t>
    <rPh sb="0" eb="2">
      <t>ジッシツ</t>
    </rPh>
    <phoneticPr fontId="2"/>
  </si>
  <si>
    <t>名目GNI</t>
    <rPh sb="0" eb="2">
      <t>メイモク</t>
    </rPh>
    <phoneticPr fontId="2"/>
  </si>
  <si>
    <t>実質GNI</t>
    <rPh sb="0" eb="2">
      <t>ジッシツ</t>
    </rPh>
    <phoneticPr fontId="2"/>
  </si>
  <si>
    <t>国民総所得</t>
    <rPh sb="0" eb="2">
      <t>コクミン</t>
    </rPh>
    <rPh sb="2" eb="3">
      <t>ソウ</t>
    </rPh>
    <rPh sb="3" eb="5">
      <t>ショトク</t>
    </rPh>
    <phoneticPr fontId="2"/>
  </si>
  <si>
    <t>H17年固定基準</t>
    <rPh sb="3" eb="4">
      <t>ネン</t>
    </rPh>
    <rPh sb="4" eb="6">
      <t>コテイ</t>
    </rPh>
    <rPh sb="6" eb="8">
      <t>キジュン</t>
    </rPh>
    <phoneticPr fontId="2"/>
  </si>
  <si>
    <t>(参考）国内総生産</t>
    <rPh sb="1" eb="3">
      <t>サンコウ</t>
    </rPh>
    <rPh sb="4" eb="6">
      <t>コクナイ</t>
    </rPh>
    <rPh sb="6" eb="9">
      <t>ソウセイサン</t>
    </rPh>
    <phoneticPr fontId="2"/>
  </si>
  <si>
    <t>（出所）兵庫県「県民経済計算」、「四半期別県内GDP速報」</t>
    <rPh sb="1" eb="3">
      <t>シュッショ</t>
    </rPh>
    <rPh sb="4" eb="7">
      <t>ヒョウゴケン</t>
    </rPh>
    <rPh sb="8" eb="10">
      <t>ケンミン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1" eb="23">
      <t>ケンアイ</t>
    </rPh>
    <rPh sb="26" eb="28">
      <t>ソクホウ</t>
    </rPh>
    <phoneticPr fontId="2"/>
  </si>
  <si>
    <t>（出所）内閣府「国民経済計算」、「四半期別GDP速報」</t>
    <rPh sb="1" eb="3">
      <t>シュッショ</t>
    </rPh>
    <rPh sb="4" eb="7">
      <t>ナイカクフ</t>
    </rPh>
    <rPh sb="8" eb="10">
      <t>コクミン</t>
    </rPh>
    <rPh sb="10" eb="12">
      <t>ケイザイ</t>
    </rPh>
    <rPh sb="12" eb="14">
      <t>ケイサン</t>
    </rPh>
    <rPh sb="17" eb="20">
      <t>シハンキ</t>
    </rPh>
    <rPh sb="20" eb="21">
      <t>ベツ</t>
    </rPh>
    <rPh sb="24" eb="26">
      <t>ソクホウ</t>
    </rPh>
    <phoneticPr fontId="2"/>
  </si>
  <si>
    <t>H17年連鎖</t>
    <rPh sb="3" eb="4">
      <t>ネン</t>
    </rPh>
    <rPh sb="4" eb="6">
      <t>レンサ</t>
    </rPh>
    <phoneticPr fontId="2"/>
  </si>
  <si>
    <t>H12年連鎖</t>
    <rPh sb="3" eb="4">
      <t>ネン</t>
    </rPh>
    <rPh sb="4" eb="6">
      <t>レンサ</t>
    </rPh>
    <phoneticPr fontId="2"/>
  </si>
  <si>
    <t>平成26年度</t>
    <rPh sb="0" eb="2">
      <t>ヘイセイ</t>
    </rPh>
    <rPh sb="4" eb="6">
      <t>ネンド</t>
    </rPh>
    <phoneticPr fontId="2"/>
  </si>
  <si>
    <t>H28.10.21公表</t>
    <rPh sb="9" eb="11">
      <t>コウヒョウ</t>
    </rPh>
    <phoneticPr fontId="2"/>
  </si>
  <si>
    <t xml:space="preserve"> </t>
  </si>
  <si>
    <t xml:space="preserve">  (2)</t>
    <phoneticPr fontId="4"/>
  </si>
  <si>
    <t>(第１次産業 (1)～(3)計）</t>
    <phoneticPr fontId="11"/>
  </si>
  <si>
    <t xml:space="preserve">    ⑦ 鉄鋼</t>
    <rPh sb="6" eb="8">
      <t>テッコウ</t>
    </rPh>
    <phoneticPr fontId="11"/>
  </si>
  <si>
    <t xml:space="preserve">    ⑧ 非鉄金属</t>
    <rPh sb="6" eb="8">
      <t>ヒテツ</t>
    </rPh>
    <rPh sb="8" eb="10">
      <t>キンゾク</t>
    </rPh>
    <phoneticPr fontId="11"/>
  </si>
  <si>
    <t xml:space="preserve">    ⑨ 金属製品</t>
    <phoneticPr fontId="11"/>
  </si>
  <si>
    <t xml:space="preserve">    ⑩ 一般機械</t>
    <phoneticPr fontId="11"/>
  </si>
  <si>
    <t xml:space="preserve">    ⑪ 電気機械</t>
    <phoneticPr fontId="11"/>
  </si>
  <si>
    <t xml:space="preserve">    ⑬ 精密機械</t>
    <phoneticPr fontId="11"/>
  </si>
  <si>
    <t xml:space="preserve">    ⑭ その他の製造業</t>
    <phoneticPr fontId="11"/>
  </si>
  <si>
    <t xml:space="preserve"> (10)</t>
    <phoneticPr fontId="6"/>
  </si>
  <si>
    <t xml:space="preserve"> (11)</t>
    <phoneticPr fontId="11"/>
  </si>
  <si>
    <t>運輸業</t>
    <phoneticPr fontId="11"/>
  </si>
  <si>
    <t xml:space="preserve"> (12)</t>
  </si>
  <si>
    <t>情報通信業</t>
    <rPh sb="0" eb="2">
      <t>ジョウホウ</t>
    </rPh>
    <rPh sb="2" eb="4">
      <t>ツウシン</t>
    </rPh>
    <phoneticPr fontId="11"/>
  </si>
  <si>
    <t xml:space="preserve"> (13)</t>
    <phoneticPr fontId="11"/>
  </si>
  <si>
    <t xml:space="preserve"> (14)</t>
    <phoneticPr fontId="11"/>
  </si>
  <si>
    <t xml:space="preserve"> (15)</t>
    <phoneticPr fontId="11"/>
  </si>
  <si>
    <t xml:space="preserve"> (16)</t>
    <phoneticPr fontId="11"/>
  </si>
  <si>
    <t xml:space="preserve"> (17)</t>
    <phoneticPr fontId="11"/>
  </si>
  <si>
    <t>（第３次産業 (7)～(17)計）</t>
    <phoneticPr fontId="11"/>
  </si>
  <si>
    <t>　　　　　　　小 　　　　 計</t>
    <phoneticPr fontId="2"/>
  </si>
  <si>
    <t xml:space="preserve"> 　開　　　　　　差</t>
    <rPh sb="2" eb="3">
      <t>カイ</t>
    </rPh>
    <rPh sb="9" eb="10">
      <t>サ</t>
    </rPh>
    <phoneticPr fontId="2"/>
  </si>
  <si>
    <t>平成27年度</t>
    <rPh sb="0" eb="2">
      <t>ヘイセイ</t>
    </rPh>
    <rPh sb="4" eb="6">
      <t>ネンド</t>
    </rPh>
    <phoneticPr fontId="2"/>
  </si>
  <si>
    <t xml:space="preserve">  (2)</t>
  </si>
  <si>
    <t>(単位：百万円）</t>
    <rPh sb="1" eb="3">
      <t>タンイ</t>
    </rPh>
    <rPh sb="4" eb="5">
      <t>ヒャク</t>
    </rPh>
    <rPh sb="5" eb="7">
      <t>マンエン</t>
    </rPh>
    <phoneticPr fontId="2"/>
  </si>
  <si>
    <t>GDP長期時系列</t>
    <rPh sb="3" eb="5">
      <t>チョウキ</t>
    </rPh>
    <rPh sb="5" eb="8">
      <t>ジケイレツ</t>
    </rPh>
    <phoneticPr fontId="2"/>
  </si>
  <si>
    <t>2008SNA</t>
    <phoneticPr fontId="2"/>
  </si>
  <si>
    <t>実質</t>
    <rPh sb="0" eb="2">
      <t>ジッシツ</t>
    </rPh>
    <phoneticPr fontId="2"/>
  </si>
  <si>
    <t>H23年基準</t>
    <rPh sb="3" eb="4">
      <t>ネン</t>
    </rPh>
    <rPh sb="4" eb="6">
      <t>キジュン</t>
    </rPh>
    <phoneticPr fontId="2"/>
  </si>
  <si>
    <t>H23年連鎖</t>
    <rPh sb="3" eb="4">
      <t>ネン</t>
    </rPh>
    <rPh sb="4" eb="6">
      <t>レンサ</t>
    </rPh>
    <phoneticPr fontId="2"/>
  </si>
  <si>
    <t>H23基準</t>
    <rPh sb="3" eb="5">
      <t>キジュン</t>
    </rPh>
    <phoneticPr fontId="2"/>
  </si>
  <si>
    <t>H23連鎖</t>
    <rPh sb="3" eb="5">
      <t>レンサ</t>
    </rPh>
    <phoneticPr fontId="2"/>
  </si>
  <si>
    <t>平成28年度</t>
    <rPh sb="0" eb="2">
      <t>ヘイセイ</t>
    </rPh>
    <rPh sb="4" eb="6">
      <t>ネンド</t>
    </rPh>
    <phoneticPr fontId="2"/>
  </si>
  <si>
    <t>県内総生産（支出側／デフレーター：平成23暦年連鎖方式）長期時系列データ（平成23年基準）</t>
    <rPh sb="3" eb="5">
      <t>セイサン</t>
    </rPh>
    <rPh sb="6" eb="8">
      <t>シシュツ</t>
    </rPh>
    <rPh sb="8" eb="9">
      <t>ガワ</t>
    </rPh>
    <rPh sb="23" eb="25">
      <t>レンサ</t>
    </rPh>
    <rPh sb="25" eb="27">
      <t>ホウシキ</t>
    </rPh>
    <rPh sb="28" eb="30">
      <t>チョウキ</t>
    </rPh>
    <rPh sb="30" eb="33">
      <t>ジケイレツ</t>
    </rPh>
    <rPh sb="37" eb="39">
      <t>ヘイセイ</t>
    </rPh>
    <rPh sb="41" eb="42">
      <t>ネン</t>
    </rPh>
    <rPh sb="42" eb="44">
      <t>キジュン</t>
    </rPh>
    <phoneticPr fontId="4"/>
  </si>
  <si>
    <t>県内総生産（支出側／実質：平成23暦年連鎖方式）長期時系列データ（平成23年基準）</t>
    <rPh sb="1" eb="3">
      <t>セイサン</t>
    </rPh>
    <rPh sb="4" eb="6">
      <t>シシュツ</t>
    </rPh>
    <rPh sb="6" eb="7">
      <t>ガワ</t>
    </rPh>
    <rPh sb="17" eb="19">
      <t>コテイ</t>
    </rPh>
    <rPh sb="19" eb="21">
      <t>レンサ</t>
    </rPh>
    <rPh sb="21" eb="23">
      <t>ホウシキ</t>
    </rPh>
    <rPh sb="23" eb="25">
      <t>チョウキ</t>
    </rPh>
    <rPh sb="25" eb="28">
      <t>ジケイレツ</t>
    </rPh>
    <rPh sb="32" eb="34">
      <t>ヘイセイ</t>
    </rPh>
    <rPh sb="37" eb="39">
      <t>キジュン</t>
    </rPh>
    <phoneticPr fontId="4"/>
  </si>
  <si>
    <t>県民所得（分配）長期時系列データ（平成23年基準）</t>
    <rPh sb="7" eb="9">
      <t>チョウキ</t>
    </rPh>
    <rPh sb="9" eb="12">
      <t>ジケイレツ</t>
    </rPh>
    <rPh sb="16" eb="18">
      <t>ヘイセイ</t>
    </rPh>
    <rPh sb="21" eb="23">
      <t>キジュン</t>
    </rPh>
    <phoneticPr fontId="4"/>
  </si>
  <si>
    <t>県内総生産（支出側／名目）長期時系列データ（平成23年基準）</t>
    <rPh sb="12" eb="14">
      <t>チョウキ</t>
    </rPh>
    <rPh sb="14" eb="17">
      <t>ジケイレツ</t>
    </rPh>
    <rPh sb="21" eb="23">
      <t>ヘイセイ</t>
    </rPh>
    <rPh sb="26" eb="28">
      <t>キジュン</t>
    </rPh>
    <phoneticPr fontId="2"/>
  </si>
  <si>
    <t>【再掲】家計最終消費支出（除く持ち家の帰属家賃）</t>
    <rPh sb="4" eb="6">
      <t>カケイ</t>
    </rPh>
    <rPh sb="6" eb="8">
      <t>サイシュウ</t>
    </rPh>
    <rPh sb="8" eb="10">
      <t>ショウヒ</t>
    </rPh>
    <rPh sb="10" eb="12">
      <t>シシュツ</t>
    </rPh>
    <rPh sb="13" eb="14">
      <t>ノゾ</t>
    </rPh>
    <rPh sb="15" eb="16">
      <t>モ</t>
    </rPh>
    <rPh sb="17" eb="18">
      <t>ヤ</t>
    </rPh>
    <rPh sb="19" eb="21">
      <t>キゾク</t>
    </rPh>
    <rPh sb="21" eb="23">
      <t>ヤチン</t>
    </rPh>
    <phoneticPr fontId="5"/>
  </si>
  <si>
    <t>【再掲】持ち家の帰属家賃</t>
    <rPh sb="4" eb="5">
      <t>モ</t>
    </rPh>
    <rPh sb="6" eb="7">
      <t>ヤ</t>
    </rPh>
    <rPh sb="8" eb="10">
      <t>キゾク</t>
    </rPh>
    <rPh sb="10" eb="12">
      <t>ヤチン</t>
    </rPh>
    <phoneticPr fontId="5"/>
  </si>
  <si>
    <t>1. 雇  用  者  報　酬</t>
    <rPh sb="3" eb="4">
      <t>ヤトイ</t>
    </rPh>
    <phoneticPr fontId="11"/>
  </si>
  <si>
    <t xml:space="preserve"> (1) 賃 金･俸 給</t>
  </si>
  <si>
    <t xml:space="preserve"> (2) 雇主の社会負担</t>
  </si>
  <si>
    <t xml:space="preserve">    a. 雇主の現実社会負担</t>
  </si>
  <si>
    <t xml:space="preserve">    b. 雇主の帰属社会負担</t>
  </si>
  <si>
    <t>2. 財  産  所  得（非企業部門）</t>
  </si>
  <si>
    <t xml:space="preserve">    a. 受  取</t>
  </si>
  <si>
    <t xml:space="preserve">    b. 支  払</t>
  </si>
  <si>
    <t xml:space="preserve"> (1) 一 般 政 府</t>
  </si>
  <si>
    <t xml:space="preserve"> (2) 家      計</t>
  </si>
  <si>
    <t xml:space="preserve">    b. 支  払（消費者負債利子）</t>
    <rPh sb="12" eb="15">
      <t>ショウヒシャ</t>
    </rPh>
    <rPh sb="15" eb="17">
      <t>フサイ</t>
    </rPh>
    <rPh sb="17" eb="19">
      <t>リシ</t>
    </rPh>
    <phoneticPr fontId="12"/>
  </si>
  <si>
    <t xml:space="preserve">   ③ その他の投資所得（受取）</t>
    <rPh sb="7" eb="8">
      <t>タ</t>
    </rPh>
    <rPh sb="9" eb="11">
      <t>トウシ</t>
    </rPh>
    <rPh sb="14" eb="16">
      <t>ウケトリ</t>
    </rPh>
    <phoneticPr fontId="13"/>
  </si>
  <si>
    <t xml:space="preserve"> (3) 対家計民間非営利団体</t>
  </si>
  <si>
    <t>3. 企業所得（企業部門の第１次所得バランス）</t>
    <rPh sb="8" eb="10">
      <t>キギョウ</t>
    </rPh>
    <rPh sb="10" eb="12">
      <t>ブモン</t>
    </rPh>
    <rPh sb="13" eb="14">
      <t>ダイ</t>
    </rPh>
    <rPh sb="15" eb="16">
      <t>ジ</t>
    </rPh>
    <rPh sb="16" eb="18">
      <t>ショトク</t>
    </rPh>
    <phoneticPr fontId="12"/>
  </si>
  <si>
    <t xml:space="preserve"> (1) 民間法人企業</t>
  </si>
  <si>
    <t xml:space="preserve">   a. 非金融法人企業</t>
  </si>
  <si>
    <t xml:space="preserve">   b. 金融機関</t>
  </si>
  <si>
    <t xml:space="preserve"> (2) 公  的  企  業</t>
  </si>
  <si>
    <t xml:space="preserve"> (3) 個  人  企  業</t>
  </si>
  <si>
    <t xml:space="preserve">   a. 農林水産業</t>
  </si>
  <si>
    <t xml:space="preserve">   b. その他の産業(非農林水・非金融)</t>
  </si>
  <si>
    <t xml:space="preserve">   c. 持  ち  家</t>
  </si>
  <si>
    <t>4. 県民所得(要素費用表示)（1＋2＋3）</t>
  </si>
  <si>
    <t>5. 生産・輸入品に課される税 (控除) 補助金</t>
  </si>
  <si>
    <t>6. 県民所得(市場価格表示)（4＋5）</t>
  </si>
  <si>
    <t>7. その他の経常移転(純)</t>
  </si>
  <si>
    <t xml:space="preserve"> (1) 非金融法人企業及び金融機関</t>
    <rPh sb="10" eb="12">
      <t>キギョウ</t>
    </rPh>
    <phoneticPr fontId="11"/>
  </si>
  <si>
    <t xml:space="preserve"> (2) 一　般　政　府</t>
  </si>
  <si>
    <t xml:space="preserve"> (3) 家計(個人企業を含む)</t>
  </si>
  <si>
    <t xml:space="preserve"> (4) 対家計民間非営利団体</t>
  </si>
  <si>
    <t>8. 県民可処分所得（6＋7）</t>
  </si>
  <si>
    <t xml:space="preserve">    県民総所得（市場価格表示）</t>
    <rPh sb="4" eb="6">
      <t>ケンミン</t>
    </rPh>
    <rPh sb="6" eb="7">
      <t>ソウ</t>
    </rPh>
    <rPh sb="7" eb="9">
      <t>ショトク</t>
    </rPh>
    <rPh sb="10" eb="12">
      <t>シジョウ</t>
    </rPh>
    <rPh sb="12" eb="14">
      <t>カカク</t>
    </rPh>
    <rPh sb="14" eb="16">
      <t>ヒョウジ</t>
    </rPh>
    <phoneticPr fontId="11"/>
  </si>
  <si>
    <t xml:space="preserve">    一人当たり県民所得（単位：千円）</t>
    <rPh sb="4" eb="5">
      <t>１</t>
    </rPh>
    <rPh sb="5" eb="6">
      <t>ニン</t>
    </rPh>
    <rPh sb="6" eb="7">
      <t>ア</t>
    </rPh>
    <rPh sb="9" eb="11">
      <t>ケンミン</t>
    </rPh>
    <rPh sb="11" eb="13">
      <t>ショトク</t>
    </rPh>
    <rPh sb="14" eb="16">
      <t>タンイ</t>
    </rPh>
    <rPh sb="17" eb="19">
      <t>センエン</t>
    </rPh>
    <phoneticPr fontId="11"/>
  </si>
  <si>
    <t>　　兵庫県総人口（単位：人）</t>
    <rPh sb="2" eb="5">
      <t>ヒョウゴケン</t>
    </rPh>
    <rPh sb="5" eb="6">
      <t>ソウ</t>
    </rPh>
    <rPh sb="6" eb="8">
      <t>ジンコウ</t>
    </rPh>
    <rPh sb="9" eb="11">
      <t>タンイ</t>
    </rPh>
    <rPh sb="12" eb="13">
      <t>ニン</t>
    </rPh>
    <phoneticPr fontId="11"/>
  </si>
  <si>
    <t xml:space="preserve"> (4)社会保障基金</t>
    <rPh sb="4" eb="6">
      <t>シャカイ</t>
    </rPh>
    <rPh sb="6" eb="8">
      <t>ホショウ</t>
    </rPh>
    <rPh sb="8" eb="10">
      <t>キキン</t>
    </rPh>
    <phoneticPr fontId="2"/>
  </si>
  <si>
    <t xml:space="preserve">  a 民  間</t>
  </si>
  <si>
    <t xml:space="preserve">   （a） 住    宅</t>
  </si>
  <si>
    <t xml:space="preserve">   （b） 企業設備</t>
  </si>
  <si>
    <t xml:space="preserve">  b　 公  的</t>
  </si>
  <si>
    <t xml:space="preserve"> 　（c） 一般政府</t>
  </si>
  <si>
    <t xml:space="preserve"> (2)在庫変動</t>
    <rPh sb="6" eb="8">
      <t>ヘンドウ</t>
    </rPh>
    <phoneticPr fontId="2"/>
  </si>
  <si>
    <t xml:space="preserve">   a 民間企業</t>
  </si>
  <si>
    <t xml:space="preserve">   b 公的（公的企業・一般政府）</t>
    <rPh sb="8" eb="10">
      <t>コウテキ</t>
    </rPh>
    <rPh sb="10" eb="12">
      <t>キギョウ</t>
    </rPh>
    <rPh sb="13" eb="15">
      <t>イッパン</t>
    </rPh>
    <rPh sb="15" eb="17">
      <t>セイフ</t>
    </rPh>
    <phoneticPr fontId="2"/>
  </si>
  <si>
    <t>4 財貨･ｻｰﾋﾞｽの移出入(純)・統計上の不突合</t>
    <rPh sb="13" eb="14">
      <t>ニュウ</t>
    </rPh>
    <rPh sb="15" eb="16">
      <t>ジュン</t>
    </rPh>
    <rPh sb="18" eb="20">
      <t>トウケイ</t>
    </rPh>
    <rPh sb="20" eb="21">
      <t>ウエ</t>
    </rPh>
    <rPh sb="22" eb="24">
      <t>フトツゴウ</t>
    </rPh>
    <rPh sb="24" eb="25">
      <t>ア</t>
    </rPh>
    <phoneticPr fontId="5"/>
  </si>
  <si>
    <t>5  県内総支出(市場価格)(1+2+3+4)</t>
  </si>
  <si>
    <t>　県外からの所得(純)</t>
  </si>
  <si>
    <t>　県民総所得(市場価格)</t>
  </si>
  <si>
    <t>国民所得(分配）</t>
    <rPh sb="0" eb="2">
      <t>コクミン</t>
    </rPh>
    <rPh sb="2" eb="4">
      <t>ショトク</t>
    </rPh>
    <rPh sb="5" eb="7">
      <t>ブンパイ</t>
    </rPh>
    <phoneticPr fontId="2"/>
  </si>
  <si>
    <t>1人当たり国民所得</t>
    <rPh sb="1" eb="2">
      <t>ニン</t>
    </rPh>
    <rPh sb="2" eb="3">
      <t>ア</t>
    </rPh>
    <rPh sb="5" eb="7">
      <t>コクミン</t>
    </rPh>
    <rPh sb="7" eb="9">
      <t>ショトク</t>
    </rPh>
    <phoneticPr fontId="2"/>
  </si>
  <si>
    <t>H26県確報</t>
    <rPh sb="3" eb="4">
      <t>ケン</t>
    </rPh>
    <rPh sb="4" eb="6">
      <t>カクホウ</t>
    </rPh>
    <phoneticPr fontId="2"/>
  </si>
  <si>
    <t>H27県確報</t>
    <rPh sb="3" eb="4">
      <t>ケン</t>
    </rPh>
    <rPh sb="4" eb="6">
      <t>カクホウ</t>
    </rPh>
    <phoneticPr fontId="2"/>
  </si>
  <si>
    <t>千円</t>
    <rPh sb="0" eb="2">
      <t>センエン</t>
    </rPh>
    <phoneticPr fontId="2"/>
  </si>
  <si>
    <t>H27H28試算</t>
    <rPh sb="6" eb="8">
      <t>シサン</t>
    </rPh>
    <phoneticPr fontId="2"/>
  </si>
  <si>
    <t>平成6暦年</t>
    <rPh sb="0" eb="2">
      <t>ヘイセイ</t>
    </rPh>
    <rPh sb="3" eb="4">
      <t>レキ</t>
    </rPh>
    <rPh sb="4" eb="5">
      <t>ネン</t>
    </rPh>
    <phoneticPr fontId="2"/>
  </si>
  <si>
    <t>7- 9</t>
  </si>
  <si>
    <t>10-12</t>
  </si>
  <si>
    <t>6/ 1- 3</t>
  </si>
  <si>
    <t>4- 6</t>
  </si>
  <si>
    <t>１　農林水産業</t>
    <rPh sb="2" eb="4">
      <t>ノウリン</t>
    </rPh>
    <rPh sb="4" eb="7">
      <t>スイサンギョウ</t>
    </rPh>
    <phoneticPr fontId="6"/>
  </si>
  <si>
    <t>２　鉱業</t>
    <rPh sb="2" eb="4">
      <t>コウギョウ</t>
    </rPh>
    <phoneticPr fontId="6"/>
  </si>
  <si>
    <t>３　製造業</t>
    <rPh sb="2" eb="5">
      <t>セイゾウギョウ</t>
    </rPh>
    <phoneticPr fontId="6"/>
  </si>
  <si>
    <t xml:space="preserve">    ② 繊維製品</t>
    <rPh sb="8" eb="10">
      <t>セイヒン</t>
    </rPh>
    <phoneticPr fontId="6"/>
  </si>
  <si>
    <t xml:space="preserve">    ③ パルプ・紙・紙加工品</t>
    <rPh sb="12" eb="13">
      <t>カミ</t>
    </rPh>
    <rPh sb="13" eb="16">
      <t>カコウヒン</t>
    </rPh>
    <phoneticPr fontId="6"/>
  </si>
  <si>
    <t xml:space="preserve">    ⑦ 一次金属</t>
    <rPh sb="6" eb="8">
      <t>イチジ</t>
    </rPh>
    <rPh sb="8" eb="10">
      <t>キンゾク</t>
    </rPh>
    <phoneticPr fontId="6"/>
  </si>
  <si>
    <t xml:space="preserve">    ⑨ はん用・生産用・業務用機械</t>
    <rPh sb="8" eb="9">
      <t>ヨウ</t>
    </rPh>
    <rPh sb="10" eb="13">
      <t>セイサンヨウ</t>
    </rPh>
    <rPh sb="14" eb="16">
      <t>ギョウム</t>
    </rPh>
    <rPh sb="16" eb="17">
      <t>ヨウ</t>
    </rPh>
    <rPh sb="17" eb="19">
      <t>キカイ</t>
    </rPh>
    <phoneticPr fontId="6"/>
  </si>
  <si>
    <t xml:space="preserve">    ⑩ 電子部品・デバイス</t>
    <rPh sb="6" eb="8">
      <t>デンシ</t>
    </rPh>
    <rPh sb="8" eb="10">
      <t>ブヒン</t>
    </rPh>
    <phoneticPr fontId="6"/>
  </si>
  <si>
    <t xml:space="preserve">    ⑫ 情報・通信機器</t>
    <rPh sb="6" eb="8">
      <t>ジョウホウ</t>
    </rPh>
    <rPh sb="9" eb="11">
      <t>ツウシン</t>
    </rPh>
    <rPh sb="11" eb="13">
      <t>キキ</t>
    </rPh>
    <phoneticPr fontId="6"/>
  </si>
  <si>
    <t xml:space="preserve">    ⑬ 輸送用機械</t>
    <rPh sb="8" eb="9">
      <t>ヨウ</t>
    </rPh>
    <phoneticPr fontId="6"/>
  </si>
  <si>
    <t xml:space="preserve">  　⑭  印刷業</t>
    <rPh sb="6" eb="9">
      <t>インサツギョウ</t>
    </rPh>
    <phoneticPr fontId="6"/>
  </si>
  <si>
    <t>５　建設業</t>
    <rPh sb="2" eb="5">
      <t>ケンセツギョウ</t>
    </rPh>
    <phoneticPr fontId="6"/>
  </si>
  <si>
    <t>４　電気･ガス･水道・廃棄物処理業</t>
    <rPh sb="11" eb="14">
      <t>ハイキブツ</t>
    </rPh>
    <rPh sb="14" eb="16">
      <t>ショリ</t>
    </rPh>
    <phoneticPr fontId="6"/>
  </si>
  <si>
    <t>７　運輸・郵便業</t>
    <rPh sb="5" eb="7">
      <t>ユウビン</t>
    </rPh>
    <rPh sb="7" eb="8">
      <t>ギョウ</t>
    </rPh>
    <phoneticPr fontId="4"/>
  </si>
  <si>
    <t>８　宿泊・飲食サービス業</t>
    <rPh sb="2" eb="4">
      <t>シュクハク</t>
    </rPh>
    <rPh sb="5" eb="7">
      <t>インショク</t>
    </rPh>
    <rPh sb="11" eb="12">
      <t>ギョウ</t>
    </rPh>
    <phoneticPr fontId="6"/>
  </si>
  <si>
    <t>９　情報通信業</t>
    <rPh sb="2" eb="4">
      <t>ジョウホウ</t>
    </rPh>
    <rPh sb="4" eb="6">
      <t>ツウシン</t>
    </rPh>
    <rPh sb="6" eb="7">
      <t>ギョウ</t>
    </rPh>
    <phoneticPr fontId="4"/>
  </si>
  <si>
    <t>１２　専門・科学技術、業務支援サービス業</t>
    <rPh sb="3" eb="4">
      <t>センモン</t>
    </rPh>
    <rPh sb="5" eb="7">
      <t>カガク</t>
    </rPh>
    <rPh sb="7" eb="9">
      <t>ギジュツ</t>
    </rPh>
    <rPh sb="10" eb="12">
      <t>ギョウム</t>
    </rPh>
    <rPh sb="12" eb="14">
      <t>シエン</t>
    </rPh>
    <rPh sb="18" eb="19">
      <t>ギョウ</t>
    </rPh>
    <phoneticPr fontId="6"/>
  </si>
  <si>
    <t>１３　公務</t>
    <rPh sb="3" eb="4">
      <t>コウム</t>
    </rPh>
    <phoneticPr fontId="6"/>
  </si>
  <si>
    <t>１４　教育</t>
    <rPh sb="3" eb="4">
      <t>キョウイク</t>
    </rPh>
    <phoneticPr fontId="6"/>
  </si>
  <si>
    <t>１５　保健衛生・社会事業</t>
    <rPh sb="3" eb="4">
      <t>ホケン</t>
    </rPh>
    <rPh sb="4" eb="6">
      <t>エイセイ</t>
    </rPh>
    <rPh sb="7" eb="9">
      <t>シャカイ</t>
    </rPh>
    <rPh sb="9" eb="11">
      <t>ジギョウ</t>
    </rPh>
    <phoneticPr fontId="6"/>
  </si>
  <si>
    <t>１６　その他のサービス</t>
    <rPh sb="5" eb="6">
      <t>タ</t>
    </rPh>
    <phoneticPr fontId="6"/>
  </si>
  <si>
    <t>１７　小計</t>
    <rPh sb="3" eb="5">
      <t>ショウケイ</t>
    </rPh>
    <phoneticPr fontId="6"/>
  </si>
  <si>
    <t>１８　輸入品に課される税・関税</t>
    <rPh sb="5" eb="6">
      <t>シナ</t>
    </rPh>
    <rPh sb="7" eb="8">
      <t>カ</t>
    </rPh>
    <rPh sb="13" eb="15">
      <t>カンゼイ</t>
    </rPh>
    <phoneticPr fontId="2"/>
  </si>
  <si>
    <t>１９　（控除）総資本形成に係る消費税</t>
    <rPh sb="7" eb="8">
      <t>ソウ</t>
    </rPh>
    <rPh sb="8" eb="10">
      <t>シホン</t>
    </rPh>
    <rPh sb="10" eb="12">
      <t>ケイセイ</t>
    </rPh>
    <rPh sb="13" eb="14">
      <t>カカ</t>
    </rPh>
    <rPh sb="15" eb="18">
      <t>ショウヒゼイ</t>
    </rPh>
    <phoneticPr fontId="2"/>
  </si>
  <si>
    <t>市場生産者</t>
    <rPh sb="0" eb="2">
      <t>シジョウ</t>
    </rPh>
    <rPh sb="2" eb="5">
      <t>セイサンシャ</t>
    </rPh>
    <phoneticPr fontId="6"/>
  </si>
  <si>
    <t>一般政府</t>
    <rPh sb="0" eb="1">
      <t>イッパン</t>
    </rPh>
    <rPh sb="1" eb="3">
      <t>セイフ</t>
    </rPh>
    <phoneticPr fontId="6"/>
  </si>
  <si>
    <t>対家計民間非営利団体</t>
    <rPh sb="7" eb="9">
      <t>ダンタイ</t>
    </rPh>
    <phoneticPr fontId="6"/>
  </si>
  <si>
    <t>小計</t>
    <rPh sb="0" eb="1">
      <t>ショウケイ</t>
    </rPh>
    <phoneticPr fontId="6"/>
  </si>
  <si>
    <t>県民総所得（市場価格表示）</t>
    <rPh sb="3" eb="5">
      <t>ショトク</t>
    </rPh>
    <phoneticPr fontId="6"/>
  </si>
  <si>
    <t xml:space="preserve">  (2)</t>
    <phoneticPr fontId="4"/>
  </si>
  <si>
    <t>（第１次産業　計）</t>
    <phoneticPr fontId="6"/>
  </si>
  <si>
    <t xml:space="preserve">    ⑧ 金属製品</t>
    <phoneticPr fontId="6"/>
  </si>
  <si>
    <t xml:space="preserve">    ⑪ 電気機械</t>
    <phoneticPr fontId="6"/>
  </si>
  <si>
    <t xml:space="preserve">    ⑮ その他の製造業</t>
    <phoneticPr fontId="6"/>
  </si>
  <si>
    <t>（第２次産業　２、３、５計）</t>
    <phoneticPr fontId="6"/>
  </si>
  <si>
    <t>６　卸売･小売業</t>
    <phoneticPr fontId="6"/>
  </si>
  <si>
    <t>１０　金融･保険業</t>
    <phoneticPr fontId="6"/>
  </si>
  <si>
    <t>１１　不動産業</t>
    <phoneticPr fontId="6"/>
  </si>
  <si>
    <t>（第３次産業 ４、６～１６　計）</t>
    <phoneticPr fontId="6"/>
  </si>
  <si>
    <t>２０　県内総生産（市場価格表示）</t>
    <phoneticPr fontId="6"/>
  </si>
  <si>
    <t>　参　</t>
    <phoneticPr fontId="6"/>
  </si>
  <si>
    <t>県外からの所得（純）</t>
    <phoneticPr fontId="6"/>
  </si>
  <si>
    <t>　考　</t>
    <phoneticPr fontId="6"/>
  </si>
  <si>
    <t>経済活動別県内総生産（実質：平成23暦年連鎖価格）（平成18年度～27年度）</t>
    <rPh sb="11" eb="13">
      <t>ジッシツ</t>
    </rPh>
    <rPh sb="14" eb="16">
      <t>ヘイセイ</t>
    </rPh>
    <rPh sb="18" eb="19">
      <t>レキ</t>
    </rPh>
    <rPh sb="19" eb="20">
      <t>ネン</t>
    </rPh>
    <rPh sb="20" eb="22">
      <t>レンサ</t>
    </rPh>
    <rPh sb="22" eb="24">
      <t>カカク</t>
    </rPh>
    <rPh sb="26" eb="28">
      <t>ヘイセイ</t>
    </rPh>
    <rPh sb="30" eb="32">
      <t>ネンド</t>
    </rPh>
    <rPh sb="35" eb="37">
      <t>ネンド</t>
    </rPh>
    <phoneticPr fontId="2"/>
  </si>
  <si>
    <t>経済活動別県内総生産（名目）（平成23年基準）</t>
    <rPh sb="14" eb="16">
      <t>ヘイセイ</t>
    </rPh>
    <rPh sb="19" eb="20">
      <t>ネン</t>
    </rPh>
    <rPh sb="20" eb="22">
      <t>キジュン</t>
    </rPh>
    <phoneticPr fontId="6"/>
  </si>
  <si>
    <t>経済活動別県内総生産（実質：平成17暦年連鎖価格）（平成13年度～17年度）</t>
    <rPh sb="11" eb="13">
      <t>ジッシツ</t>
    </rPh>
    <rPh sb="14" eb="16">
      <t>ヘイセイ</t>
    </rPh>
    <rPh sb="18" eb="19">
      <t>レキ</t>
    </rPh>
    <rPh sb="19" eb="20">
      <t>ネン</t>
    </rPh>
    <rPh sb="20" eb="22">
      <t>レンサ</t>
    </rPh>
    <rPh sb="22" eb="24">
      <t>カカク</t>
    </rPh>
    <rPh sb="26" eb="28">
      <t>ヘイセイ</t>
    </rPh>
    <rPh sb="30" eb="32">
      <t>ネンド</t>
    </rPh>
    <rPh sb="35" eb="37">
      <t>ネンド</t>
    </rPh>
    <phoneticPr fontId="2"/>
  </si>
  <si>
    <t xml:space="preserve"> </t>
    <phoneticPr fontId="2"/>
  </si>
  <si>
    <t>経済活動別県内総生産（デフレーター：平成23暦年連鎖価格）</t>
    <rPh sb="17" eb="19">
      <t>ヘイセイ</t>
    </rPh>
    <rPh sb="21" eb="22">
      <t>レキ</t>
    </rPh>
    <rPh sb="22" eb="23">
      <t>ネン</t>
    </rPh>
    <rPh sb="23" eb="25">
      <t>レンサ</t>
    </rPh>
    <rPh sb="25" eb="27">
      <t>カカク</t>
    </rPh>
    <phoneticPr fontId="2"/>
  </si>
  <si>
    <t>（単位：％）</t>
    <rPh sb="0" eb="2">
      <t>タンイ</t>
    </rPh>
    <rPh sb="3" eb="4">
      <t>ヒャク</t>
    </rPh>
    <phoneticPr fontId="6"/>
  </si>
  <si>
    <t xml:space="preserve"> 1　農林水産業</t>
    <rPh sb="3" eb="5">
      <t>ノウリン</t>
    </rPh>
    <rPh sb="5" eb="7">
      <t>スイサン</t>
    </rPh>
    <rPh sb="7" eb="8">
      <t>ギョウ</t>
    </rPh>
    <phoneticPr fontId="6"/>
  </si>
  <si>
    <t xml:space="preserve">  (2)</t>
    <phoneticPr fontId="4"/>
  </si>
  <si>
    <t>（第１次産業　計）</t>
    <phoneticPr fontId="6"/>
  </si>
  <si>
    <t xml:space="preserve"> 2　鉱業</t>
    <rPh sb="3" eb="5">
      <t>コウギョウ</t>
    </rPh>
    <phoneticPr fontId="6"/>
  </si>
  <si>
    <t xml:space="preserve"> 3　製造業</t>
    <rPh sb="3" eb="6">
      <t>セイゾウギョウ</t>
    </rPh>
    <phoneticPr fontId="6"/>
  </si>
  <si>
    <t>食料品</t>
    <rPh sb="0" eb="3">
      <t>ショクリョウヒン</t>
    </rPh>
    <phoneticPr fontId="6"/>
  </si>
  <si>
    <t>繊維製品</t>
    <rPh sb="1" eb="3">
      <t>セイヒン</t>
    </rPh>
    <phoneticPr fontId="6"/>
  </si>
  <si>
    <t>パルプ・紙・紙加工品</t>
    <rPh sb="5" eb="6">
      <t>カミ</t>
    </rPh>
    <rPh sb="6" eb="9">
      <t>カコウヒン</t>
    </rPh>
    <phoneticPr fontId="6"/>
  </si>
  <si>
    <t>化学</t>
    <phoneticPr fontId="6"/>
  </si>
  <si>
    <t>石油・石炭製品</t>
    <phoneticPr fontId="6"/>
  </si>
  <si>
    <t>窯業・土石製品</t>
    <phoneticPr fontId="6"/>
  </si>
  <si>
    <t>一次金属</t>
    <rPh sb="0" eb="1">
      <t>イチジ</t>
    </rPh>
    <rPh sb="1" eb="3">
      <t>キンゾク</t>
    </rPh>
    <phoneticPr fontId="6"/>
  </si>
  <si>
    <t>金属製品</t>
    <phoneticPr fontId="6"/>
  </si>
  <si>
    <t>はん用・生産用・業務用機械</t>
    <rPh sb="1" eb="2">
      <t>ヨウ</t>
    </rPh>
    <rPh sb="3" eb="6">
      <t>セイサンヨウ</t>
    </rPh>
    <rPh sb="7" eb="10">
      <t>ギョウムヨウ</t>
    </rPh>
    <phoneticPr fontId="6"/>
  </si>
  <si>
    <t xml:space="preserve"> (10)</t>
    <phoneticPr fontId="6"/>
  </si>
  <si>
    <t>電子部品・デバイス</t>
    <rPh sb="0" eb="1">
      <t>デンシ</t>
    </rPh>
    <rPh sb="1" eb="3">
      <t>ブヒン</t>
    </rPh>
    <phoneticPr fontId="6"/>
  </si>
  <si>
    <t xml:space="preserve"> (11)</t>
    <phoneticPr fontId="6"/>
  </si>
  <si>
    <t>電気機械</t>
    <phoneticPr fontId="6"/>
  </si>
  <si>
    <t xml:space="preserve"> (12)</t>
    <phoneticPr fontId="6"/>
  </si>
  <si>
    <t>情報・通信機器</t>
    <rPh sb="0" eb="1">
      <t>ジョウホウ</t>
    </rPh>
    <rPh sb="2" eb="4">
      <t>ツウシン</t>
    </rPh>
    <rPh sb="4" eb="6">
      <t>キキ</t>
    </rPh>
    <phoneticPr fontId="6"/>
  </si>
  <si>
    <t xml:space="preserve"> (13)</t>
    <phoneticPr fontId="6"/>
  </si>
  <si>
    <t>輸送用機械</t>
    <rPh sb="1" eb="2">
      <t>ヨウ</t>
    </rPh>
    <phoneticPr fontId="6"/>
  </si>
  <si>
    <t xml:space="preserve"> (14)</t>
    <phoneticPr fontId="6"/>
  </si>
  <si>
    <t>印刷業</t>
    <rPh sb="0" eb="2">
      <t>インサツギョウ</t>
    </rPh>
    <phoneticPr fontId="6"/>
  </si>
  <si>
    <t xml:space="preserve"> (15)</t>
    <phoneticPr fontId="6"/>
  </si>
  <si>
    <t>その他の製造業</t>
    <phoneticPr fontId="6"/>
  </si>
  <si>
    <t xml:space="preserve"> 4　建設業</t>
    <rPh sb="3" eb="6">
      <t>ケンセツギョウ</t>
    </rPh>
    <phoneticPr fontId="6"/>
  </si>
  <si>
    <t>（第２次産業 2～4 計）</t>
    <phoneticPr fontId="6"/>
  </si>
  <si>
    <t xml:space="preserve"> 5　電気･ガス･水道・廃棄物処理業</t>
    <rPh sb="12" eb="15">
      <t>ハイキブツ</t>
    </rPh>
    <rPh sb="15" eb="17">
      <t>ショリ</t>
    </rPh>
    <phoneticPr fontId="6"/>
  </si>
  <si>
    <t xml:space="preserve"> 6　卸売・小売業</t>
    <phoneticPr fontId="6"/>
  </si>
  <si>
    <t xml:space="preserve"> 7　運輸・郵便業</t>
    <rPh sb="6" eb="8">
      <t>ユウビン</t>
    </rPh>
    <phoneticPr fontId="6"/>
  </si>
  <si>
    <t xml:space="preserve"> 8　宿泊・飲食サービス業</t>
    <rPh sb="3" eb="5">
      <t>シュクハク</t>
    </rPh>
    <rPh sb="6" eb="8">
      <t>インショク</t>
    </rPh>
    <rPh sb="12" eb="13">
      <t>ギョウ</t>
    </rPh>
    <phoneticPr fontId="6"/>
  </si>
  <si>
    <t xml:space="preserve"> 9　情報通信業</t>
    <rPh sb="3" eb="5">
      <t>ジョウホウ</t>
    </rPh>
    <rPh sb="5" eb="7">
      <t>ツウシン</t>
    </rPh>
    <phoneticPr fontId="6"/>
  </si>
  <si>
    <t>10　金融・保険業</t>
    <rPh sb="3" eb="5">
      <t>キンユウ</t>
    </rPh>
    <rPh sb="6" eb="8">
      <t>ホケン</t>
    </rPh>
    <rPh sb="8" eb="9">
      <t>ギョウ</t>
    </rPh>
    <phoneticPr fontId="6"/>
  </si>
  <si>
    <t>11　不動産業</t>
    <phoneticPr fontId="6"/>
  </si>
  <si>
    <t>12　専門・科学技術、業務支援ｻｰﾋﾞｽ業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phoneticPr fontId="6"/>
  </si>
  <si>
    <t>13　公務</t>
    <rPh sb="3" eb="5">
      <t>コウム</t>
    </rPh>
    <phoneticPr fontId="6"/>
  </si>
  <si>
    <t>14　教育</t>
    <rPh sb="3" eb="5">
      <t>キョウイク</t>
    </rPh>
    <phoneticPr fontId="6"/>
  </si>
  <si>
    <t>15　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6"/>
  </si>
  <si>
    <t>16　その他のサービス</t>
    <rPh sb="5" eb="6">
      <t>タ</t>
    </rPh>
    <phoneticPr fontId="6"/>
  </si>
  <si>
    <t>（第３次産業 5～16 計）</t>
    <phoneticPr fontId="6"/>
  </si>
  <si>
    <t>18  輸入品に課される税・関税</t>
    <rPh sb="6" eb="7">
      <t>シナ</t>
    </rPh>
    <rPh sb="8" eb="9">
      <t>カ</t>
    </rPh>
    <rPh sb="14" eb="16">
      <t>カンゼイ</t>
    </rPh>
    <phoneticPr fontId="2"/>
  </si>
  <si>
    <t>19　(控除)総資本形成に係る消費税</t>
    <rPh sb="7" eb="8">
      <t>ソウ</t>
    </rPh>
    <rPh sb="8" eb="10">
      <t>シホン</t>
    </rPh>
    <rPh sb="10" eb="12">
      <t>ケイセイ</t>
    </rPh>
    <rPh sb="13" eb="14">
      <t>カカ</t>
    </rPh>
    <rPh sb="15" eb="18">
      <t>ショウヒゼイ</t>
    </rPh>
    <phoneticPr fontId="2"/>
  </si>
  <si>
    <t>20　県内総生産(市場価格表示)</t>
    <phoneticPr fontId="6"/>
  </si>
  <si>
    <t>1993SNA</t>
    <phoneticPr fontId="2"/>
  </si>
  <si>
    <t>H27.12.25公表</t>
    <rPh sb="9" eb="11">
      <t>コウヒョウ</t>
    </rPh>
    <phoneticPr fontId="2"/>
  </si>
  <si>
    <t>H28.12.22公表</t>
    <rPh sb="9" eb="11">
      <t>コウヒョウ</t>
    </rPh>
    <phoneticPr fontId="2"/>
  </si>
  <si>
    <t>H29.12.22公表</t>
    <rPh sb="9" eb="11">
      <t>コウヒョウ</t>
    </rPh>
    <phoneticPr fontId="2"/>
  </si>
  <si>
    <t>※兵庫県総人口は、各年10月１日現在の総務省推計人口。但し、平成2年、7年、12年、17年、22年、27年は国勢調査人口。</t>
    <rPh sb="36" eb="37">
      <t>ネン</t>
    </rPh>
    <rPh sb="40" eb="41">
      <t>ネン</t>
    </rPh>
    <rPh sb="44" eb="45">
      <t>ネン</t>
    </rPh>
    <rPh sb="48" eb="49">
      <t>ネン</t>
    </rPh>
    <rPh sb="52" eb="53">
      <t>ネン</t>
    </rPh>
    <phoneticPr fontId="4"/>
  </si>
  <si>
    <t xml:space="preserve">  (2)</t>
    <phoneticPr fontId="4"/>
  </si>
  <si>
    <t>（第１次産業　計）</t>
    <phoneticPr fontId="6"/>
  </si>
  <si>
    <t>化学</t>
    <phoneticPr fontId="6"/>
  </si>
  <si>
    <t>石油・石炭製品</t>
    <phoneticPr fontId="6"/>
  </si>
  <si>
    <t>窯業・土石製品</t>
    <phoneticPr fontId="6"/>
  </si>
  <si>
    <t>金属製品</t>
    <phoneticPr fontId="6"/>
  </si>
  <si>
    <t xml:space="preserve"> (10)</t>
    <phoneticPr fontId="6"/>
  </si>
  <si>
    <t xml:space="preserve"> (11)</t>
    <phoneticPr fontId="6"/>
  </si>
  <si>
    <t>電気機械</t>
    <phoneticPr fontId="6"/>
  </si>
  <si>
    <t xml:space="preserve"> (12)</t>
    <phoneticPr fontId="6"/>
  </si>
  <si>
    <t xml:space="preserve"> (13)</t>
    <phoneticPr fontId="6"/>
  </si>
  <si>
    <t xml:space="preserve"> (14)</t>
    <phoneticPr fontId="6"/>
  </si>
  <si>
    <t xml:space="preserve"> (15)</t>
    <phoneticPr fontId="6"/>
  </si>
  <si>
    <t>その他の製造業</t>
    <phoneticPr fontId="6"/>
  </si>
  <si>
    <t>（第２次産業 2～4 計）</t>
    <phoneticPr fontId="6"/>
  </si>
  <si>
    <t xml:space="preserve"> 6　卸売・小売業</t>
    <phoneticPr fontId="6"/>
  </si>
  <si>
    <t>11　不動産業</t>
    <phoneticPr fontId="6"/>
  </si>
  <si>
    <t>（第３次産業 5～16 計）</t>
    <phoneticPr fontId="6"/>
  </si>
  <si>
    <t>20　県内総生産(市場価格表示)</t>
    <phoneticPr fontId="6"/>
  </si>
  <si>
    <t>開　　差</t>
    <rPh sb="0" eb="1">
      <t>ヒラ</t>
    </rPh>
    <rPh sb="3" eb="4">
      <t>サ</t>
    </rPh>
    <phoneticPr fontId="11"/>
  </si>
  <si>
    <t>再</t>
    <rPh sb="0" eb="1">
      <t>サイ</t>
    </rPh>
    <phoneticPr fontId="6"/>
  </si>
  <si>
    <t>掲</t>
    <rPh sb="0" eb="1">
      <t>ケイ</t>
    </rPh>
    <phoneticPr fontId="2"/>
  </si>
  <si>
    <t>経済成長率の推移</t>
    <rPh sb="0" eb="2">
      <t>ケイザイ</t>
    </rPh>
    <rPh sb="2" eb="5">
      <t>セイチョウリツ</t>
    </rPh>
    <rPh sb="6" eb="8">
      <t>スイイ</t>
    </rPh>
    <phoneticPr fontId="2"/>
  </si>
  <si>
    <t>（単位：％）</t>
    <rPh sb="1" eb="3">
      <t>タンイ</t>
    </rPh>
    <phoneticPr fontId="2"/>
  </si>
  <si>
    <t>平成23年度=100</t>
    <rPh sb="0" eb="2">
      <t>ヘイセイ</t>
    </rPh>
    <rPh sb="4" eb="6">
      <t>ネンド</t>
    </rPh>
    <phoneticPr fontId="2"/>
  </si>
  <si>
    <t>被災12市内総生産長期時系列</t>
    <rPh sb="0" eb="2">
      <t>ヒサイ</t>
    </rPh>
    <rPh sb="4" eb="6">
      <t>シナイ</t>
    </rPh>
    <rPh sb="6" eb="9">
      <t>ソウセイサン</t>
    </rPh>
    <rPh sb="9" eb="11">
      <t>チョウキ</t>
    </rPh>
    <rPh sb="11" eb="14">
      <t>ジケイレツ</t>
    </rPh>
    <phoneticPr fontId="2"/>
  </si>
  <si>
    <t>H29県確報</t>
    <rPh sb="3" eb="4">
      <t>ケン</t>
    </rPh>
    <rPh sb="4" eb="6">
      <t>カクホウ</t>
    </rPh>
    <phoneticPr fontId="2"/>
  </si>
  <si>
    <t>県民雇用者報酬</t>
    <rPh sb="0" eb="2">
      <t>ケンミン</t>
    </rPh>
    <rPh sb="2" eb="5">
      <t>コヨウシャ</t>
    </rPh>
    <rPh sb="5" eb="7">
      <t>ホウシュウ</t>
    </rPh>
    <phoneticPr fontId="2"/>
  </si>
  <si>
    <t>実質固定</t>
    <rPh sb="0" eb="2">
      <t>ジッシツ</t>
    </rPh>
    <rPh sb="2" eb="4">
      <t>コテイ</t>
    </rPh>
    <phoneticPr fontId="2"/>
  </si>
  <si>
    <t>実質連鎖</t>
    <rPh sb="0" eb="2">
      <t>ジッシツ</t>
    </rPh>
    <rPh sb="2" eb="4">
      <t>レンサ</t>
    </rPh>
    <phoneticPr fontId="2"/>
  </si>
  <si>
    <t>国H23</t>
    <rPh sb="0" eb="1">
      <t>クニ</t>
    </rPh>
    <phoneticPr fontId="2"/>
  </si>
  <si>
    <t>県H23</t>
    <rPh sb="0" eb="1">
      <t>ケン</t>
    </rPh>
    <phoneticPr fontId="2"/>
  </si>
  <si>
    <t>年度</t>
    <rPh sb="0" eb="2">
      <t>ネンド</t>
    </rPh>
    <phoneticPr fontId="2"/>
  </si>
  <si>
    <t>兵庫県</t>
    <rPh sb="0" eb="3">
      <t>ヒョウゴケン</t>
    </rPh>
    <phoneticPr fontId="2"/>
  </si>
  <si>
    <t>全国</t>
    <rPh sb="0" eb="2">
      <t>ゼンコク</t>
    </rPh>
    <phoneticPr fontId="2"/>
  </si>
  <si>
    <t>被災12市</t>
    <rPh sb="0" eb="2">
      <t>ヒサイ</t>
    </rPh>
    <rPh sb="4" eb="5">
      <t>シ</t>
    </rPh>
    <phoneticPr fontId="2"/>
  </si>
  <si>
    <t>H6年=100</t>
    <rPh sb="2" eb="3">
      <t>ネン</t>
    </rPh>
    <phoneticPr fontId="2"/>
  </si>
  <si>
    <t>ﾃﾞﾌﾚｰﾀｰ</t>
    <phoneticPr fontId="2"/>
  </si>
  <si>
    <t>H17基準</t>
    <rPh sb="3" eb="5">
      <t>キジュン</t>
    </rPh>
    <phoneticPr fontId="2"/>
  </si>
  <si>
    <t>平成元年度</t>
    <rPh sb="0" eb="2">
      <t>ヘイセイ</t>
    </rPh>
    <rPh sb="2" eb="3">
      <t>ガン</t>
    </rPh>
    <rPh sb="3" eb="5">
      <t>ネンド</t>
    </rPh>
    <phoneticPr fontId="2"/>
  </si>
  <si>
    <t>平成元年度</t>
    <rPh sb="0" eb="2">
      <t>ヘイセイ</t>
    </rPh>
    <rPh sb="2" eb="5">
      <t>ガンネンド</t>
    </rPh>
    <phoneticPr fontId="2"/>
  </si>
  <si>
    <t>H29.10-12速報</t>
    <rPh sb="9" eb="11">
      <t>ソクホウ</t>
    </rPh>
    <phoneticPr fontId="2"/>
  </si>
  <si>
    <t>H30.10.25公表</t>
    <rPh sb="9" eb="11">
      <t>コウヒョウ</t>
    </rPh>
    <phoneticPr fontId="2"/>
  </si>
  <si>
    <t>平成29年度</t>
    <rPh sb="0" eb="2">
      <t>ヘイセイ</t>
    </rPh>
    <rPh sb="4" eb="6">
      <t>ネンド</t>
    </rPh>
    <phoneticPr fontId="2"/>
  </si>
  <si>
    <t>R1.10.21公表</t>
    <rPh sb="8" eb="10">
      <t>コウヒョウ</t>
    </rPh>
    <phoneticPr fontId="2"/>
  </si>
  <si>
    <t>H31.3.8公表</t>
    <rPh sb="7" eb="9">
      <t>コウヒョウ</t>
    </rPh>
    <phoneticPr fontId="2"/>
  </si>
  <si>
    <t>平成30年度</t>
    <rPh sb="0" eb="2">
      <t>ヘイセイ</t>
    </rPh>
    <rPh sb="4" eb="6">
      <t>ネンド</t>
    </rPh>
    <phoneticPr fontId="2"/>
  </si>
  <si>
    <t>H28.4-6QE</t>
    <phoneticPr fontId="2"/>
  </si>
  <si>
    <t>H30試算</t>
    <rPh sb="3" eb="5">
      <t>シサン</t>
    </rPh>
    <phoneticPr fontId="2"/>
  </si>
  <si>
    <t>総務省</t>
    <rPh sb="0" eb="3">
      <t>ソウムショウ</t>
    </rPh>
    <phoneticPr fontId="2"/>
  </si>
  <si>
    <t>（出所）兵庫県「市町民経済計算」、「四半期別県内GDP速報」</t>
    <rPh sb="1" eb="3">
      <t>シュッショ</t>
    </rPh>
    <rPh sb="4" eb="7">
      <t>ヒョウゴケン</t>
    </rPh>
    <rPh sb="8" eb="10">
      <t>シチョウ</t>
    </rPh>
    <rPh sb="11" eb="13">
      <t>ケイザイ</t>
    </rPh>
    <rPh sb="13" eb="15">
      <t>ケイサン</t>
    </rPh>
    <rPh sb="18" eb="21">
      <t>シハンキ</t>
    </rPh>
    <rPh sb="21" eb="22">
      <t>ベツ</t>
    </rPh>
    <rPh sb="22" eb="24">
      <t>ケンアイ</t>
    </rPh>
    <rPh sb="27" eb="29">
      <t>ソクホウ</t>
    </rPh>
    <phoneticPr fontId="2"/>
  </si>
  <si>
    <t>H25=100</t>
    <phoneticPr fontId="2"/>
  </si>
  <si>
    <t>人口推計</t>
    <rPh sb="0" eb="2">
      <t>ジンコウ</t>
    </rPh>
    <rPh sb="2" eb="4">
      <t>スイケイ</t>
    </rPh>
    <phoneticPr fontId="2"/>
  </si>
  <si>
    <t>QE</t>
    <phoneticPr fontId="2"/>
  </si>
  <si>
    <t>H23=100</t>
    <phoneticPr fontId="2"/>
  </si>
  <si>
    <t>兵庫県(H23基準）</t>
    <rPh sb="0" eb="3">
      <t>ヒョウゴケン</t>
    </rPh>
    <rPh sb="7" eb="9">
      <t>キジュン</t>
    </rPh>
    <phoneticPr fontId="2"/>
  </si>
  <si>
    <t>全国(H23基準）</t>
    <rPh sb="0" eb="2">
      <t>ゼンコク</t>
    </rPh>
    <rPh sb="6" eb="8">
      <t>キジュン</t>
    </rPh>
    <phoneticPr fontId="2"/>
  </si>
  <si>
    <t>国民経済計算H23基準簡易遡及</t>
    <rPh sb="0" eb="2">
      <t>コクミン</t>
    </rPh>
    <rPh sb="2" eb="4">
      <t>ケイザイ</t>
    </rPh>
    <rPh sb="4" eb="6">
      <t>ケイサン</t>
    </rPh>
    <rPh sb="9" eb="11">
      <t>キジュン</t>
    </rPh>
    <rPh sb="11" eb="13">
      <t>カンイ</t>
    </rPh>
    <rPh sb="13" eb="15">
      <t>ソキュウ</t>
    </rPh>
    <phoneticPr fontId="2"/>
  </si>
  <si>
    <t>https://www.esri.cao.go.jp/jp/sna/data/data_list/h23_retroactive/23kani_top.html</t>
  </si>
  <si>
    <t>H23</t>
    <phoneticPr fontId="2"/>
  </si>
  <si>
    <t>5/4- 6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</si>
  <si>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</si>
  <si>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</si>
  <si>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</si>
  <si>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</si>
  <si>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</si>
  <si>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</si>
  <si>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</si>
  <si>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7/ 1- 3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</si>
  <si>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</si>
  <si>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H12</t>
    <phoneticPr fontId="2"/>
  </si>
  <si>
    <t>H26=100</t>
    <phoneticPr fontId="2"/>
  </si>
  <si>
    <t>H22</t>
    <phoneticPr fontId="2"/>
  </si>
  <si>
    <t>実　　　　　　　　数</t>
    <rPh sb="0" eb="1">
      <t>ミ</t>
    </rPh>
    <rPh sb="9" eb="10">
      <t>カズ</t>
    </rPh>
    <phoneticPr fontId="6"/>
  </si>
  <si>
    <t>実　　　　　　　　数</t>
    <phoneticPr fontId="22"/>
  </si>
  <si>
    <t>実　　　　　数</t>
    <rPh sb="0" eb="1">
      <t>ジツ</t>
    </rPh>
    <rPh sb="6" eb="7">
      <t>スウ</t>
    </rPh>
    <phoneticPr fontId="22"/>
  </si>
  <si>
    <t>実　　　　　　　　数</t>
    <rPh sb="0" eb="1">
      <t>ジツ</t>
    </rPh>
    <rPh sb="9" eb="10">
      <t>カズ</t>
    </rPh>
    <phoneticPr fontId="4"/>
  </si>
  <si>
    <t xml:space="preserve"> (2)（控除）財貨・ｻｰﾋﾞｽの移入(FISIM除く)</t>
    <rPh sb="5" eb="7">
      <t>コウジョ</t>
    </rPh>
    <rPh sb="8" eb="10">
      <t>ザイカ</t>
    </rPh>
    <rPh sb="17" eb="18">
      <t>イニュウ</t>
    </rPh>
    <rPh sb="18" eb="19">
      <t>ユニュウ</t>
    </rPh>
    <phoneticPr fontId="2"/>
  </si>
  <si>
    <r>
      <t xml:space="preserve"> (1)財貨・ｻｰﾋﾞｽの移出</t>
    </r>
    <r>
      <rPr>
        <sz val="11"/>
        <rFont val="ＭＳ Ｐゴシック"/>
        <family val="3"/>
        <charset val="128"/>
      </rPr>
      <t>(FISIM除く)</t>
    </r>
    <rPh sb="4" eb="6">
      <t>ザイカ</t>
    </rPh>
    <rPh sb="13" eb="14">
      <t>イシュツ</t>
    </rPh>
    <rPh sb="14" eb="15">
      <t>ユシュツ</t>
    </rPh>
    <rPh sb="21" eb="22">
      <t>ノゾ</t>
    </rPh>
    <phoneticPr fontId="2"/>
  </si>
  <si>
    <r>
      <t xml:space="preserve"> (2)（控除）財貨・ｻｰﾋﾞｽの移入</t>
    </r>
    <r>
      <rPr>
        <sz val="11"/>
        <rFont val="ＭＳ Ｐゴシック"/>
        <family val="3"/>
        <charset val="128"/>
      </rPr>
      <t>(FISIM除く)</t>
    </r>
    <rPh sb="5" eb="7">
      <t>コウジョ</t>
    </rPh>
    <rPh sb="8" eb="10">
      <t>ザイカ</t>
    </rPh>
    <rPh sb="17" eb="18">
      <t>イニュウ</t>
    </rPh>
    <rPh sb="18" eb="19">
      <t>ユニュウ</t>
    </rPh>
    <phoneticPr fontId="2"/>
  </si>
  <si>
    <r>
      <t xml:space="preserve"> (3)</t>
    </r>
    <r>
      <rPr>
        <sz val="11"/>
        <rFont val="ＭＳ Ｐゴシック"/>
        <family val="3"/>
        <charset val="128"/>
      </rPr>
      <t>FISIM移出入(純)</t>
    </r>
    <rPh sb="9" eb="11">
      <t>イシュツ</t>
    </rPh>
    <rPh sb="11" eb="12">
      <t>ニュウ</t>
    </rPh>
    <rPh sb="13" eb="14">
      <t>ジュン</t>
    </rPh>
    <phoneticPr fontId="2"/>
  </si>
  <si>
    <r>
      <t xml:space="preserve"> (</t>
    </r>
    <r>
      <rPr>
        <sz val="11"/>
        <rFont val="ＭＳ Ｐゴシック"/>
        <family val="3"/>
        <charset val="128"/>
      </rPr>
      <t>4)統計上の不突合</t>
    </r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2"/>
  </si>
  <si>
    <t>－</t>
  </si>
  <si>
    <t>確報</t>
    <rPh sb="0" eb="2">
      <t>カクホウ</t>
    </rPh>
    <phoneticPr fontId="2"/>
  </si>
  <si>
    <t>実数</t>
    <rPh sb="0" eb="2">
      <t>ジッスウ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</si>
  <si>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</si>
  <si>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</si>
  <si>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</si>
  <si>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鉱業</t>
    <rPh sb="0" eb="2">
      <t>コウギョウ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</si>
  <si>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</si>
  <si>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</si>
  <si>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卸売・小売業</t>
    <rPh sb="0" eb="2">
      <t>オロシウ</t>
    </rPh>
    <rPh sb="3" eb="6">
      <t>コウリギョウ</t>
    </rPh>
    <phoneticPr fontId="2"/>
  </si>
  <si>
    <t>速報</t>
    <rPh sb="0" eb="2">
      <t>ソクホウ</t>
    </rPh>
    <phoneticPr fontId="6"/>
  </si>
  <si>
    <t xml:space="preserve">    ⑦ 一次金属</t>
    <rPh sb="6" eb="8">
      <t>イチジ</t>
    </rPh>
    <rPh sb="8" eb="10">
      <t>キンゾク</t>
    </rPh>
    <phoneticPr fontId="2"/>
  </si>
  <si>
    <t xml:space="preserve"> 市場生産者</t>
    <rPh sb="1" eb="3">
      <t>シジョウ</t>
    </rPh>
    <rPh sb="3" eb="6">
      <t>セイサンシャ</t>
    </rPh>
    <phoneticPr fontId="6"/>
  </si>
  <si>
    <t xml:space="preserve"> '一般政府</t>
    <rPh sb="1" eb="2">
      <t>セイフ</t>
    </rPh>
    <phoneticPr fontId="6"/>
  </si>
  <si>
    <t xml:space="preserve"> '対家計民間非営利団体</t>
    <rPh sb="8" eb="10">
      <t>ダンタイ</t>
    </rPh>
    <phoneticPr fontId="6"/>
  </si>
  <si>
    <t xml:space="preserve"> (7)</t>
  </si>
  <si>
    <t>政府サービス</t>
    <rPh sb="0" eb="2">
      <t>セイフ</t>
    </rPh>
    <phoneticPr fontId="2"/>
  </si>
  <si>
    <t>非営利サービス</t>
    <rPh sb="0" eb="3">
      <t>ヒエイリ</t>
    </rPh>
    <phoneticPr fontId="2"/>
  </si>
  <si>
    <t>旧基準</t>
    <rPh sb="0" eb="1">
      <t>キュウ</t>
    </rPh>
    <rPh sb="1" eb="3">
      <t>キジュン</t>
    </rPh>
    <phoneticPr fontId="2"/>
  </si>
  <si>
    <t>飲食店</t>
    <rPh sb="0" eb="3">
      <t>インショクテン</t>
    </rPh>
    <phoneticPr fontId="2"/>
  </si>
  <si>
    <t>旅館業</t>
    <rPh sb="0" eb="3">
      <t>リョカンギョウ</t>
    </rPh>
    <phoneticPr fontId="2"/>
  </si>
  <si>
    <t>H21</t>
    <phoneticPr fontId="2"/>
  </si>
  <si>
    <t>個人サービス計</t>
    <rPh sb="0" eb="2">
      <t>コジン</t>
    </rPh>
    <rPh sb="6" eb="7">
      <t>ケイ</t>
    </rPh>
    <phoneticPr fontId="2"/>
  </si>
  <si>
    <t>教育</t>
    <rPh sb="0" eb="2">
      <t>キョウイク</t>
    </rPh>
    <phoneticPr fontId="2"/>
  </si>
  <si>
    <t>公共サービス計</t>
    <rPh sb="0" eb="2">
      <t>コウキョウ</t>
    </rPh>
    <rPh sb="6" eb="7">
      <t>ケイ</t>
    </rPh>
    <phoneticPr fontId="2"/>
  </si>
  <si>
    <t>事業所サービス計</t>
    <rPh sb="0" eb="3">
      <t>ジギョウショ</t>
    </rPh>
    <rPh sb="7" eb="8">
      <t>ケイ</t>
    </rPh>
    <phoneticPr fontId="2"/>
  </si>
  <si>
    <t>研究</t>
    <rPh sb="0" eb="2">
      <t>ケンキュウ</t>
    </rPh>
    <phoneticPr fontId="2"/>
  </si>
  <si>
    <t>その他</t>
    <rPh sb="2" eb="3">
      <t>タ</t>
    </rPh>
    <phoneticPr fontId="2"/>
  </si>
  <si>
    <t xml:space="preserve">  ２ 県 民 所 得（分配）</t>
  </si>
  <si>
    <t>　</t>
  </si>
  <si>
    <t xml:space="preserve">       項          目</t>
  </si>
  <si>
    <t>平成２年度</t>
    <rPh sb="0" eb="2">
      <t>ヘイセイ</t>
    </rPh>
    <phoneticPr fontId="2"/>
  </si>
  <si>
    <t>平成３年度</t>
    <rPh sb="0" eb="2">
      <t>ヘイセイ</t>
    </rPh>
    <phoneticPr fontId="2"/>
  </si>
  <si>
    <t>平成４年度</t>
    <rPh sb="0" eb="2">
      <t>ヘイセイ</t>
    </rPh>
    <phoneticPr fontId="2"/>
  </si>
  <si>
    <t>平成５年度</t>
    <rPh sb="0" eb="2">
      <t>ヘイセイ</t>
    </rPh>
    <phoneticPr fontId="2"/>
  </si>
  <si>
    <t>平成６年度</t>
    <rPh sb="0" eb="2">
      <t>ヘイセイ</t>
    </rPh>
    <phoneticPr fontId="2"/>
  </si>
  <si>
    <t>平成７年度</t>
    <rPh sb="0" eb="2">
      <t>ヘイセイ</t>
    </rPh>
    <phoneticPr fontId="2"/>
  </si>
  <si>
    <t>平成８年度</t>
    <rPh sb="0" eb="2">
      <t>ヘイセイ</t>
    </rPh>
    <phoneticPr fontId="2"/>
  </si>
  <si>
    <t>平成９年度</t>
    <rPh sb="0" eb="2">
      <t>ヘイセイ</t>
    </rPh>
    <phoneticPr fontId="2"/>
  </si>
  <si>
    <t>平成10年度</t>
    <rPh sb="0" eb="2">
      <t>ヘイセイ</t>
    </rPh>
    <phoneticPr fontId="2"/>
  </si>
  <si>
    <t>平成11年度</t>
    <rPh sb="0" eb="2">
      <t>ヘイセイ</t>
    </rPh>
    <phoneticPr fontId="2"/>
  </si>
  <si>
    <t>平成12年度</t>
    <rPh sb="0" eb="2">
      <t>ヘイセイ</t>
    </rPh>
    <phoneticPr fontId="2"/>
  </si>
  <si>
    <t>1 県  民  雇  用  者  報　酬</t>
    <rPh sb="2" eb="3">
      <t>ケン</t>
    </rPh>
    <rPh sb="5" eb="6">
      <t>ミン</t>
    </rPh>
    <rPh sb="8" eb="9">
      <t>ヤトイ</t>
    </rPh>
    <phoneticPr fontId="2"/>
  </si>
  <si>
    <t xml:space="preserve"> (1)賃 金･俸 給</t>
  </si>
  <si>
    <t xml:space="preserve"> (2)雇主の社会負担</t>
  </si>
  <si>
    <t xml:space="preserve">    a 雇主の現実社会負担</t>
  </si>
  <si>
    <t xml:space="preserve">    b 雇主の帰属社会負担</t>
  </si>
  <si>
    <t xml:space="preserve">    a 受  取</t>
  </si>
  <si>
    <t xml:space="preserve">    b 支  払</t>
  </si>
  <si>
    <t xml:space="preserve"> (1)一 般 政 府</t>
  </si>
  <si>
    <t xml:space="preserve"> (2)対家計民間非営利団体</t>
  </si>
  <si>
    <t xml:space="preserve"> (3)家      計</t>
  </si>
  <si>
    <t xml:space="preserve">   ③ 保険契約者に帰属する財産所得</t>
  </si>
  <si>
    <t>3 企業所得（法人企業分配所得受払後）</t>
  </si>
  <si>
    <t xml:space="preserve">   a 非金融法人企業</t>
  </si>
  <si>
    <t xml:space="preserve">   b 金融機関</t>
  </si>
  <si>
    <t xml:space="preserve"> (2)公  的  企  業</t>
  </si>
  <si>
    <t xml:space="preserve"> (3)個  人  企  業</t>
  </si>
  <si>
    <t xml:space="preserve">   a農林水産業</t>
  </si>
  <si>
    <t xml:space="preserve">   bその他の産業(非農林水・非金融)</t>
  </si>
  <si>
    <t xml:space="preserve">   c持  ち  家</t>
  </si>
  <si>
    <t>4.県民所得(要素費用表示)（1＋2＋3）</t>
  </si>
  <si>
    <t>5.生産・輸入品に課される税 (控除) 補助金</t>
  </si>
  <si>
    <t>6.県民所得(市場価格表示)（4＋5）</t>
  </si>
  <si>
    <t>7.その他の経常移転(純)</t>
  </si>
  <si>
    <t xml:space="preserve"> (1)非金融法人企業及び金融機関</t>
    <rPh sb="9" eb="11">
      <t>キギョウ</t>
    </rPh>
    <phoneticPr fontId="2"/>
  </si>
  <si>
    <t xml:space="preserve"> (2)一　般　政　府</t>
  </si>
  <si>
    <t xml:space="preserve"> (3)家計(個人企業を含む)</t>
  </si>
  <si>
    <t xml:space="preserve"> (4)対家計民間非営利団体</t>
  </si>
  <si>
    <t>8.県民可処分所得（6＋7）</t>
  </si>
  <si>
    <t xml:space="preserve">    県民総所得（市場価格表示）</t>
    <rPh sb="4" eb="6">
      <t>ケンミン</t>
    </rPh>
    <rPh sb="6" eb="7">
      <t>ソウ</t>
    </rPh>
    <rPh sb="7" eb="9">
      <t>ショトク</t>
    </rPh>
    <rPh sb="10" eb="12">
      <t>シジョウ</t>
    </rPh>
    <rPh sb="12" eb="14">
      <t>カカク</t>
    </rPh>
    <rPh sb="14" eb="16">
      <t>ヒョウジ</t>
    </rPh>
    <phoneticPr fontId="2"/>
  </si>
  <si>
    <t xml:space="preserve">    一人当たり県民所得（単位：千円）</t>
    <rPh sb="4" eb="5">
      <t>１</t>
    </rPh>
    <rPh sb="5" eb="6">
      <t>ニン</t>
    </rPh>
    <rPh sb="6" eb="7">
      <t>ア</t>
    </rPh>
    <rPh sb="9" eb="11">
      <t>ケンミン</t>
    </rPh>
    <rPh sb="11" eb="13">
      <t>ショトク</t>
    </rPh>
    <rPh sb="14" eb="16">
      <t>タンイ</t>
    </rPh>
    <rPh sb="17" eb="19">
      <t>センエン</t>
    </rPh>
    <phoneticPr fontId="2"/>
  </si>
  <si>
    <t>　　兵庫県総人口（単位：人）※</t>
    <rPh sb="2" eb="5">
      <t>ヒョウゴケン</t>
    </rPh>
    <rPh sb="5" eb="6">
      <t>ソウ</t>
    </rPh>
    <rPh sb="6" eb="8">
      <t>ジンコウ</t>
    </rPh>
    <rPh sb="9" eb="11">
      <t>タンイ</t>
    </rPh>
    <rPh sb="12" eb="13">
      <t>ニン</t>
    </rPh>
    <phoneticPr fontId="2"/>
  </si>
  <si>
    <t>※兵庫県総人口は、各年10月１日現在の総務省推計人口。但し、平成2年、7年、12年、17年は国勢調査人口。</t>
    <rPh sb="1" eb="4">
      <t>ヒョウゴケン</t>
    </rPh>
    <rPh sb="4" eb="7">
      <t>ソウジンコウ</t>
    </rPh>
    <rPh sb="9" eb="10">
      <t>カク</t>
    </rPh>
    <rPh sb="10" eb="11">
      <t>ネン</t>
    </rPh>
    <rPh sb="13" eb="14">
      <t>ツキ</t>
    </rPh>
    <rPh sb="15" eb="16">
      <t>ニチ</t>
    </rPh>
    <rPh sb="16" eb="18">
      <t>ゲンザイ</t>
    </rPh>
    <rPh sb="19" eb="22">
      <t>ソウムショウ</t>
    </rPh>
    <rPh sb="22" eb="24">
      <t>スイケイ</t>
    </rPh>
    <rPh sb="24" eb="26">
      <t>ジンコウ</t>
    </rPh>
    <rPh sb="27" eb="28">
      <t>タダ</t>
    </rPh>
    <rPh sb="30" eb="32">
      <t>ヘイセイ</t>
    </rPh>
    <rPh sb="33" eb="34">
      <t>ネン</t>
    </rPh>
    <rPh sb="36" eb="37">
      <t>ネン</t>
    </rPh>
    <rPh sb="40" eb="41">
      <t>ネン</t>
    </rPh>
    <rPh sb="44" eb="45">
      <t>ネン</t>
    </rPh>
    <rPh sb="46" eb="48">
      <t>コクセイ</t>
    </rPh>
    <rPh sb="48" eb="50">
      <t>チョウサ</t>
    </rPh>
    <rPh sb="50" eb="52">
      <t>ジンコウ</t>
    </rPh>
    <phoneticPr fontId="2"/>
  </si>
  <si>
    <t xml:space="preserve">                      実</t>
  </si>
  <si>
    <t xml:space="preserve">                     数</t>
  </si>
  <si>
    <t>2 財  産  所  得（非企業部門）</t>
  </si>
  <si>
    <t xml:space="preserve"> (1)民間法人企業</t>
  </si>
  <si>
    <t>　　　　項　　　　　　目</t>
  </si>
  <si>
    <t>平成２年度</t>
    <rPh sb="0" eb="2">
      <t>ヘイセイ</t>
    </rPh>
    <rPh sb="3" eb="5">
      <t>ネンド</t>
    </rPh>
    <phoneticPr fontId="1"/>
  </si>
  <si>
    <t>平成３年度</t>
    <rPh sb="0" eb="2">
      <t>ヘイセイ</t>
    </rPh>
    <rPh sb="3" eb="5">
      <t>ネンド</t>
    </rPh>
    <phoneticPr fontId="1"/>
  </si>
  <si>
    <t>平成４年度</t>
    <rPh sb="0" eb="2">
      <t>ヘイセイ</t>
    </rPh>
    <rPh sb="3" eb="5">
      <t>ネンド</t>
    </rPh>
    <phoneticPr fontId="1"/>
  </si>
  <si>
    <t>平成５年度</t>
    <rPh sb="0" eb="2">
      <t>ヘイセイ</t>
    </rPh>
    <rPh sb="3" eb="5">
      <t>ネンド</t>
    </rPh>
    <phoneticPr fontId="1"/>
  </si>
  <si>
    <t>平成６年度</t>
    <rPh sb="0" eb="2">
      <t>ヘイセイ</t>
    </rPh>
    <rPh sb="3" eb="5">
      <t>ネンド</t>
    </rPh>
    <phoneticPr fontId="1"/>
  </si>
  <si>
    <t>平成７年度</t>
    <rPh sb="0" eb="2">
      <t>ヘイセイ</t>
    </rPh>
    <rPh sb="3" eb="5">
      <t>ネンド</t>
    </rPh>
    <phoneticPr fontId="1"/>
  </si>
  <si>
    <t>平成８年度</t>
    <rPh sb="0" eb="2">
      <t>ヘイセイ</t>
    </rPh>
    <rPh sb="3" eb="5">
      <t>ネンド</t>
    </rPh>
    <phoneticPr fontId="1"/>
  </si>
  <si>
    <t>平成９年度</t>
    <rPh sb="0" eb="2">
      <t>ヘイセイ</t>
    </rPh>
    <rPh sb="3" eb="5">
      <t>ネンド</t>
    </rPh>
    <phoneticPr fontId="1"/>
  </si>
  <si>
    <t>平成10年度</t>
    <rPh sb="0" eb="2">
      <t>ヘイセイ</t>
    </rPh>
    <rPh sb="4" eb="6">
      <t>ネンド</t>
    </rPh>
    <phoneticPr fontId="1"/>
  </si>
  <si>
    <t>平成11年度</t>
    <rPh sb="0" eb="2">
      <t>ヘイセイ</t>
    </rPh>
    <rPh sb="4" eb="6">
      <t>ネンド</t>
    </rPh>
    <phoneticPr fontId="1"/>
  </si>
  <si>
    <t>平成12年度</t>
    <rPh sb="0" eb="2">
      <t>ヘイセイ</t>
    </rPh>
    <rPh sb="4" eb="6">
      <t>ネンド</t>
    </rPh>
    <phoneticPr fontId="1"/>
  </si>
  <si>
    <t>平成13年度</t>
    <rPh sb="0" eb="2">
      <t>ヘイセイ</t>
    </rPh>
    <rPh sb="4" eb="6">
      <t>ネンド</t>
    </rPh>
    <phoneticPr fontId="1"/>
  </si>
  <si>
    <t xml:space="preserve">   A 食料</t>
    <rPh sb="5" eb="7">
      <t>ショクリョウ</t>
    </rPh>
    <phoneticPr fontId="2"/>
  </si>
  <si>
    <t xml:space="preserve">   B 住居</t>
    <rPh sb="5" eb="7">
      <t>ジュウキョ</t>
    </rPh>
    <phoneticPr fontId="2"/>
  </si>
  <si>
    <t xml:space="preserve">   C 光熱・水道</t>
    <rPh sb="8" eb="10">
      <t>スイドウ</t>
    </rPh>
    <phoneticPr fontId="2"/>
  </si>
  <si>
    <t xml:space="preserve">   D 家具･家事用品</t>
    <rPh sb="9" eb="10">
      <t>コト</t>
    </rPh>
    <rPh sb="10" eb="12">
      <t>ヨウヒン</t>
    </rPh>
    <phoneticPr fontId="2"/>
  </si>
  <si>
    <t xml:space="preserve">   E 被服及び履物</t>
    <rPh sb="5" eb="7">
      <t>ヒフク</t>
    </rPh>
    <rPh sb="7" eb="8">
      <t>オヨ</t>
    </rPh>
    <rPh sb="9" eb="11">
      <t>ハキモノ</t>
    </rPh>
    <phoneticPr fontId="2"/>
  </si>
  <si>
    <t xml:space="preserve">   F 保健医療</t>
    <rPh sb="5" eb="7">
      <t>ホケン</t>
    </rPh>
    <rPh sb="7" eb="9">
      <t>イリョウ</t>
    </rPh>
    <phoneticPr fontId="2"/>
  </si>
  <si>
    <t xml:space="preserve">   I 教養娯楽</t>
    <rPh sb="5" eb="7">
      <t>キョウヨウ</t>
    </rPh>
    <rPh sb="7" eb="9">
      <t>ゴラク</t>
    </rPh>
    <phoneticPr fontId="2"/>
  </si>
  <si>
    <t xml:space="preserve">   J その他の消費支出</t>
    <rPh sb="9" eb="13">
      <t>ショウヒシシュツ</t>
    </rPh>
    <phoneticPr fontId="2"/>
  </si>
  <si>
    <t xml:space="preserve"> (4)社会保障基金</t>
    <rPh sb="4" eb="6">
      <t>シャカイ</t>
    </rPh>
    <rPh sb="6" eb="8">
      <t>ホショウ</t>
    </rPh>
    <rPh sb="8" eb="10">
      <t>キキン</t>
    </rPh>
    <phoneticPr fontId="1"/>
  </si>
  <si>
    <t xml:space="preserve">   b 公的（公的企業・一般政府）</t>
    <rPh sb="8" eb="10">
      <t>コウテキ</t>
    </rPh>
    <rPh sb="10" eb="12">
      <t>キギョウ</t>
    </rPh>
    <rPh sb="13" eb="15">
      <t>イッパン</t>
    </rPh>
    <rPh sb="15" eb="17">
      <t>セイフ</t>
    </rPh>
    <phoneticPr fontId="1"/>
  </si>
  <si>
    <t>4 財貨･ｻｰﾋﾞｽの移出入(純)・統計上の不突合</t>
    <rPh sb="13" eb="14">
      <t>ニュウ</t>
    </rPh>
    <rPh sb="15" eb="16">
      <t>ジュン</t>
    </rPh>
    <rPh sb="18" eb="20">
      <t>トウケイ</t>
    </rPh>
    <rPh sb="20" eb="21">
      <t>ウエ</t>
    </rPh>
    <rPh sb="22" eb="24">
      <t>フトツゴウ</t>
    </rPh>
    <rPh sb="24" eb="25">
      <t>ア</t>
    </rPh>
    <phoneticPr fontId="2"/>
  </si>
  <si>
    <t xml:space="preserve"> (1)財貨・ｻｰﾋﾞｽの移出</t>
    <rPh sb="4" eb="6">
      <t>ザイカ</t>
    </rPh>
    <rPh sb="13" eb="14">
      <t>イシュツ</t>
    </rPh>
    <rPh sb="14" eb="15">
      <t>ユシュツ</t>
    </rPh>
    <phoneticPr fontId="1"/>
  </si>
  <si>
    <t xml:space="preserve"> (2)（控除）財貨・ｻｰﾋﾞｽの移入</t>
    <rPh sb="5" eb="7">
      <t>コウジョ</t>
    </rPh>
    <rPh sb="8" eb="10">
      <t>ザイカ</t>
    </rPh>
    <rPh sb="17" eb="18">
      <t>イニュウ</t>
    </rPh>
    <rPh sb="18" eb="19">
      <t>ユニュウ</t>
    </rPh>
    <phoneticPr fontId="1"/>
  </si>
  <si>
    <t xml:space="preserve"> (3)統計上の不突合</t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1"/>
  </si>
  <si>
    <t>県内総支出（名目）</t>
  </si>
  <si>
    <t>93SNA</t>
  </si>
  <si>
    <t xml:space="preserve">   G 交通･通信</t>
  </si>
  <si>
    <t xml:space="preserve">   H 教育</t>
  </si>
  <si>
    <t>県内総支出（実質：平成12暦年固定基準年方式）</t>
    <rPh sb="15" eb="17">
      <t>コテイ</t>
    </rPh>
    <rPh sb="19" eb="20">
      <t>ネン</t>
    </rPh>
    <rPh sb="20" eb="22">
      <t>ホウシキ</t>
    </rPh>
    <phoneticPr fontId="1"/>
  </si>
  <si>
    <t>実</t>
    <rPh sb="0" eb="1">
      <t>ジツ</t>
    </rPh>
    <phoneticPr fontId="1"/>
  </si>
  <si>
    <t>数</t>
    <rPh sb="0" eb="1">
      <t>スウ</t>
    </rPh>
    <phoneticPr fontId="1"/>
  </si>
  <si>
    <t>平成</t>
    <rPh sb="0" eb="2">
      <t>ヘイセイ</t>
    </rPh>
    <phoneticPr fontId="1"/>
  </si>
  <si>
    <t>２年度</t>
  </si>
  <si>
    <t>３年度</t>
  </si>
  <si>
    <t>４年度</t>
  </si>
  <si>
    <t>５年度</t>
  </si>
  <si>
    <t>６年度</t>
  </si>
  <si>
    <t>７年度</t>
  </si>
  <si>
    <t>８年度</t>
  </si>
  <si>
    <t xml:space="preserve">   A 食料</t>
    <rPh sb="5" eb="7">
      <t>ショクリョウ</t>
    </rPh>
    <phoneticPr fontId="2"/>
  </si>
  <si>
    <t xml:space="preserve">   B 住居</t>
    <rPh sb="5" eb="7">
      <t>ジュウキョ</t>
    </rPh>
    <phoneticPr fontId="2"/>
  </si>
  <si>
    <t xml:space="preserve">   C 光熱・水道</t>
    <rPh sb="8" eb="10">
      <t>スイドウ</t>
    </rPh>
    <phoneticPr fontId="2"/>
  </si>
  <si>
    <t xml:space="preserve">   E 被服及び履物</t>
    <rPh sb="5" eb="7">
      <t>ヒフク</t>
    </rPh>
    <rPh sb="7" eb="8">
      <t>オヨ</t>
    </rPh>
    <rPh sb="9" eb="11">
      <t>ハキモノ</t>
    </rPh>
    <phoneticPr fontId="2"/>
  </si>
  <si>
    <t xml:space="preserve">   F 保健医療</t>
    <rPh sb="5" eb="7">
      <t>ホケン</t>
    </rPh>
    <rPh sb="7" eb="9">
      <t>イリョウ</t>
    </rPh>
    <phoneticPr fontId="2"/>
  </si>
  <si>
    <t xml:space="preserve">   I 教養娯楽</t>
    <rPh sb="5" eb="7">
      <t>キョウヨウ</t>
    </rPh>
    <rPh sb="7" eb="9">
      <t>ゴラク</t>
    </rPh>
    <phoneticPr fontId="2"/>
  </si>
  <si>
    <t xml:space="preserve">   J その他の消費支出</t>
    <rPh sb="9" eb="13">
      <t>ショウヒシシュツ</t>
    </rPh>
    <phoneticPr fontId="2"/>
  </si>
  <si>
    <t xml:space="preserve"> (4)社会保障基金</t>
    <rPh sb="4" eb="6">
      <t>シャカイ</t>
    </rPh>
    <rPh sb="6" eb="8">
      <t>ホショウ</t>
    </rPh>
    <rPh sb="8" eb="10">
      <t>キキン</t>
    </rPh>
    <phoneticPr fontId="1"/>
  </si>
  <si>
    <t xml:space="preserve">  B 公的（公的企業・一般政府）</t>
    <rPh sb="7" eb="9">
      <t>コウテキ</t>
    </rPh>
    <rPh sb="9" eb="11">
      <t>キギョウ</t>
    </rPh>
    <rPh sb="12" eb="14">
      <t>イッパン</t>
    </rPh>
    <rPh sb="14" eb="16">
      <t>セイフ</t>
    </rPh>
    <phoneticPr fontId="1"/>
  </si>
  <si>
    <t>4 財貨･ｻｰﾋﾞｽの移出入(純)・統計上の不突合</t>
    <rPh sb="13" eb="14">
      <t>ニュウ</t>
    </rPh>
    <rPh sb="15" eb="16">
      <t>ジュン</t>
    </rPh>
    <rPh sb="18" eb="20">
      <t>トウケイ</t>
    </rPh>
    <rPh sb="20" eb="21">
      <t>ウエ</t>
    </rPh>
    <rPh sb="22" eb="24">
      <t>フトツゴウ</t>
    </rPh>
    <rPh sb="24" eb="25">
      <t>ア</t>
    </rPh>
    <phoneticPr fontId="2"/>
  </si>
  <si>
    <t xml:space="preserve"> (1)財貨・ｻｰﾋﾞｽの移出</t>
    <rPh sb="4" eb="6">
      <t>ザイカ</t>
    </rPh>
    <rPh sb="13" eb="14">
      <t>イシュツ</t>
    </rPh>
    <rPh sb="14" eb="15">
      <t>ユシュツ</t>
    </rPh>
    <phoneticPr fontId="1"/>
  </si>
  <si>
    <t xml:space="preserve"> (2)（控除）財貨・ｻｰﾋﾞｽの移入</t>
    <rPh sb="5" eb="7">
      <t>コウジョ</t>
    </rPh>
    <rPh sb="8" eb="10">
      <t>ザイカ</t>
    </rPh>
    <rPh sb="17" eb="18">
      <t>イニュウ</t>
    </rPh>
    <rPh sb="18" eb="19">
      <t>ユニュウ</t>
    </rPh>
    <phoneticPr fontId="1"/>
  </si>
  <si>
    <t xml:space="preserve"> (3)統計上の不突合</t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1"/>
  </si>
  <si>
    <t>県民総所得(市場価格表示)</t>
  </si>
  <si>
    <t>９年度</t>
  </si>
  <si>
    <t>10年度</t>
  </si>
  <si>
    <t>11年度</t>
  </si>
  <si>
    <t>12年度</t>
  </si>
  <si>
    <t>13年度</t>
  </si>
  <si>
    <t>5 県内総支出(市場価格表示)(1＋2＋3＋4）</t>
  </si>
  <si>
    <t>県外からの要素所得(純)</t>
  </si>
  <si>
    <t>県内総支出（デフレーター：平成12暦年固定基準年方式）</t>
    <rPh sb="13" eb="15">
      <t>ヘイセイ</t>
    </rPh>
    <rPh sb="17" eb="19">
      <t>レキネン</t>
    </rPh>
    <rPh sb="19" eb="21">
      <t>コテイ</t>
    </rPh>
    <rPh sb="21" eb="23">
      <t>キジュン</t>
    </rPh>
    <rPh sb="23" eb="24">
      <t>ネン</t>
    </rPh>
    <rPh sb="24" eb="26">
      <t>ホウシキ</t>
    </rPh>
    <phoneticPr fontId="1"/>
  </si>
  <si>
    <t xml:space="preserve">  b 公的（公的企業・一般政府）</t>
    <rPh sb="7" eb="9">
      <t>コウテキ</t>
    </rPh>
    <rPh sb="9" eb="11">
      <t>キギョウ</t>
    </rPh>
    <rPh sb="12" eb="14">
      <t>イッパン</t>
    </rPh>
    <rPh sb="14" eb="16">
      <t>セイフ</t>
    </rPh>
    <phoneticPr fontId="1"/>
  </si>
  <si>
    <t>　県民総所得(市場価格)</t>
    <rPh sb="4" eb="6">
      <t>ショトク</t>
    </rPh>
    <phoneticPr fontId="1"/>
  </si>
  <si>
    <t xml:space="preserve">  a 民間企業</t>
  </si>
  <si>
    <t>兵庫QE</t>
    <rPh sb="0" eb="2">
      <t>ヒョウゴ</t>
    </rPh>
    <phoneticPr fontId="2"/>
  </si>
  <si>
    <t>運輸業</t>
    <rPh sb="0" eb="3">
      <t>ウンユギョウ</t>
    </rPh>
    <phoneticPr fontId="2"/>
  </si>
  <si>
    <t>通信業</t>
    <rPh sb="0" eb="3">
      <t>ツウシンギョウ</t>
    </rPh>
    <phoneticPr fontId="2"/>
  </si>
  <si>
    <t>運輸・通信業</t>
    <rPh sb="0" eb="2">
      <t>ウンユ</t>
    </rPh>
    <rPh sb="3" eb="6">
      <t>ツウシンギョウ</t>
    </rPh>
    <phoneticPr fontId="2"/>
  </si>
  <si>
    <t>出版・印刷</t>
    <rPh sb="0" eb="2">
      <t>シュッパン</t>
    </rPh>
    <rPh sb="3" eb="5">
      <t>インサツ</t>
    </rPh>
    <phoneticPr fontId="2"/>
  </si>
  <si>
    <t>その他の製造業</t>
    <rPh sb="2" eb="3">
      <t>タ</t>
    </rPh>
    <rPh sb="4" eb="7">
      <t>セイゾウギョウ</t>
    </rPh>
    <phoneticPr fontId="2"/>
  </si>
  <si>
    <t>出荷額等</t>
    <rPh sb="0" eb="2">
      <t>シュッカガク</t>
    </rPh>
    <rPh sb="2" eb="3">
      <t>トウ</t>
    </rPh>
    <phoneticPr fontId="2"/>
  </si>
  <si>
    <t>飲食・宿泊サービス</t>
    <rPh sb="0" eb="2">
      <t>インショク</t>
    </rPh>
    <rPh sb="3" eb="5">
      <t>シュクハク</t>
    </rPh>
    <phoneticPr fontId="2"/>
  </si>
  <si>
    <t>サ－ビス業(教育）</t>
    <rPh sb="6" eb="8">
      <t>キョウイク</t>
    </rPh>
    <phoneticPr fontId="2"/>
  </si>
  <si>
    <t>四半期別兵庫県内ＧＤＰ速報（支出側） 名目原系列</t>
    <rPh sb="14" eb="16">
      <t>シシュツ</t>
    </rPh>
    <rPh sb="16" eb="17">
      <t>ガワ</t>
    </rPh>
    <rPh sb="19" eb="21">
      <t>メイモク</t>
    </rPh>
    <rPh sb="21" eb="24">
      <t>ゲンケイレツ</t>
    </rPh>
    <phoneticPr fontId="35"/>
  </si>
  <si>
    <t>（資料：兵庫県統計課「四半期別兵庫県内ＧＤＰ速報」）</t>
    <rPh sb="1" eb="3">
      <t>シリョウ</t>
    </rPh>
    <rPh sb="4" eb="7">
      <t>ヒョウゴケン</t>
    </rPh>
    <rPh sb="7" eb="9">
      <t>トウケイ</t>
    </rPh>
    <rPh sb="9" eb="10">
      <t>カ</t>
    </rPh>
    <rPh sb="11" eb="14">
      <t>シハンキ</t>
    </rPh>
    <rPh sb="14" eb="15">
      <t>ベツ</t>
    </rPh>
    <rPh sb="15" eb="17">
      <t>ヒョウゴ</t>
    </rPh>
    <rPh sb="17" eb="19">
      <t>ケンナイ</t>
    </rPh>
    <rPh sb="22" eb="24">
      <t>ソクホウ</t>
    </rPh>
    <phoneticPr fontId="5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</si>
  <si>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</si>
  <si>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25"/>
  </si>
  <si>
    <t>県内総生産</t>
    <rPh sb="0" eb="2">
      <t>ケンナイ</t>
    </rPh>
    <rPh sb="2" eb="5">
      <t>ソウセイサン</t>
    </rPh>
    <phoneticPr fontId="3"/>
  </si>
  <si>
    <t>県内総生産</t>
    <rPh sb="0" eb="2">
      <t>ケンナイ</t>
    </rPh>
    <rPh sb="2" eb="5">
      <t>ソウセイサン</t>
    </rPh>
    <phoneticPr fontId="35"/>
  </si>
  <si>
    <t>民間最終</t>
    <rPh sb="0" eb="2">
      <t>ミンカン</t>
    </rPh>
    <rPh sb="2" eb="4">
      <t>サイシュウ</t>
    </rPh>
    <phoneticPr fontId="5"/>
  </si>
  <si>
    <t>民間住宅</t>
    <rPh sb="0" eb="2">
      <t>ミンカン</t>
    </rPh>
    <rPh sb="2" eb="4">
      <t>ジュウタク</t>
    </rPh>
    <phoneticPr fontId="35"/>
  </si>
  <si>
    <t>民間企業</t>
    <rPh sb="0" eb="2">
      <t>ミンカン</t>
    </rPh>
    <rPh sb="2" eb="4">
      <t>キギョウ</t>
    </rPh>
    <phoneticPr fontId="35"/>
  </si>
  <si>
    <t>民間</t>
    <rPh sb="0" eb="2">
      <t>ミンカン</t>
    </rPh>
    <phoneticPr fontId="35"/>
  </si>
  <si>
    <t>政府最終</t>
    <rPh sb="0" eb="2">
      <t>セイフ</t>
    </rPh>
    <rPh sb="2" eb="4">
      <t>サイシュウ</t>
    </rPh>
    <phoneticPr fontId="5"/>
  </si>
  <si>
    <t>公的固定</t>
    <rPh sb="0" eb="2">
      <t>コウテキ</t>
    </rPh>
    <rPh sb="2" eb="4">
      <t>コテイ</t>
    </rPh>
    <phoneticPr fontId="25"/>
  </si>
  <si>
    <t>公的</t>
    <rPh sb="0" eb="2">
      <t>コウテキ</t>
    </rPh>
    <phoneticPr fontId="25"/>
  </si>
  <si>
    <t>純移出・</t>
    <rPh sb="0" eb="1">
      <t>ジュン</t>
    </rPh>
    <rPh sb="1" eb="3">
      <t>イシュツ</t>
    </rPh>
    <phoneticPr fontId="35"/>
  </si>
  <si>
    <t>県内総生産</t>
    <rPh sb="0" eb="2">
      <t>ケンナイ</t>
    </rPh>
    <rPh sb="2" eb="5">
      <t>ソウセイサン</t>
    </rPh>
    <phoneticPr fontId="36"/>
  </si>
  <si>
    <t>項目</t>
    <rPh sb="0" eb="2">
      <t>コウモク</t>
    </rPh>
    <phoneticPr fontId="2"/>
  </si>
  <si>
    <t>項目</t>
    <rPh sb="0" eb="2">
      <t>コウモク</t>
    </rPh>
    <phoneticPr fontId="5"/>
  </si>
  <si>
    <t>（支出側）</t>
    <rPh sb="1" eb="3">
      <t>シシュツ</t>
    </rPh>
    <rPh sb="3" eb="4">
      <t>ガワ</t>
    </rPh>
    <phoneticPr fontId="36"/>
  </si>
  <si>
    <t>消費支出</t>
    <rPh sb="0" eb="2">
      <t>ショウヒ</t>
    </rPh>
    <rPh sb="2" eb="4">
      <t>シシュツ</t>
    </rPh>
    <phoneticPr fontId="36"/>
  </si>
  <si>
    <t>投資</t>
    <rPh sb="0" eb="2">
      <t>トウシ</t>
    </rPh>
    <phoneticPr fontId="36"/>
  </si>
  <si>
    <t>設備投資</t>
    <rPh sb="0" eb="2">
      <t>セツビ</t>
    </rPh>
    <rPh sb="2" eb="4">
      <t>トウシ</t>
    </rPh>
    <phoneticPr fontId="36"/>
  </si>
  <si>
    <t>在庫変動</t>
    <rPh sb="0" eb="2">
      <t>ザイコ</t>
    </rPh>
    <rPh sb="2" eb="4">
      <t>ヘンドウ</t>
    </rPh>
    <phoneticPr fontId="36"/>
  </si>
  <si>
    <t>消費支出</t>
    <rPh sb="0" eb="2">
      <t>ショウヒ</t>
    </rPh>
    <rPh sb="2" eb="4">
      <t>シシュツ</t>
    </rPh>
    <phoneticPr fontId="25"/>
  </si>
  <si>
    <t>資本形成</t>
    <rPh sb="0" eb="2">
      <t>シホン</t>
    </rPh>
    <rPh sb="2" eb="4">
      <t>ケイセイ</t>
    </rPh>
    <phoneticPr fontId="25"/>
  </si>
  <si>
    <t>在庫変動</t>
    <rPh sb="0" eb="2">
      <t>ザイコ</t>
    </rPh>
    <rPh sb="2" eb="4">
      <t>ヘンドウ</t>
    </rPh>
    <phoneticPr fontId="25"/>
  </si>
  <si>
    <t>統計上の</t>
    <rPh sb="0" eb="3">
      <t>トウケイジョウ</t>
    </rPh>
    <phoneticPr fontId="35"/>
  </si>
  <si>
    <t>純移出</t>
    <rPh sb="0" eb="1">
      <t>ジュン</t>
    </rPh>
    <rPh sb="1" eb="3">
      <t>イシュツ</t>
    </rPh>
    <phoneticPr fontId="5"/>
  </si>
  <si>
    <t>移出</t>
    <rPh sb="0" eb="1">
      <t>イ</t>
    </rPh>
    <rPh sb="1" eb="2">
      <t>デ</t>
    </rPh>
    <phoneticPr fontId="25"/>
  </si>
  <si>
    <t>（控除）</t>
    <rPh sb="1" eb="3">
      <t>コウジョ</t>
    </rPh>
    <phoneticPr fontId="25"/>
  </si>
  <si>
    <t>統計上の</t>
    <rPh sb="0" eb="2">
      <t>トウケイ</t>
    </rPh>
    <rPh sb="2" eb="3">
      <t>ウエ</t>
    </rPh>
    <phoneticPr fontId="5"/>
  </si>
  <si>
    <t>前年同期比</t>
    <rPh sb="0" eb="1">
      <t>マエ</t>
    </rPh>
    <rPh sb="1" eb="2">
      <t>ネン</t>
    </rPh>
    <rPh sb="2" eb="4">
      <t>ドウキ</t>
    </rPh>
    <rPh sb="4" eb="5">
      <t>ヒ</t>
    </rPh>
    <phoneticPr fontId="36"/>
  </si>
  <si>
    <t>不突合</t>
    <rPh sb="0" eb="1">
      <t>フ</t>
    </rPh>
    <rPh sb="1" eb="3">
      <t>ツキア</t>
    </rPh>
    <phoneticPr fontId="36"/>
  </si>
  <si>
    <t>（移出－移入）</t>
    <rPh sb="1" eb="3">
      <t>イシュツ</t>
    </rPh>
    <rPh sb="4" eb="6">
      <t>イニュウ</t>
    </rPh>
    <phoneticPr fontId="5"/>
  </si>
  <si>
    <t>　</t>
    <phoneticPr fontId="25"/>
  </si>
  <si>
    <t>移入</t>
    <rPh sb="0" eb="1">
      <t>イニュウ</t>
    </rPh>
    <rPh sb="1" eb="2">
      <t>イリ</t>
    </rPh>
    <phoneticPr fontId="5"/>
  </si>
  <si>
    <t>不突合</t>
    <rPh sb="0" eb="1">
      <t>フ</t>
    </rPh>
    <rPh sb="1" eb="2">
      <t>トツ</t>
    </rPh>
    <rPh sb="2" eb="3">
      <t>ア</t>
    </rPh>
    <phoneticPr fontId="35"/>
  </si>
  <si>
    <t>（％）</t>
  </si>
  <si>
    <t>平成18年度</t>
    <phoneticPr fontId="5"/>
  </si>
  <si>
    <t>4-6月</t>
    <rPh sb="3" eb="4">
      <t>ツキ</t>
    </rPh>
    <phoneticPr fontId="2"/>
  </si>
  <si>
    <t>4-6月</t>
    <rPh sb="3" eb="4">
      <t>ツキ</t>
    </rPh>
    <phoneticPr fontId="5"/>
  </si>
  <si>
    <t>7-9月</t>
    <rPh sb="3" eb="4">
      <t>ツキ</t>
    </rPh>
    <phoneticPr fontId="2"/>
  </si>
  <si>
    <t>7-9月</t>
    <rPh sb="3" eb="4">
      <t>ツキ</t>
    </rPh>
    <phoneticPr fontId="5"/>
  </si>
  <si>
    <t>10-12月</t>
    <rPh sb="5" eb="6">
      <t>ツキ</t>
    </rPh>
    <phoneticPr fontId="2"/>
  </si>
  <si>
    <t>10-12月</t>
    <rPh sb="5" eb="6">
      <t>ツキ</t>
    </rPh>
    <phoneticPr fontId="5"/>
  </si>
  <si>
    <t>19年/1-3月</t>
    <rPh sb="2" eb="3">
      <t>ネン</t>
    </rPh>
    <rPh sb="7" eb="8">
      <t>ツキ</t>
    </rPh>
    <phoneticPr fontId="5"/>
  </si>
  <si>
    <t>平成19年度</t>
    <phoneticPr fontId="5"/>
  </si>
  <si>
    <t>20年/1-3月</t>
    <rPh sb="2" eb="3">
      <t>ネン</t>
    </rPh>
    <rPh sb="7" eb="8">
      <t>ツキ</t>
    </rPh>
    <phoneticPr fontId="5"/>
  </si>
  <si>
    <t>平成20年度</t>
    <phoneticPr fontId="5"/>
  </si>
  <si>
    <t>21年/1-3月</t>
    <rPh sb="2" eb="3">
      <t>ネン</t>
    </rPh>
    <rPh sb="7" eb="8">
      <t>ツキ</t>
    </rPh>
    <phoneticPr fontId="5"/>
  </si>
  <si>
    <t>平成21年度</t>
    <phoneticPr fontId="5"/>
  </si>
  <si>
    <t>22年/1-3月</t>
    <rPh sb="2" eb="3">
      <t>ネン</t>
    </rPh>
    <rPh sb="7" eb="8">
      <t>ツキ</t>
    </rPh>
    <phoneticPr fontId="5"/>
  </si>
  <si>
    <t>平成22年度</t>
    <phoneticPr fontId="5"/>
  </si>
  <si>
    <t>23年/1-3月</t>
    <rPh sb="2" eb="3">
      <t>ネン</t>
    </rPh>
    <rPh sb="7" eb="8">
      <t>ツキ</t>
    </rPh>
    <phoneticPr fontId="5"/>
  </si>
  <si>
    <t>平成23年度</t>
    <phoneticPr fontId="5"/>
  </si>
  <si>
    <t>24年/1-3月</t>
    <rPh sb="2" eb="3">
      <t>ネン</t>
    </rPh>
    <rPh sb="7" eb="8">
      <t>ツキ</t>
    </rPh>
    <phoneticPr fontId="5"/>
  </si>
  <si>
    <t>平成24年度</t>
    <phoneticPr fontId="5"/>
  </si>
  <si>
    <t>25年/1-3月</t>
    <rPh sb="2" eb="3">
      <t>ネン</t>
    </rPh>
    <rPh sb="7" eb="8">
      <t>ツキ</t>
    </rPh>
    <phoneticPr fontId="5"/>
  </si>
  <si>
    <t>平成25年度</t>
    <phoneticPr fontId="5"/>
  </si>
  <si>
    <t>26年/1-3月</t>
    <rPh sb="2" eb="3">
      <t>ネン</t>
    </rPh>
    <rPh sb="7" eb="8">
      <t>ツキ</t>
    </rPh>
    <phoneticPr fontId="5"/>
  </si>
  <si>
    <t>平成26年度</t>
    <phoneticPr fontId="5"/>
  </si>
  <si>
    <t>平成27年度</t>
    <phoneticPr fontId="5"/>
  </si>
  <si>
    <t>28年/1-3月</t>
    <rPh sb="2" eb="3">
      <t>ネン</t>
    </rPh>
    <rPh sb="7" eb="8">
      <t>ツキ</t>
    </rPh>
    <phoneticPr fontId="5"/>
  </si>
  <si>
    <t>平成28年度</t>
    <phoneticPr fontId="5"/>
  </si>
  <si>
    <t>29年/1-3月</t>
    <rPh sb="2" eb="3">
      <t>ネン</t>
    </rPh>
    <rPh sb="7" eb="8">
      <t>ツキ</t>
    </rPh>
    <phoneticPr fontId="5"/>
  </si>
  <si>
    <t>平成29年度</t>
    <phoneticPr fontId="5"/>
  </si>
  <si>
    <t>30年/1-3月</t>
    <rPh sb="2" eb="3">
      <t>ネン</t>
    </rPh>
    <rPh sb="7" eb="8">
      <t>ツキ</t>
    </rPh>
    <phoneticPr fontId="5"/>
  </si>
  <si>
    <t>平成30年度</t>
    <phoneticPr fontId="5"/>
  </si>
  <si>
    <t>31年/1-3月</t>
    <rPh sb="2" eb="3">
      <t>ネン</t>
    </rPh>
    <rPh sb="7" eb="8">
      <t>ツキ</t>
    </rPh>
    <phoneticPr fontId="5"/>
  </si>
  <si>
    <t>平成31・</t>
    <phoneticPr fontId="5"/>
  </si>
  <si>
    <t>令和元年度</t>
    <rPh sb="0" eb="2">
      <t>レイワ</t>
    </rPh>
    <rPh sb="2" eb="3">
      <t>モト</t>
    </rPh>
    <rPh sb="3" eb="5">
      <t>ネンド</t>
    </rPh>
    <phoneticPr fontId="5"/>
  </si>
  <si>
    <t>2年/1-3月</t>
    <rPh sb="1" eb="2">
      <t>ネン</t>
    </rPh>
    <rPh sb="6" eb="7">
      <t>ツキ</t>
    </rPh>
    <phoneticPr fontId="2"/>
  </si>
  <si>
    <t>2年/1-3月</t>
    <rPh sb="1" eb="2">
      <t>ネン</t>
    </rPh>
    <rPh sb="6" eb="7">
      <t>ツキ</t>
    </rPh>
    <phoneticPr fontId="5"/>
  </si>
  <si>
    <t>　※　純移出・統計上の不突合　＝　純移出（移出－移入）　＋　統計上の不突合</t>
    <rPh sb="3" eb="4">
      <t>ジュン</t>
    </rPh>
    <rPh sb="4" eb="6">
      <t>イシュツ</t>
    </rPh>
    <rPh sb="7" eb="10">
      <t>トウケイジョウ</t>
    </rPh>
    <rPh sb="11" eb="12">
      <t>フ</t>
    </rPh>
    <rPh sb="12" eb="13">
      <t>ツツ</t>
    </rPh>
    <rPh sb="13" eb="14">
      <t>ア</t>
    </rPh>
    <rPh sb="17" eb="18">
      <t>ジュン</t>
    </rPh>
    <rPh sb="18" eb="20">
      <t>イシュツ</t>
    </rPh>
    <rPh sb="21" eb="23">
      <t>イシュツ</t>
    </rPh>
    <rPh sb="24" eb="26">
      <t>イニュウ</t>
    </rPh>
    <rPh sb="30" eb="33">
      <t>トウケイジョウ</t>
    </rPh>
    <rPh sb="34" eb="35">
      <t>フ</t>
    </rPh>
    <rPh sb="35" eb="36">
      <t>トツ</t>
    </rPh>
    <rPh sb="36" eb="37">
      <t>ア</t>
    </rPh>
    <phoneticPr fontId="5"/>
  </si>
  <si>
    <t>県内総生産（支出側／名目年度）</t>
    <rPh sb="0" eb="2">
      <t>ケンナイ</t>
    </rPh>
    <rPh sb="2" eb="5">
      <t>ソウセイサン</t>
    </rPh>
    <rPh sb="6" eb="8">
      <t>シシュツ</t>
    </rPh>
    <rPh sb="8" eb="9">
      <t>ガワ</t>
    </rPh>
    <rPh sb="12" eb="14">
      <t>ネンド</t>
    </rPh>
    <phoneticPr fontId="5"/>
  </si>
  <si>
    <t>県内総生産</t>
    <rPh sb="0" eb="2">
      <t>ケンナイ</t>
    </rPh>
    <rPh sb="2" eb="3">
      <t>ソウ</t>
    </rPh>
    <rPh sb="3" eb="5">
      <t>セイサン</t>
    </rPh>
    <phoneticPr fontId="36"/>
  </si>
  <si>
    <t>対前年度比</t>
    <rPh sb="0" eb="1">
      <t>タイ</t>
    </rPh>
    <rPh sb="1" eb="2">
      <t>マエ</t>
    </rPh>
    <rPh sb="2" eb="4">
      <t>ネンド</t>
    </rPh>
    <rPh sb="4" eb="5">
      <t>ヒ</t>
    </rPh>
    <phoneticPr fontId="36"/>
  </si>
  <si>
    <t>平成18年度</t>
    <phoneticPr fontId="5"/>
  </si>
  <si>
    <t>2006.4-07.3</t>
    <phoneticPr fontId="5"/>
  </si>
  <si>
    <t>平成19年度</t>
    <phoneticPr fontId="5"/>
  </si>
  <si>
    <t>2007.4-08.3</t>
    <phoneticPr fontId="5"/>
  </si>
  <si>
    <t>平成20年度</t>
    <phoneticPr fontId="5"/>
  </si>
  <si>
    <t>2008.4-09.3</t>
    <phoneticPr fontId="5"/>
  </si>
  <si>
    <t>平成21年度</t>
    <phoneticPr fontId="5"/>
  </si>
  <si>
    <t>2009.4-10.3</t>
    <phoneticPr fontId="5"/>
  </si>
  <si>
    <t>平成22年度</t>
    <phoneticPr fontId="5"/>
  </si>
  <si>
    <t>2010.4-11.3</t>
    <phoneticPr fontId="5"/>
  </si>
  <si>
    <t>平成23年度</t>
    <phoneticPr fontId="5"/>
  </si>
  <si>
    <t>2011.4-12.3</t>
    <phoneticPr fontId="5"/>
  </si>
  <si>
    <t>平成24年度</t>
  </si>
  <si>
    <t>2012.4-13.3</t>
    <phoneticPr fontId="5"/>
  </si>
  <si>
    <t>平成25年度</t>
  </si>
  <si>
    <t>2013.4-14.3</t>
    <phoneticPr fontId="5"/>
  </si>
  <si>
    <t>平成26年度</t>
  </si>
  <si>
    <t>2014.4-15.3</t>
    <phoneticPr fontId="5"/>
  </si>
  <si>
    <t>平成27年度</t>
  </si>
  <si>
    <t>2015.4-16.3</t>
    <phoneticPr fontId="2"/>
  </si>
  <si>
    <t>平成28年度</t>
  </si>
  <si>
    <t>2016.4-17.3</t>
  </si>
  <si>
    <t>平成29年度</t>
    <phoneticPr fontId="5"/>
  </si>
  <si>
    <t>2017.4-18.3</t>
    <phoneticPr fontId="5"/>
  </si>
  <si>
    <t>平成30年度</t>
  </si>
  <si>
    <t>2018.4-19.3</t>
  </si>
  <si>
    <t>県内総生産（支出側／名目暦年）</t>
    <rPh sb="0" eb="2">
      <t>ケンナイ</t>
    </rPh>
    <rPh sb="2" eb="5">
      <t>ソウセイサン</t>
    </rPh>
    <rPh sb="6" eb="8">
      <t>シシュツ</t>
    </rPh>
    <rPh sb="8" eb="9">
      <t>ガワ</t>
    </rPh>
    <rPh sb="12" eb="14">
      <t>レキネン</t>
    </rPh>
    <phoneticPr fontId="5"/>
  </si>
  <si>
    <t>対前年比</t>
    <rPh sb="0" eb="1">
      <t>タイ</t>
    </rPh>
    <rPh sb="1" eb="2">
      <t>マエ</t>
    </rPh>
    <rPh sb="2" eb="3">
      <t>ネン</t>
    </rPh>
    <rPh sb="3" eb="4">
      <t>ヒ</t>
    </rPh>
    <phoneticPr fontId="36"/>
  </si>
  <si>
    <t>平成18年</t>
    <phoneticPr fontId="5"/>
  </si>
  <si>
    <t>2006.1-12</t>
    <phoneticPr fontId="5"/>
  </si>
  <si>
    <t>平成19年</t>
    <phoneticPr fontId="5"/>
  </si>
  <si>
    <t>2007.1-12</t>
    <phoneticPr fontId="5"/>
  </si>
  <si>
    <t>平成20年</t>
    <phoneticPr fontId="5"/>
  </si>
  <si>
    <t>2008.1-12</t>
    <phoneticPr fontId="5"/>
  </si>
  <si>
    <t>平成21年</t>
    <phoneticPr fontId="5"/>
  </si>
  <si>
    <t>2009.1-12</t>
    <phoneticPr fontId="5"/>
  </si>
  <si>
    <t>平成22年</t>
    <rPh sb="0" eb="2">
      <t>ヘイセイ</t>
    </rPh>
    <rPh sb="4" eb="5">
      <t>ネン</t>
    </rPh>
    <phoneticPr fontId="5"/>
  </si>
  <si>
    <t>2010.1-12</t>
    <phoneticPr fontId="5"/>
  </si>
  <si>
    <t>平成23年</t>
    <rPh sb="0" eb="2">
      <t>ヘイセイ</t>
    </rPh>
    <rPh sb="4" eb="5">
      <t>ネン</t>
    </rPh>
    <phoneticPr fontId="5"/>
  </si>
  <si>
    <t>2011.1-12</t>
    <phoneticPr fontId="5"/>
  </si>
  <si>
    <t>平成24年</t>
    <rPh sb="0" eb="2">
      <t>ヘイセイ</t>
    </rPh>
    <rPh sb="4" eb="5">
      <t>ネン</t>
    </rPh>
    <phoneticPr fontId="5"/>
  </si>
  <si>
    <t>2012.1-12</t>
    <phoneticPr fontId="5"/>
  </si>
  <si>
    <t>平成25年</t>
    <rPh sb="0" eb="2">
      <t>ヘイセイ</t>
    </rPh>
    <rPh sb="4" eb="5">
      <t>ネン</t>
    </rPh>
    <phoneticPr fontId="5"/>
  </si>
  <si>
    <t>2013.1-12</t>
    <phoneticPr fontId="5"/>
  </si>
  <si>
    <t>平成26年</t>
    <rPh sb="0" eb="2">
      <t>ヘイセイ</t>
    </rPh>
    <rPh sb="4" eb="5">
      <t>ネン</t>
    </rPh>
    <phoneticPr fontId="5"/>
  </si>
  <si>
    <t>2014.1-12</t>
    <phoneticPr fontId="5"/>
  </si>
  <si>
    <t>平成27年</t>
    <rPh sb="0" eb="2">
      <t>ヘイセイ</t>
    </rPh>
    <rPh sb="4" eb="5">
      <t>ネン</t>
    </rPh>
    <phoneticPr fontId="5"/>
  </si>
  <si>
    <t>2015.1-12</t>
    <phoneticPr fontId="5"/>
  </si>
  <si>
    <t>平成28年</t>
    <rPh sb="0" eb="2">
      <t>ヘイセイ</t>
    </rPh>
    <rPh sb="4" eb="5">
      <t>ネン</t>
    </rPh>
    <phoneticPr fontId="5"/>
  </si>
  <si>
    <t>2016.1-12</t>
    <phoneticPr fontId="5"/>
  </si>
  <si>
    <t>平成29年</t>
  </si>
  <si>
    <t>2017.1-12</t>
    <phoneticPr fontId="5"/>
  </si>
  <si>
    <t>平成30年</t>
    <phoneticPr fontId="5"/>
  </si>
  <si>
    <t>2018.1-12</t>
    <phoneticPr fontId="5"/>
  </si>
  <si>
    <t>四半期別兵庫県内ＧＤＰ速報（支出側） 実質原系列</t>
    <rPh sb="0" eb="3">
      <t>シハンキ</t>
    </rPh>
    <rPh sb="3" eb="4">
      <t>ベツ</t>
    </rPh>
    <rPh sb="4" eb="6">
      <t>ヒョウゴ</t>
    </rPh>
    <rPh sb="6" eb="8">
      <t>ケンナイ</t>
    </rPh>
    <rPh sb="11" eb="13">
      <t>ソクホウ</t>
    </rPh>
    <rPh sb="14" eb="16">
      <t>シシュツ</t>
    </rPh>
    <rPh sb="16" eb="17">
      <t>ガワ</t>
    </rPh>
    <rPh sb="19" eb="21">
      <t>ジッシツ</t>
    </rPh>
    <rPh sb="21" eb="24">
      <t>ゲンケイレツ</t>
    </rPh>
    <phoneticPr fontId="35"/>
  </si>
  <si>
    <t>（単位：百万円）</t>
    <rPh sb="1" eb="3">
      <t>タンイ</t>
    </rPh>
    <rPh sb="4" eb="6">
      <t>ヒャクマン</t>
    </rPh>
    <rPh sb="6" eb="7">
      <t>エン</t>
    </rPh>
    <phoneticPr fontId="5"/>
  </si>
  <si>
    <t>平成18年度</t>
  </si>
  <si>
    <t>県内総生産（支出側／実質年度）</t>
    <rPh sb="0" eb="2">
      <t>ケンナイ</t>
    </rPh>
    <rPh sb="2" eb="5">
      <t>ソウセイサン</t>
    </rPh>
    <rPh sb="6" eb="8">
      <t>シシュツ</t>
    </rPh>
    <rPh sb="8" eb="9">
      <t>ガワ</t>
    </rPh>
    <rPh sb="10" eb="12">
      <t>ジッシツ</t>
    </rPh>
    <rPh sb="12" eb="14">
      <t>ネンド</t>
    </rPh>
    <phoneticPr fontId="5"/>
  </si>
  <si>
    <t>2006.4-07.3</t>
  </si>
  <si>
    <t>平成19年度</t>
  </si>
  <si>
    <t>2007.4-08.3</t>
  </si>
  <si>
    <t>平成20年度</t>
  </si>
  <si>
    <t>2008.4-09.3</t>
  </si>
  <si>
    <t>平成21年度</t>
  </si>
  <si>
    <t>2009.4-10.3</t>
  </si>
  <si>
    <t>平成22年度</t>
  </si>
  <si>
    <t>2010.4-11.3</t>
  </si>
  <si>
    <t>平成23年度</t>
  </si>
  <si>
    <t>2011.4-12.3</t>
  </si>
  <si>
    <t>2012.4-13.3</t>
  </si>
  <si>
    <t>2013.4-14.3</t>
  </si>
  <si>
    <t>2014.4-15.3</t>
  </si>
  <si>
    <t>2015.4-16.3</t>
  </si>
  <si>
    <t>2016.4-17.3</t>
    <phoneticPr fontId="5"/>
  </si>
  <si>
    <t>県内総生産（支出側／実質暦年）</t>
    <rPh sb="0" eb="2">
      <t>ケンナイ</t>
    </rPh>
    <rPh sb="2" eb="5">
      <t>ソウセイサン</t>
    </rPh>
    <rPh sb="6" eb="8">
      <t>シシュツ</t>
    </rPh>
    <rPh sb="8" eb="9">
      <t>ガワ</t>
    </rPh>
    <rPh sb="10" eb="12">
      <t>ジッシツ</t>
    </rPh>
    <rPh sb="12" eb="14">
      <t>レキネン</t>
    </rPh>
    <phoneticPr fontId="5"/>
  </si>
  <si>
    <t>平成22年</t>
    <phoneticPr fontId="5"/>
  </si>
  <si>
    <t>四半期別兵庫県内ＧＤＰ速報 名目原系列</t>
    <rPh sb="14" eb="16">
      <t>メイモク</t>
    </rPh>
    <rPh sb="16" eb="19">
      <t>ゲンケイレツ</t>
    </rPh>
    <phoneticPr fontId="35"/>
  </si>
  <si>
    <t>県内総生産</t>
    <rPh sb="0" eb="2">
      <t>ケンナイ</t>
    </rPh>
    <rPh sb="2" eb="5">
      <t>ソウセイサン</t>
    </rPh>
    <phoneticPr fontId="2"/>
  </si>
  <si>
    <t>電気・ガス・水道・廃棄物処理業</t>
    <rPh sb="9" eb="12">
      <t>ハイキブツ</t>
    </rPh>
    <rPh sb="12" eb="14">
      <t>ショリ</t>
    </rPh>
    <phoneticPr fontId="2"/>
  </si>
  <si>
    <t>卸売・小売業</t>
  </si>
  <si>
    <t>運輸・郵便業</t>
    <rPh sb="0" eb="2">
      <t>ウンユ</t>
    </rPh>
    <rPh sb="3" eb="5">
      <t>ユウビン</t>
    </rPh>
    <rPh sb="5" eb="6">
      <t>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</si>
  <si>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</si>
  <si>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</si>
  <si>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金融・保険業</t>
    <rPh sb="0" eb="2">
      <t>キンユウ</t>
    </rPh>
    <rPh sb="3" eb="5">
      <t>ホケン</t>
    </rPh>
    <rPh sb="5" eb="6">
      <t>ギョウ</t>
    </rPh>
    <phoneticPr fontId="2"/>
  </si>
  <si>
    <t>不動産業</t>
    <rPh sb="3" eb="4">
      <t>ギョウ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</si>
  <si>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</si>
  <si>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</si>
  <si>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その他のサービス</t>
    <rPh sb="2" eb="3">
      <t>タ</t>
    </rPh>
    <phoneticPr fontId="2"/>
  </si>
  <si>
    <t>小計</t>
    <rPh sb="0" eb="2">
      <t>ショウケイ</t>
    </rPh>
    <phoneticPr fontId="2"/>
  </si>
  <si>
    <t>輸入品に課される税・関税等</t>
    <rPh sb="12" eb="13">
      <t>トウ</t>
    </rPh>
    <phoneticPr fontId="2"/>
  </si>
  <si>
    <t>非製造業</t>
    <rPh sb="0" eb="1">
      <t>ヒ</t>
    </rPh>
    <rPh sb="1" eb="4">
      <t>セイゾウギョウ</t>
    </rPh>
    <phoneticPr fontId="2"/>
  </si>
  <si>
    <t>食料品</t>
  </si>
  <si>
    <t>繊維製品</t>
    <rPh sb="2" eb="4">
      <t>セイヒン</t>
    </rPh>
    <phoneticPr fontId="2"/>
  </si>
  <si>
    <t>パルプ･紙・紙加工品</t>
    <rPh sb="6" eb="7">
      <t>カミ</t>
    </rPh>
    <rPh sb="7" eb="10">
      <t>カコウヒン</t>
    </rPh>
    <phoneticPr fontId="2"/>
  </si>
  <si>
    <t>化学</t>
  </si>
  <si>
    <t>石油･石炭製品</t>
  </si>
  <si>
    <t>窯業･土石製品</t>
  </si>
  <si>
    <t>一次金属</t>
    <rPh sb="0" eb="2">
      <t>イチジ</t>
    </rPh>
    <rPh sb="2" eb="4">
      <t>キンゾク</t>
    </rPh>
    <phoneticPr fontId="2"/>
  </si>
  <si>
    <t>金属製品</t>
  </si>
  <si>
    <t>はん用・生産用・業務用機械</t>
    <rPh sb="2" eb="3">
      <t>ヨウ</t>
    </rPh>
    <rPh sb="4" eb="7">
      <t>セイサンヨウ</t>
    </rPh>
    <rPh sb="8" eb="11">
      <t>ギョウムヨウ</t>
    </rPh>
    <rPh sb="11" eb="13">
      <t>キカイ</t>
    </rPh>
    <phoneticPr fontId="2"/>
  </si>
  <si>
    <t>電子部品・デバイス</t>
    <rPh sb="0" eb="2">
      <t>デンシ</t>
    </rPh>
    <rPh sb="2" eb="4">
      <t>ブヒン</t>
    </rPh>
    <phoneticPr fontId="2"/>
  </si>
  <si>
    <t>電気機械</t>
  </si>
  <si>
    <t>情報・通信機械</t>
    <rPh sb="0" eb="2">
      <t>ジョウホウ</t>
    </rPh>
    <rPh sb="3" eb="5">
      <t>ツウシン</t>
    </rPh>
    <rPh sb="5" eb="7">
      <t>キカイ</t>
    </rPh>
    <phoneticPr fontId="2"/>
  </si>
  <si>
    <t>輸送用機械</t>
    <rPh sb="2" eb="3">
      <t>ヨウ</t>
    </rPh>
    <phoneticPr fontId="2"/>
  </si>
  <si>
    <t>印刷業</t>
    <rPh sb="0" eb="3">
      <t>インサツギョウ</t>
    </rPh>
    <phoneticPr fontId="2"/>
  </si>
  <si>
    <t>その他の製造業</t>
  </si>
  <si>
    <t>前年同期比</t>
    <rPh sb="0" eb="1">
      <t>マエ</t>
    </rPh>
    <rPh sb="1" eb="2">
      <t>ネン</t>
    </rPh>
    <rPh sb="2" eb="4">
      <t>ドウキ</t>
    </rPh>
    <rPh sb="4" eb="5">
      <t>ヒ</t>
    </rPh>
    <phoneticPr fontId="3"/>
  </si>
  <si>
    <t>4-6月</t>
  </si>
  <si>
    <t>7-9月</t>
  </si>
  <si>
    <t>10-12月</t>
  </si>
  <si>
    <t>28年/1-3月</t>
  </si>
  <si>
    <t>平成31・</t>
  </si>
  <si>
    <t>県内総生産（名目年度）</t>
    <rPh sb="0" eb="2">
      <t>ケンナイ</t>
    </rPh>
    <rPh sb="2" eb="5">
      <t>ソウセイサン</t>
    </rPh>
    <rPh sb="6" eb="8">
      <t>メイモク</t>
    </rPh>
    <rPh sb="8" eb="10">
      <t>ネンド</t>
    </rPh>
    <phoneticPr fontId="5"/>
  </si>
  <si>
    <t>その他サービス</t>
    <rPh sb="2" eb="3">
      <t>タ</t>
    </rPh>
    <phoneticPr fontId="2"/>
  </si>
  <si>
    <t>平成29年度</t>
  </si>
  <si>
    <t>2017.4-18.3</t>
  </si>
  <si>
    <t>※　端数処理の関係で、県民経済計算・確報年度値と四半期の年度計とは必ずしも一致しない。</t>
    <rPh sb="2" eb="4">
      <t>ハスウ</t>
    </rPh>
    <rPh sb="4" eb="6">
      <t>ショリ</t>
    </rPh>
    <rPh sb="7" eb="9">
      <t>カンケイ</t>
    </rPh>
    <rPh sb="11" eb="13">
      <t>ケンミン</t>
    </rPh>
    <rPh sb="13" eb="15">
      <t>ケイザイ</t>
    </rPh>
    <rPh sb="15" eb="17">
      <t>ケイサン</t>
    </rPh>
    <rPh sb="18" eb="20">
      <t>カクホウ</t>
    </rPh>
    <rPh sb="20" eb="22">
      <t>ネンド</t>
    </rPh>
    <rPh sb="22" eb="23">
      <t>アタイ</t>
    </rPh>
    <rPh sb="24" eb="27">
      <t>シハンキ</t>
    </rPh>
    <rPh sb="28" eb="30">
      <t>ネンド</t>
    </rPh>
    <rPh sb="30" eb="31">
      <t>ケイ</t>
    </rPh>
    <rPh sb="33" eb="34">
      <t>カナラ</t>
    </rPh>
    <rPh sb="37" eb="39">
      <t>イッチ</t>
    </rPh>
    <phoneticPr fontId="2"/>
  </si>
  <si>
    <t xml:space="preserve"> </t>
    <phoneticPr fontId="5"/>
  </si>
  <si>
    <t>県内総生産（名目暦年）</t>
    <rPh sb="0" eb="2">
      <t>ケンナイ</t>
    </rPh>
    <rPh sb="2" eb="5">
      <t>ソウセイサン</t>
    </rPh>
    <rPh sb="8" eb="10">
      <t>レキネン</t>
    </rPh>
    <phoneticPr fontId="5"/>
  </si>
  <si>
    <t>平成19年</t>
  </si>
  <si>
    <t>2007.1-12</t>
  </si>
  <si>
    <t>平成20年</t>
  </si>
  <si>
    <t>2008.1-12</t>
  </si>
  <si>
    <t>平成21年</t>
  </si>
  <si>
    <t>2009.1-12</t>
  </si>
  <si>
    <t>平成22年</t>
  </si>
  <si>
    <t>2010.1-12</t>
  </si>
  <si>
    <t>平成23年</t>
  </si>
  <si>
    <t>平成30年</t>
  </si>
  <si>
    <t>四半期別兵庫県内ＧＤＰ速報 実質原系列</t>
    <rPh sb="14" eb="16">
      <t>ジッシツ</t>
    </rPh>
    <rPh sb="16" eb="19">
      <t>ゲンケイレツ</t>
    </rPh>
    <phoneticPr fontId="35"/>
  </si>
  <si>
    <t>県内総生産（実質年度）</t>
    <rPh sb="0" eb="2">
      <t>ケンナイ</t>
    </rPh>
    <rPh sb="2" eb="5">
      <t>ソウセイサン</t>
    </rPh>
    <rPh sb="6" eb="8">
      <t>ジッシツ</t>
    </rPh>
    <rPh sb="8" eb="10">
      <t>ネンド</t>
    </rPh>
    <phoneticPr fontId="5"/>
  </si>
  <si>
    <t xml:space="preserve"> </t>
    <phoneticPr fontId="5"/>
  </si>
  <si>
    <t>県内総生産（実質暦年）</t>
    <rPh sb="0" eb="2">
      <t>ケンナイ</t>
    </rPh>
    <rPh sb="2" eb="5">
      <t>ソウセイサン</t>
    </rPh>
    <rPh sb="6" eb="8">
      <t>ジッシツ</t>
    </rPh>
    <rPh sb="8" eb="10">
      <t>レキネン</t>
    </rPh>
    <phoneticPr fontId="5"/>
  </si>
  <si>
    <t>2011.1-12</t>
  </si>
  <si>
    <t>平成24年</t>
  </si>
  <si>
    <t>2012.1-12</t>
  </si>
  <si>
    <t>平成25年</t>
  </si>
  <si>
    <t>2013.1-12</t>
  </si>
  <si>
    <t>平成26年</t>
  </si>
  <si>
    <t>(単位：百万円、％）</t>
    <rPh sb="1" eb="3">
      <t>タンイ</t>
    </rPh>
    <rPh sb="4" eb="5">
      <t>ヒャク</t>
    </rPh>
    <rPh sb="5" eb="7">
      <t>マンエン</t>
    </rPh>
    <phoneticPr fontId="2"/>
  </si>
  <si>
    <t>県民所得(分配）</t>
    <rPh sb="0" eb="2">
      <t>ケンミン</t>
    </rPh>
    <rPh sb="2" eb="4">
      <t>ショトク</t>
    </rPh>
    <rPh sb="5" eb="7">
      <t>ブンパイ</t>
    </rPh>
    <phoneticPr fontId="2"/>
  </si>
  <si>
    <t>雇用者報酬</t>
    <rPh sb="0" eb="3">
      <t>コヨウシャ</t>
    </rPh>
    <rPh sb="3" eb="5">
      <t>ホウシュウ</t>
    </rPh>
    <phoneticPr fontId="2"/>
  </si>
  <si>
    <t>財産所得</t>
    <rPh sb="0" eb="2">
      <t>ザイサン</t>
    </rPh>
    <rPh sb="2" eb="4">
      <t>ショトク</t>
    </rPh>
    <phoneticPr fontId="2"/>
  </si>
  <si>
    <t>企業所得</t>
    <rPh sb="0" eb="2">
      <t>キギョウ</t>
    </rPh>
    <rPh sb="2" eb="4">
      <t>ショトク</t>
    </rPh>
    <phoneticPr fontId="2"/>
  </si>
  <si>
    <t>前年同期比</t>
    <rPh sb="0" eb="2">
      <t>ゼンネン</t>
    </rPh>
    <rPh sb="2" eb="5">
      <t>ドウキヒ</t>
    </rPh>
    <phoneticPr fontId="2"/>
  </si>
  <si>
    <t>四半期別兵庫県民所得（分配）試算値</t>
    <rPh sb="0" eb="3">
      <t>シハンキ</t>
    </rPh>
    <rPh sb="3" eb="4">
      <t>ベツ</t>
    </rPh>
    <rPh sb="4" eb="6">
      <t>ヒョウゴ</t>
    </rPh>
    <rPh sb="6" eb="8">
      <t>ケンミン</t>
    </rPh>
    <rPh sb="8" eb="10">
      <t>ショトク</t>
    </rPh>
    <rPh sb="11" eb="13">
      <t>ブンパイ</t>
    </rPh>
    <rPh sb="14" eb="17">
      <t>シサンチ</t>
    </rPh>
    <phoneticPr fontId="2"/>
  </si>
  <si>
    <t>サ－ビス業（教育）</t>
    <rPh sb="6" eb="8">
      <t>キョウイク</t>
    </rPh>
    <phoneticPr fontId="2"/>
  </si>
  <si>
    <t>非営利ｻ-ﾋﾞｽ生産者</t>
    <phoneticPr fontId="2"/>
  </si>
  <si>
    <t>　</t>
    <phoneticPr fontId="2"/>
  </si>
  <si>
    <t>実　数(組替）</t>
    <rPh sb="0" eb="1">
      <t>ジツ</t>
    </rPh>
    <rPh sb="2" eb="3">
      <t>カズ</t>
    </rPh>
    <rPh sb="4" eb="6">
      <t>クミカ</t>
    </rPh>
    <phoneticPr fontId="11"/>
  </si>
  <si>
    <t>　</t>
    <phoneticPr fontId="25"/>
  </si>
  <si>
    <t>　</t>
    <phoneticPr fontId="25"/>
  </si>
  <si>
    <t>接続係数</t>
    <rPh sb="0" eb="2">
      <t>セツゾク</t>
    </rPh>
    <rPh sb="2" eb="4">
      <t>ケイスウ</t>
    </rPh>
    <phoneticPr fontId="2"/>
  </si>
  <si>
    <t>平成14年度</t>
  </si>
  <si>
    <t>平成15年度</t>
  </si>
  <si>
    <t>17/13</t>
    <phoneticPr fontId="2"/>
  </si>
  <si>
    <t>H29/H25</t>
    <phoneticPr fontId="2"/>
  </si>
  <si>
    <t>備考</t>
    <rPh sb="0" eb="2">
      <t>ビコウ</t>
    </rPh>
    <phoneticPr fontId="2"/>
  </si>
  <si>
    <t>サービス業</t>
    <rPh sb="4" eb="5">
      <t>ギョウ</t>
    </rPh>
    <phoneticPr fontId="2"/>
  </si>
  <si>
    <t>卸売・小売業</t>
    <rPh sb="0" eb="2">
      <t>オロシウリ</t>
    </rPh>
    <rPh sb="3" eb="5">
      <t>コウ</t>
    </rPh>
    <rPh sb="5" eb="6">
      <t>ギョウ</t>
    </rPh>
    <phoneticPr fontId="2"/>
  </si>
  <si>
    <t>08/01</t>
    <phoneticPr fontId="2"/>
  </si>
  <si>
    <t>13/08</t>
    <phoneticPr fontId="2"/>
  </si>
  <si>
    <t>年平均</t>
    <rPh sb="0" eb="1">
      <t>ネン</t>
    </rPh>
    <rPh sb="1" eb="3">
      <t>ヘイキン</t>
    </rPh>
    <phoneticPr fontId="2"/>
  </si>
  <si>
    <t>　</t>
    <phoneticPr fontId="2"/>
  </si>
  <si>
    <t>01/94</t>
    <phoneticPr fontId="2"/>
  </si>
  <si>
    <t>01/94</t>
    <phoneticPr fontId="2"/>
  </si>
  <si>
    <t>投資</t>
    <rPh sb="0" eb="2">
      <t>トウシ</t>
    </rPh>
    <phoneticPr fontId="2"/>
  </si>
  <si>
    <t>外需</t>
    <rPh sb="0" eb="2">
      <t>ガイジュ</t>
    </rPh>
    <phoneticPr fontId="2"/>
  </si>
  <si>
    <t>消費</t>
    <rPh sb="0" eb="2">
      <t>ショウヒ</t>
    </rPh>
    <phoneticPr fontId="2"/>
  </si>
  <si>
    <t>外需等</t>
    <rPh sb="0" eb="2">
      <t>ガイジュ</t>
    </rPh>
    <rPh sb="2" eb="3">
      <t>トウ</t>
    </rPh>
    <phoneticPr fontId="2"/>
  </si>
  <si>
    <t>県-国</t>
    <rPh sb="0" eb="1">
      <t>ケン</t>
    </rPh>
    <rPh sb="2" eb="3">
      <t>クニ</t>
    </rPh>
    <phoneticPr fontId="2"/>
  </si>
  <si>
    <t>18/13</t>
    <phoneticPr fontId="2"/>
  </si>
  <si>
    <t>18/13</t>
    <phoneticPr fontId="2"/>
  </si>
  <si>
    <t xml:space="preserve"> 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</si>
  <si>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</si>
  <si>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>製造業比率</t>
    <rPh sb="0" eb="2">
      <t>セイゾウ</t>
    </rPh>
    <rPh sb="2" eb="3">
      <t>ギョウ</t>
    </rPh>
    <rPh sb="3" eb="5">
      <t>ヒリツ</t>
    </rPh>
    <phoneticPr fontId="2"/>
  </si>
  <si>
    <t xml:space="preserve">   a 民間企業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</si>
  <si>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</si>
  <si>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 xml:space="preserve"> 経済活動別県内総生産（名目）長期時系列データ（平成12年基準）</t>
    <rPh sb="15" eb="17">
      <t>チョウキ</t>
    </rPh>
    <rPh sb="17" eb="20">
      <t>ジケイレツ</t>
    </rPh>
    <rPh sb="24" eb="26">
      <t>ヘイセイ</t>
    </rPh>
    <rPh sb="28" eb="29">
      <t>ネン</t>
    </rPh>
    <rPh sb="29" eb="31">
      <t>キジュン</t>
    </rPh>
    <phoneticPr fontId="2"/>
  </si>
  <si>
    <t>リンク係数による接続（昭和25年度～54年度）</t>
    <rPh sb="3" eb="5">
      <t>ケイスウ</t>
    </rPh>
    <rPh sb="8" eb="10">
      <t>セツゾク</t>
    </rPh>
    <rPh sb="11" eb="13">
      <t>ショウワ</t>
    </rPh>
    <rPh sb="15" eb="17">
      <t>ネンド</t>
    </rPh>
    <rPh sb="20" eb="22">
      <t>ネンド</t>
    </rPh>
    <phoneticPr fontId="2"/>
  </si>
  <si>
    <t>93SNA簡易接続（昭和55年度～平成元年度）</t>
    <rPh sb="5" eb="7">
      <t>カンイ</t>
    </rPh>
    <rPh sb="7" eb="9">
      <t>セツゾク</t>
    </rPh>
    <rPh sb="10" eb="12">
      <t>ショウワ</t>
    </rPh>
    <rPh sb="14" eb="16">
      <t>ネンド</t>
    </rPh>
    <rPh sb="17" eb="19">
      <t>ヘイセイ</t>
    </rPh>
    <rPh sb="19" eb="22">
      <t>ガンネンド</t>
    </rPh>
    <phoneticPr fontId="2"/>
  </si>
  <si>
    <t>93SNA接続データ（平成2年度～）</t>
    <rPh sb="5" eb="7">
      <t>セツゾク</t>
    </rPh>
    <rPh sb="11" eb="13">
      <t>ヘイセイ</t>
    </rPh>
    <rPh sb="14" eb="16">
      <t>ネンド</t>
    </rPh>
    <phoneticPr fontId="2"/>
  </si>
  <si>
    <t>昭和25年度</t>
    <rPh sb="0" eb="2">
      <t>ショウワ</t>
    </rPh>
    <phoneticPr fontId="4"/>
  </si>
  <si>
    <t>昭和26年度</t>
    <rPh sb="0" eb="2">
      <t>ショウワ</t>
    </rPh>
    <phoneticPr fontId="4"/>
  </si>
  <si>
    <t>昭和27年度</t>
    <rPh sb="0" eb="2">
      <t>ショウワ</t>
    </rPh>
    <phoneticPr fontId="4"/>
  </si>
  <si>
    <t>昭和28年度</t>
    <rPh sb="0" eb="2">
      <t>ショウワ</t>
    </rPh>
    <phoneticPr fontId="4"/>
  </si>
  <si>
    <t>昭和29年度</t>
    <rPh sb="0" eb="2">
      <t>ショウワ</t>
    </rPh>
    <phoneticPr fontId="4"/>
  </si>
  <si>
    <t>昭和30年度</t>
    <rPh sb="0" eb="2">
      <t>ショウワ</t>
    </rPh>
    <phoneticPr fontId="4"/>
  </si>
  <si>
    <t>昭和31年度</t>
    <rPh sb="0" eb="2">
      <t>ショウワ</t>
    </rPh>
    <rPh sb="4" eb="6">
      <t>ネンド</t>
    </rPh>
    <phoneticPr fontId="2"/>
  </si>
  <si>
    <t>昭和32年度</t>
    <rPh sb="0" eb="2">
      <t>ショウワ</t>
    </rPh>
    <rPh sb="2" eb="6">
      <t>３２ネンド</t>
    </rPh>
    <phoneticPr fontId="2"/>
  </si>
  <si>
    <t>昭和33年度</t>
    <rPh sb="0" eb="2">
      <t>ショウワ</t>
    </rPh>
    <rPh sb="2" eb="6">
      <t>３３ネンド</t>
    </rPh>
    <phoneticPr fontId="2"/>
  </si>
  <si>
    <t>昭和34年度</t>
    <rPh sb="0" eb="2">
      <t>ショウワ</t>
    </rPh>
    <rPh sb="2" eb="6">
      <t>３４ネンド</t>
    </rPh>
    <phoneticPr fontId="2"/>
  </si>
  <si>
    <t>昭和35年度</t>
    <rPh sb="0" eb="2">
      <t>ショウワ</t>
    </rPh>
    <rPh sb="4" eb="6">
      <t>ネンド</t>
    </rPh>
    <phoneticPr fontId="2"/>
  </si>
  <si>
    <t>昭和36年度</t>
    <rPh sb="0" eb="2">
      <t>ショウワ</t>
    </rPh>
    <rPh sb="2" eb="6">
      <t>３６ネンド</t>
    </rPh>
    <phoneticPr fontId="2"/>
  </si>
  <si>
    <t>昭和37年度</t>
    <rPh sb="0" eb="2">
      <t>ショウワ</t>
    </rPh>
    <rPh sb="2" eb="6">
      <t>３７ネンド</t>
    </rPh>
    <phoneticPr fontId="2"/>
  </si>
  <si>
    <t>昭和38年度</t>
    <rPh sb="0" eb="2">
      <t>ショウワ</t>
    </rPh>
    <rPh sb="2" eb="6">
      <t>３８ネンド</t>
    </rPh>
    <phoneticPr fontId="2"/>
  </si>
  <si>
    <t>昭和39年度</t>
    <rPh sb="0" eb="2">
      <t>ショウワ</t>
    </rPh>
    <rPh sb="2" eb="6">
      <t>３９ネンド</t>
    </rPh>
    <phoneticPr fontId="2"/>
  </si>
  <si>
    <t>昭和40年度</t>
    <rPh sb="0" eb="2">
      <t>ショウワ</t>
    </rPh>
    <rPh sb="2" eb="6">
      <t>４０ネンド</t>
    </rPh>
    <phoneticPr fontId="2"/>
  </si>
  <si>
    <t>昭和41年度</t>
    <rPh sb="0" eb="2">
      <t>ショウワ</t>
    </rPh>
    <rPh sb="2" eb="6">
      <t>４１ネンド</t>
    </rPh>
    <phoneticPr fontId="2"/>
  </si>
  <si>
    <t>昭和42年度</t>
    <rPh sb="0" eb="2">
      <t>ショウワ</t>
    </rPh>
    <rPh sb="2" eb="6">
      <t>４２ネンド</t>
    </rPh>
    <phoneticPr fontId="2"/>
  </si>
  <si>
    <t>昭和43年度</t>
    <rPh sb="0" eb="2">
      <t>ショウワ</t>
    </rPh>
    <rPh sb="2" eb="6">
      <t>４３ネンド</t>
    </rPh>
    <phoneticPr fontId="2"/>
  </si>
  <si>
    <t>昭和44年度</t>
    <rPh sb="0" eb="2">
      <t>ショウワ</t>
    </rPh>
    <rPh sb="2" eb="6">
      <t>４４ネンド</t>
    </rPh>
    <phoneticPr fontId="2"/>
  </si>
  <si>
    <t>昭和45年度</t>
    <rPh sb="0" eb="2">
      <t>ショウワ</t>
    </rPh>
    <rPh sb="2" eb="6">
      <t>４５ネンド</t>
    </rPh>
    <phoneticPr fontId="2"/>
  </si>
  <si>
    <t>昭和46年度</t>
    <rPh sb="0" eb="2">
      <t>ショウワ</t>
    </rPh>
    <rPh sb="2" eb="6">
      <t>４６ネンド</t>
    </rPh>
    <phoneticPr fontId="2"/>
  </si>
  <si>
    <t>昭和47年度</t>
    <rPh sb="0" eb="2">
      <t>ショウワ</t>
    </rPh>
    <rPh sb="2" eb="6">
      <t>４７ネンド</t>
    </rPh>
    <phoneticPr fontId="2"/>
  </si>
  <si>
    <t>昭和48年度</t>
    <rPh sb="0" eb="2">
      <t>ショウワ</t>
    </rPh>
    <rPh sb="2" eb="6">
      <t>４８ネンド</t>
    </rPh>
    <phoneticPr fontId="2"/>
  </si>
  <si>
    <t>昭和49年度</t>
    <rPh sb="0" eb="2">
      <t>ショウワ</t>
    </rPh>
    <rPh sb="2" eb="6">
      <t>４９ネンド</t>
    </rPh>
    <phoneticPr fontId="2"/>
  </si>
  <si>
    <t>昭和50年度</t>
    <rPh sb="0" eb="2">
      <t>ショウワ</t>
    </rPh>
    <rPh sb="2" eb="6">
      <t>５０ネンド</t>
    </rPh>
    <phoneticPr fontId="2"/>
  </si>
  <si>
    <t>昭和51年度</t>
    <rPh sb="0" eb="2">
      <t>ショウワ</t>
    </rPh>
    <rPh sb="2" eb="6">
      <t>５１ネンド</t>
    </rPh>
    <phoneticPr fontId="2"/>
  </si>
  <si>
    <t>昭和52年度</t>
    <rPh sb="0" eb="2">
      <t>ショウワ</t>
    </rPh>
    <rPh sb="2" eb="6">
      <t>５２ネンド</t>
    </rPh>
    <phoneticPr fontId="2"/>
  </si>
  <si>
    <t>昭和53年度</t>
    <rPh sb="0" eb="2">
      <t>ショウワ</t>
    </rPh>
    <rPh sb="2" eb="6">
      <t>５３ネンド</t>
    </rPh>
    <phoneticPr fontId="2"/>
  </si>
  <si>
    <t>昭和54年度</t>
    <rPh sb="0" eb="2">
      <t>ショウワ</t>
    </rPh>
    <rPh sb="2" eb="6">
      <t>５４ネンド</t>
    </rPh>
    <phoneticPr fontId="2"/>
  </si>
  <si>
    <t>昭和55年度</t>
    <rPh sb="0" eb="2">
      <t>ショウワ</t>
    </rPh>
    <rPh sb="2" eb="6">
      <t>５５ネンド</t>
    </rPh>
    <phoneticPr fontId="2"/>
  </si>
  <si>
    <t>昭和56年度</t>
    <rPh sb="0" eb="2">
      <t>ショウワ</t>
    </rPh>
    <phoneticPr fontId="4"/>
  </si>
  <si>
    <t>昭和57年度</t>
    <rPh sb="0" eb="2">
      <t>ショウワ</t>
    </rPh>
    <phoneticPr fontId="4"/>
  </si>
  <si>
    <t>昭和58年度</t>
    <rPh sb="0" eb="2">
      <t>ショウワ</t>
    </rPh>
    <phoneticPr fontId="4"/>
  </si>
  <si>
    <t>昭和59年度</t>
    <rPh sb="0" eb="2">
      <t>ショウワ</t>
    </rPh>
    <phoneticPr fontId="4"/>
  </si>
  <si>
    <t>昭和60年度</t>
    <rPh sb="0" eb="2">
      <t>ショウワ</t>
    </rPh>
    <phoneticPr fontId="4"/>
  </si>
  <si>
    <t>昭和61年度</t>
    <rPh sb="0" eb="2">
      <t>ショウワ</t>
    </rPh>
    <phoneticPr fontId="4"/>
  </si>
  <si>
    <t>昭和62年度</t>
    <rPh sb="0" eb="2">
      <t>ショウワ</t>
    </rPh>
    <phoneticPr fontId="4"/>
  </si>
  <si>
    <t>昭和63年度</t>
    <rPh sb="0" eb="2">
      <t>ショウワ</t>
    </rPh>
    <phoneticPr fontId="4"/>
  </si>
  <si>
    <t>平成元年度</t>
    <rPh sb="0" eb="2">
      <t>ヘイセイ</t>
    </rPh>
    <phoneticPr fontId="4"/>
  </si>
  <si>
    <t>平成２年度</t>
    <rPh sb="0" eb="2">
      <t>ヘイセイ</t>
    </rPh>
    <phoneticPr fontId="4"/>
  </si>
  <si>
    <t>平成３年度</t>
    <rPh sb="0" eb="2">
      <t>ヘイセイ</t>
    </rPh>
    <phoneticPr fontId="4"/>
  </si>
  <si>
    <t>平成４年度</t>
    <rPh sb="0" eb="2">
      <t>ヘイセイ</t>
    </rPh>
    <phoneticPr fontId="4"/>
  </si>
  <si>
    <t>平成５年度</t>
    <rPh sb="0" eb="2">
      <t>ヘイセイ</t>
    </rPh>
    <phoneticPr fontId="4"/>
  </si>
  <si>
    <t>平成６年度</t>
    <rPh sb="0" eb="2">
      <t>ヘイセイ</t>
    </rPh>
    <phoneticPr fontId="4"/>
  </si>
  <si>
    <t>平成７年度</t>
    <rPh sb="0" eb="2">
      <t>ヘイセイ</t>
    </rPh>
    <phoneticPr fontId="4"/>
  </si>
  <si>
    <t>平成８年度</t>
    <rPh sb="0" eb="2">
      <t>ヘイセイ</t>
    </rPh>
    <rPh sb="3" eb="5">
      <t>ネンド</t>
    </rPh>
    <phoneticPr fontId="4"/>
  </si>
  <si>
    <t>平成９年度</t>
    <rPh sb="0" eb="2">
      <t>ヘイセイ</t>
    </rPh>
    <rPh sb="3" eb="5">
      <t>ネンド</t>
    </rPh>
    <phoneticPr fontId="4"/>
  </si>
  <si>
    <t>平成10年度</t>
    <rPh sb="0" eb="2">
      <t>ヘイセイ</t>
    </rPh>
    <rPh sb="4" eb="6">
      <t>ネンド</t>
    </rPh>
    <phoneticPr fontId="4"/>
  </si>
  <si>
    <t>平成20年度</t>
    <phoneticPr fontId="2"/>
  </si>
  <si>
    <t>(1)</t>
    <phoneticPr fontId="2"/>
  </si>
  <si>
    <t>(2)</t>
    <phoneticPr fontId="2"/>
  </si>
  <si>
    <t>(3)</t>
    <phoneticPr fontId="2"/>
  </si>
  <si>
    <t>(第一次産業 (1)～(3)計）</t>
  </si>
  <si>
    <t>(4)</t>
    <phoneticPr fontId="2"/>
  </si>
  <si>
    <t>(5)</t>
    <phoneticPr fontId="2"/>
  </si>
  <si>
    <t xml:space="preserve">    ⑦ 一次金属</t>
  </si>
  <si>
    <t xml:space="preserve">    ⑧ 金属製品</t>
  </si>
  <si>
    <t xml:space="preserve">    ⑨ 一般機械</t>
  </si>
  <si>
    <t xml:space="preserve">    ⑩ 電気機械</t>
  </si>
  <si>
    <t xml:space="preserve">    ⑪ 輸送機械</t>
  </si>
  <si>
    <t xml:space="preserve">    ⑫ 精密機械</t>
  </si>
  <si>
    <t xml:space="preserve">    ⑬ その他の製造業</t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</si>
  <si>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</si>
  <si>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</si>
  <si>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</si>
  <si>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</si>
  <si>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</si>
  <si>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</si>
  <si>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</si>
  <si>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 xml:space="preserve">    ① 公共サービス業</t>
  </si>
  <si>
    <t xml:space="preserve">    ② 対事業所サービス業</t>
  </si>
  <si>
    <t xml:space="preserve">    ③ 対個人サービス業</t>
  </si>
  <si>
    <t>(13)</t>
    <phoneticPr fontId="2"/>
  </si>
  <si>
    <t>(14)</t>
    <phoneticPr fontId="2"/>
  </si>
  <si>
    <t>(15)</t>
    <phoneticPr fontId="2"/>
  </si>
  <si>
    <t>３ 対家計民間非営利ｻ-ﾋﾞｽ生産者</t>
  </si>
  <si>
    <t>(16)</t>
    <phoneticPr fontId="2"/>
  </si>
  <si>
    <t>５ 輸入品に課される税・関税</t>
    <rPh sb="4" eb="5">
      <t>シナ</t>
    </rPh>
    <rPh sb="6" eb="7">
      <t>カ</t>
    </rPh>
    <rPh sb="12" eb="14">
      <t>カンゼイ</t>
    </rPh>
    <phoneticPr fontId="44"/>
  </si>
  <si>
    <t xml:space="preserve"> 　(控除)総資本形成に係る消費税</t>
    <rPh sb="6" eb="7">
      <t>ソウ</t>
    </rPh>
    <rPh sb="7" eb="9">
      <t>シホン</t>
    </rPh>
    <rPh sb="9" eb="11">
      <t>ケイセイ</t>
    </rPh>
    <rPh sb="12" eb="13">
      <t>カカ</t>
    </rPh>
    <rPh sb="14" eb="17">
      <t>ショウヒゼイ</t>
    </rPh>
    <phoneticPr fontId="44"/>
  </si>
  <si>
    <t xml:space="preserve"> 　(控除)帰属利子</t>
  </si>
  <si>
    <t>県外からの所得(純)</t>
    <phoneticPr fontId="2"/>
  </si>
  <si>
    <t>県民総所得(市場価格表示)</t>
    <rPh sb="3" eb="5">
      <t>ショトク</t>
    </rPh>
    <phoneticPr fontId="2"/>
  </si>
  <si>
    <t>対前年度比(%)</t>
    <rPh sb="0" eb="1">
      <t>タイ</t>
    </rPh>
    <rPh sb="1" eb="2">
      <t>マエ</t>
    </rPh>
    <rPh sb="2" eb="4">
      <t>ネンド</t>
    </rPh>
    <rPh sb="4" eb="5">
      <t>ヒ</t>
    </rPh>
    <phoneticPr fontId="2"/>
  </si>
  <si>
    <t>（資料）</t>
    <rPh sb="1" eb="3">
      <t>シリョウ</t>
    </rPh>
    <phoneticPr fontId="2"/>
  </si>
  <si>
    <t>経済企画庁（現内閣府）「長期遡及推計　県民経済計算報告（昭和30年度～昭和49年度）」平成3年2月</t>
    <rPh sb="0" eb="2">
      <t>ケイザイ</t>
    </rPh>
    <rPh sb="2" eb="4">
      <t>キカク</t>
    </rPh>
    <rPh sb="4" eb="5">
      <t>チョウ</t>
    </rPh>
    <rPh sb="6" eb="7">
      <t>ゲン</t>
    </rPh>
    <rPh sb="7" eb="9">
      <t>ナイカク</t>
    </rPh>
    <rPh sb="9" eb="10">
      <t>フ</t>
    </rPh>
    <rPh sb="12" eb="14">
      <t>チョウキ</t>
    </rPh>
    <rPh sb="14" eb="16">
      <t>ソキュウ</t>
    </rPh>
    <rPh sb="16" eb="18">
      <t>スイケイ</t>
    </rPh>
    <rPh sb="19" eb="21">
      <t>ケンミン</t>
    </rPh>
    <rPh sb="21" eb="23">
      <t>ケイザイ</t>
    </rPh>
    <rPh sb="23" eb="25">
      <t>ケイサン</t>
    </rPh>
    <rPh sb="25" eb="27">
      <t>ホウコク</t>
    </rPh>
    <rPh sb="28" eb="30">
      <t>ショウワ</t>
    </rPh>
    <rPh sb="30" eb="33">
      <t>３０ネン</t>
    </rPh>
    <rPh sb="33" eb="34">
      <t>ド</t>
    </rPh>
    <rPh sb="35" eb="37">
      <t>ショウワ</t>
    </rPh>
    <rPh sb="37" eb="40">
      <t>４９ネン</t>
    </rPh>
    <rPh sb="40" eb="41">
      <t>ド</t>
    </rPh>
    <rPh sb="43" eb="45">
      <t>ヘイセイ</t>
    </rPh>
    <rPh sb="45" eb="47">
      <t>３ネン</t>
    </rPh>
    <rPh sb="47" eb="49">
      <t>２ガツ</t>
    </rPh>
    <phoneticPr fontId="2"/>
  </si>
  <si>
    <t>兵庫県統計課「平成21年度兵庫県民経済計算」（平成2年度～平成21年度）</t>
    <rPh sb="0" eb="3">
      <t>ヒョウゴケン</t>
    </rPh>
    <rPh sb="3" eb="5">
      <t>トウケイ</t>
    </rPh>
    <rPh sb="5" eb="6">
      <t>カ</t>
    </rPh>
    <rPh sb="7" eb="9">
      <t>ヘイセイ</t>
    </rPh>
    <rPh sb="11" eb="13">
      <t>１０ネンド</t>
    </rPh>
    <rPh sb="13" eb="17">
      <t>ヒョウゴケンミン</t>
    </rPh>
    <rPh sb="17" eb="19">
      <t>ケイザイ</t>
    </rPh>
    <rPh sb="19" eb="21">
      <t>ケイサン</t>
    </rPh>
    <rPh sb="23" eb="25">
      <t>ヘイセイ</t>
    </rPh>
    <rPh sb="26" eb="27">
      <t>ガンネン</t>
    </rPh>
    <rPh sb="27" eb="28">
      <t>ネンド</t>
    </rPh>
    <rPh sb="29" eb="31">
      <t>ヘイセイ</t>
    </rPh>
    <rPh sb="33" eb="35">
      <t>ネンド</t>
    </rPh>
    <phoneticPr fontId="2"/>
  </si>
  <si>
    <t>93SNAﾃﾞｰﾀ</t>
    <phoneticPr fontId="2"/>
  </si>
  <si>
    <t>兵庫県統計課「平成11年度兵庫県民経済計算」（昭和50年度～平成11年度）</t>
    <rPh sb="0" eb="3">
      <t>ヒョウゴケン</t>
    </rPh>
    <rPh sb="3" eb="5">
      <t>トウケイ</t>
    </rPh>
    <rPh sb="5" eb="6">
      <t>カ</t>
    </rPh>
    <rPh sb="7" eb="9">
      <t>ヘイセイ</t>
    </rPh>
    <rPh sb="11" eb="13">
      <t>１０ネンド</t>
    </rPh>
    <rPh sb="13" eb="17">
      <t>ヒョウゴケンミン</t>
    </rPh>
    <rPh sb="17" eb="19">
      <t>ケイザイ</t>
    </rPh>
    <rPh sb="19" eb="21">
      <t>ケイサン</t>
    </rPh>
    <rPh sb="23" eb="25">
      <t>ショウワ</t>
    </rPh>
    <rPh sb="27" eb="29">
      <t>ネンド</t>
    </rPh>
    <rPh sb="30" eb="32">
      <t>ヘイセイ</t>
    </rPh>
    <rPh sb="34" eb="36">
      <t>ネンド</t>
    </rPh>
    <phoneticPr fontId="2"/>
  </si>
  <si>
    <t>68SNAﾃﾞｰﾀ</t>
    <phoneticPr fontId="2"/>
  </si>
  <si>
    <t>兵庫県文書統計課「1959県民所得とその推計」（昭和25年度～昭和29年度）</t>
    <rPh sb="0" eb="3">
      <t>ヒョウゴケン</t>
    </rPh>
    <rPh sb="3" eb="5">
      <t>ブンショ</t>
    </rPh>
    <rPh sb="5" eb="7">
      <t>トウケイ</t>
    </rPh>
    <rPh sb="7" eb="8">
      <t>カ</t>
    </rPh>
    <rPh sb="13" eb="15">
      <t>ケンミン</t>
    </rPh>
    <rPh sb="15" eb="17">
      <t>ショトク</t>
    </rPh>
    <rPh sb="20" eb="22">
      <t>スイケイ</t>
    </rPh>
    <rPh sb="24" eb="26">
      <t>ショウワ</t>
    </rPh>
    <rPh sb="28" eb="30">
      <t>ネンド</t>
    </rPh>
    <rPh sb="31" eb="33">
      <t>ショウワ</t>
    </rPh>
    <rPh sb="35" eb="37">
      <t>ネンド</t>
    </rPh>
    <phoneticPr fontId="2"/>
  </si>
  <si>
    <t xml:space="preserve"> 県内総生産（支出側／名目）長期時系列データ（平成12年基準）</t>
    <rPh sb="4" eb="6">
      <t>セイサン</t>
    </rPh>
    <rPh sb="7" eb="9">
      <t>シシュツ</t>
    </rPh>
    <rPh sb="9" eb="10">
      <t>ガワ</t>
    </rPh>
    <rPh sb="14" eb="16">
      <t>チョウキ</t>
    </rPh>
    <rPh sb="16" eb="19">
      <t>ジケイレツ</t>
    </rPh>
    <rPh sb="23" eb="25">
      <t>ヘイセイ</t>
    </rPh>
    <rPh sb="27" eb="28">
      <t>ネン</t>
    </rPh>
    <rPh sb="28" eb="30">
      <t>キジュン</t>
    </rPh>
    <phoneticPr fontId="2"/>
  </si>
  <si>
    <t>リンク係数による接続（昭和30年度～54年度）</t>
    <rPh sb="3" eb="5">
      <t>ケイスウ</t>
    </rPh>
    <rPh sb="8" eb="10">
      <t>セツゾク</t>
    </rPh>
    <rPh sb="11" eb="13">
      <t>ショウワ</t>
    </rPh>
    <rPh sb="15" eb="17">
      <t>ネンド</t>
    </rPh>
    <rPh sb="20" eb="22">
      <t>ネンド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</si>
  <si>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</si>
  <si>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平成21年度</t>
    <phoneticPr fontId="2"/>
  </si>
  <si>
    <t xml:space="preserve">   A 食料</t>
  </si>
  <si>
    <t xml:space="preserve">   B 住居</t>
  </si>
  <si>
    <t xml:space="preserve">   C 光熱・水道</t>
  </si>
  <si>
    <t xml:space="preserve">   D 家具･家庭用品</t>
  </si>
  <si>
    <t xml:space="preserve">   E 被服及び履物</t>
  </si>
  <si>
    <t xml:space="preserve">   F 保健医療</t>
  </si>
  <si>
    <t xml:space="preserve">   I 教養娯楽</t>
  </si>
  <si>
    <t xml:space="preserve">   J その他の消費支出</t>
  </si>
  <si>
    <t>4 財貨･ｻｰﾋﾞｽの移出入(純)・統計上の不突合</t>
  </si>
  <si>
    <t xml:space="preserve"> (1)財貨・ｻｰﾋﾞｽの移出</t>
  </si>
  <si>
    <t xml:space="preserve"> (2)（控除）財貨・ｻｰﾋﾞｽの移入</t>
  </si>
  <si>
    <t xml:space="preserve"> (3)統計上の不突合</t>
  </si>
  <si>
    <t>5 県内総生産(市場価格表示)(1＋2＋3＋4）</t>
    <rPh sb="5" eb="7">
      <t>セイサン</t>
    </rPh>
    <phoneticPr fontId="2"/>
  </si>
  <si>
    <t>県外からの所得(純)</t>
  </si>
  <si>
    <t xml:space="preserve"> 県内総生産（支出側／実質：平成12暦年固定基準年方式）長期時系列データ（平成12年基準）</t>
    <rPh sb="4" eb="6">
      <t>セイサン</t>
    </rPh>
    <rPh sb="7" eb="9">
      <t>シシュツ</t>
    </rPh>
    <rPh sb="9" eb="10">
      <t>ガワ</t>
    </rPh>
    <rPh sb="28" eb="30">
      <t>チョウキ</t>
    </rPh>
    <rPh sb="30" eb="33">
      <t>ジケイレツ</t>
    </rPh>
    <rPh sb="37" eb="39">
      <t>ヘイセイ</t>
    </rPh>
    <rPh sb="41" eb="42">
      <t>ネン</t>
    </rPh>
    <rPh sb="42" eb="44">
      <t>キジュン</t>
    </rPh>
    <phoneticPr fontId="2"/>
  </si>
  <si>
    <t xml:space="preserve"> 県内総生産（支出側／デフレーター：平成12暦年固定基準年方式）長期時系列データ（平成12年基準）</t>
    <rPh sb="4" eb="6">
      <t>セイサン</t>
    </rPh>
    <rPh sb="7" eb="9">
      <t>シシュツ</t>
    </rPh>
    <rPh sb="9" eb="10">
      <t>ガワ</t>
    </rPh>
    <rPh sb="32" eb="34">
      <t>チョウキ</t>
    </rPh>
    <rPh sb="34" eb="37">
      <t>ジケイレツ</t>
    </rPh>
    <rPh sb="41" eb="43">
      <t>ヘイセイ</t>
    </rPh>
    <rPh sb="45" eb="46">
      <t>ネン</t>
    </rPh>
    <rPh sb="46" eb="48">
      <t>キジュン</t>
    </rPh>
    <phoneticPr fontId="4"/>
  </si>
  <si>
    <t>　　　　　項　　　　　目</t>
  </si>
  <si>
    <t xml:space="preserve"> (1)家計最終消費支出</t>
    <phoneticPr fontId="2"/>
  </si>
  <si>
    <t xml:space="preserve">   A 食料</t>
    <rPh sb="5" eb="7">
      <t>ショクリョウ</t>
    </rPh>
    <phoneticPr fontId="4"/>
  </si>
  <si>
    <t xml:space="preserve">   B 住居</t>
    <rPh sb="5" eb="7">
      <t>ジュウキョ</t>
    </rPh>
    <phoneticPr fontId="4"/>
  </si>
  <si>
    <t xml:space="preserve">   C 光熱・水道</t>
    <rPh sb="8" eb="10">
      <t>スイドウ</t>
    </rPh>
    <phoneticPr fontId="4"/>
  </si>
  <si>
    <t xml:space="preserve">   D 家具･家庭用品</t>
    <rPh sb="10" eb="12">
      <t>ヨウヒン</t>
    </rPh>
    <phoneticPr fontId="4"/>
  </si>
  <si>
    <t xml:space="preserve">   E 被服及び履物</t>
    <rPh sb="5" eb="7">
      <t>ヒフク</t>
    </rPh>
    <rPh sb="7" eb="8">
      <t>オヨ</t>
    </rPh>
    <rPh sb="9" eb="11">
      <t>ハキモノ</t>
    </rPh>
    <phoneticPr fontId="4"/>
  </si>
  <si>
    <t xml:space="preserve">   F 保健医療</t>
    <rPh sb="5" eb="7">
      <t>ホケン</t>
    </rPh>
    <rPh sb="7" eb="9">
      <t>イリョウ</t>
    </rPh>
    <phoneticPr fontId="4"/>
  </si>
  <si>
    <t xml:space="preserve">   G 交通･通信</t>
    <phoneticPr fontId="4"/>
  </si>
  <si>
    <t xml:space="preserve">   H 教育</t>
    <phoneticPr fontId="4"/>
  </si>
  <si>
    <t xml:space="preserve">   I 教養娯楽</t>
    <rPh sb="5" eb="7">
      <t>キョウヨウ</t>
    </rPh>
    <rPh sb="7" eb="9">
      <t>ゴラク</t>
    </rPh>
    <phoneticPr fontId="4"/>
  </si>
  <si>
    <t xml:space="preserve">   J その他の消費支出</t>
    <rPh sb="9" eb="13">
      <t>ショウヒシシュツ</t>
    </rPh>
    <phoneticPr fontId="4"/>
  </si>
  <si>
    <t xml:space="preserve"> (2)対家計民間非営利団体最終消費支出</t>
    <phoneticPr fontId="2"/>
  </si>
  <si>
    <t>2 政府最終消費支出</t>
    <phoneticPr fontId="2"/>
  </si>
  <si>
    <t xml:space="preserve"> (1)国出先機関</t>
    <phoneticPr fontId="2"/>
  </si>
  <si>
    <t xml:space="preserve"> (2)  県</t>
    <phoneticPr fontId="2"/>
  </si>
  <si>
    <t xml:space="preserve"> (3)市  町</t>
    <phoneticPr fontId="2"/>
  </si>
  <si>
    <t xml:space="preserve"> (1)総固定資本形成</t>
    <phoneticPr fontId="2"/>
  </si>
  <si>
    <t xml:space="preserve"> (2)在庫品増加</t>
    <phoneticPr fontId="2"/>
  </si>
  <si>
    <t xml:space="preserve">  B 公的（公的企業・一般政府）</t>
    <rPh sb="7" eb="9">
      <t>コウテキ</t>
    </rPh>
    <rPh sb="9" eb="11">
      <t>キギョウ</t>
    </rPh>
    <rPh sb="12" eb="14">
      <t>イッパン</t>
    </rPh>
    <rPh sb="14" eb="16">
      <t>セイフ</t>
    </rPh>
    <phoneticPr fontId="2"/>
  </si>
  <si>
    <t>4 財貨･ｻｰﾋﾞｽの移出入(純)・統計上の不突合</t>
    <rPh sb="13" eb="14">
      <t>ニュウ</t>
    </rPh>
    <rPh sb="15" eb="16">
      <t>ジュン</t>
    </rPh>
    <rPh sb="18" eb="20">
      <t>トウケイ</t>
    </rPh>
    <rPh sb="20" eb="21">
      <t>ウエ</t>
    </rPh>
    <rPh sb="22" eb="24">
      <t>フトツゴウ</t>
    </rPh>
    <rPh sb="24" eb="25">
      <t>ア</t>
    </rPh>
    <phoneticPr fontId="4"/>
  </si>
  <si>
    <t xml:space="preserve"> (1)財貨・ｻｰﾋﾞｽの移出</t>
    <rPh sb="4" eb="6">
      <t>ザイカ</t>
    </rPh>
    <rPh sb="13" eb="14">
      <t>イシュツ</t>
    </rPh>
    <rPh sb="14" eb="15">
      <t>ユシュツ</t>
    </rPh>
    <phoneticPr fontId="2"/>
  </si>
  <si>
    <t xml:space="preserve"> (2)（控除）財貨・ｻｰﾋﾞｽの移入</t>
    <rPh sb="5" eb="7">
      <t>コウジョ</t>
    </rPh>
    <rPh sb="8" eb="10">
      <t>ザイカ</t>
    </rPh>
    <rPh sb="17" eb="18">
      <t>イニュウ</t>
    </rPh>
    <rPh sb="18" eb="19">
      <t>ユニュウ</t>
    </rPh>
    <phoneticPr fontId="2"/>
  </si>
  <si>
    <t xml:space="preserve"> (3)統計上の不突合</t>
    <rPh sb="4" eb="6">
      <t>トウケイ</t>
    </rPh>
    <rPh sb="6" eb="7">
      <t>ウエ</t>
    </rPh>
    <rPh sb="8" eb="9">
      <t>フ</t>
    </rPh>
    <rPh sb="9" eb="10">
      <t>トツ</t>
    </rPh>
    <rPh sb="10" eb="11">
      <t>ア</t>
    </rPh>
    <phoneticPr fontId="2"/>
  </si>
  <si>
    <t>（資料）経済企画庁「長期遡及主要時系列ー平成2年基準ー（昭和30年～平成6年）」</t>
    <rPh sb="1" eb="3">
      <t>シリョウ</t>
    </rPh>
    <rPh sb="4" eb="6">
      <t>ケイザイ</t>
    </rPh>
    <rPh sb="6" eb="8">
      <t>キカク</t>
    </rPh>
    <rPh sb="8" eb="9">
      <t>チョウ</t>
    </rPh>
    <rPh sb="10" eb="12">
      <t>チョウキ</t>
    </rPh>
    <rPh sb="12" eb="14">
      <t>ソキュウ</t>
    </rPh>
    <rPh sb="14" eb="16">
      <t>シュヨウ</t>
    </rPh>
    <rPh sb="16" eb="19">
      <t>ジケイレツ</t>
    </rPh>
    <rPh sb="20" eb="22">
      <t>ヘイセイ</t>
    </rPh>
    <rPh sb="22" eb="24">
      <t>２ネン</t>
    </rPh>
    <rPh sb="24" eb="26">
      <t>キジュン</t>
    </rPh>
    <rPh sb="28" eb="30">
      <t>ショウワ</t>
    </rPh>
    <rPh sb="30" eb="33">
      <t>３０ネン</t>
    </rPh>
    <rPh sb="34" eb="36">
      <t>ヘイセイ</t>
    </rPh>
    <rPh sb="36" eb="38">
      <t>６ネン</t>
    </rPh>
    <phoneticPr fontId="2"/>
  </si>
  <si>
    <t>県民所得（分配）長期時系列データ(平成12年基準）</t>
    <rPh sb="8" eb="10">
      <t>チョウキ</t>
    </rPh>
    <rPh sb="10" eb="13">
      <t>ジケイレツ</t>
    </rPh>
    <rPh sb="17" eb="19">
      <t>ヘイセイ</t>
    </rPh>
    <rPh sb="21" eb="22">
      <t>ネン</t>
    </rPh>
    <rPh sb="22" eb="24">
      <t>キジュン</t>
    </rPh>
    <phoneticPr fontId="2"/>
  </si>
  <si>
    <t xml:space="preserve"> </t>
    <phoneticPr fontId="4"/>
  </si>
  <si>
    <t xml:space="preserve">       項          目</t>
    <phoneticPr fontId="4"/>
  </si>
  <si>
    <t>1 雇  用  者  報　酬</t>
  </si>
  <si>
    <t xml:space="preserve"> (1)非金融法人企業及び金融機関</t>
  </si>
  <si>
    <t>県民総所得（市場価格表示）</t>
    <rPh sb="0" eb="2">
      <t>ケンミン</t>
    </rPh>
    <rPh sb="2" eb="3">
      <t>ソウ</t>
    </rPh>
    <rPh sb="3" eb="5">
      <t>ショトク</t>
    </rPh>
    <rPh sb="6" eb="8">
      <t>シジョウ</t>
    </rPh>
    <rPh sb="8" eb="10">
      <t>カカク</t>
    </rPh>
    <rPh sb="10" eb="12">
      <t>ヒョウジ</t>
    </rPh>
    <phoneticPr fontId="26"/>
  </si>
  <si>
    <t>一人当たり県民所得（単位：千円）</t>
    <phoneticPr fontId="4"/>
  </si>
  <si>
    <t>兵庫県総人口（単位：人）※</t>
    <phoneticPr fontId="4"/>
  </si>
  <si>
    <t>※兵庫県総人口は、各年10月１日現在の総務省推計人口。但し、昭和30年,35年,40年,45年,50年,55年,60年、平成2年、7年、12年、17年は国勢調査人口。</t>
    <rPh sb="30" eb="32">
      <t>ショウワ</t>
    </rPh>
    <rPh sb="34" eb="35">
      <t>ネン</t>
    </rPh>
    <rPh sb="38" eb="39">
      <t>ネン</t>
    </rPh>
    <rPh sb="42" eb="43">
      <t>ネン</t>
    </rPh>
    <rPh sb="46" eb="47">
      <t>ネン</t>
    </rPh>
    <rPh sb="50" eb="51">
      <t>ネン</t>
    </rPh>
    <rPh sb="54" eb="55">
      <t>ネン</t>
    </rPh>
    <rPh sb="58" eb="59">
      <t>ネン</t>
    </rPh>
    <rPh sb="74" eb="75">
      <t>ネン</t>
    </rPh>
    <phoneticPr fontId="2"/>
  </si>
  <si>
    <t>生産</t>
    <rPh sb="0" eb="2">
      <t>セイサン</t>
    </rPh>
    <phoneticPr fontId="2"/>
  </si>
  <si>
    <t>経済活動別県内総生産（名目）長期時系列データ</t>
    <rPh sb="13" eb="15">
      <t>チョウキ</t>
    </rPh>
    <rPh sb="15" eb="18">
      <t>ジケイレツ</t>
    </rPh>
    <phoneticPr fontId="6"/>
  </si>
  <si>
    <t>平成12年基準</t>
    <rPh sb="0" eb="2">
      <t>ヘイセイ</t>
    </rPh>
    <rPh sb="4" eb="5">
      <t>ネン</t>
    </rPh>
    <rPh sb="5" eb="7">
      <t>キジュン</t>
    </rPh>
    <phoneticPr fontId="2"/>
  </si>
  <si>
    <t>県立大研究会</t>
    <rPh sb="0" eb="3">
      <t>ケンリツダイ</t>
    </rPh>
    <rPh sb="3" eb="6">
      <t>ケンキュウカイ</t>
    </rPh>
    <phoneticPr fontId="2"/>
  </si>
  <si>
    <t>県民所得（分配）H12基準</t>
    <rPh sb="0" eb="2">
      <t>ケンミン</t>
    </rPh>
    <rPh sb="2" eb="4">
      <t>ショトク</t>
    </rPh>
    <rPh sb="5" eb="7">
      <t>ブンパイ</t>
    </rPh>
    <rPh sb="11" eb="13">
      <t>キジュン</t>
    </rPh>
    <phoneticPr fontId="2"/>
  </si>
  <si>
    <t xml:space="preserve"> </t>
    <phoneticPr fontId="2"/>
  </si>
  <si>
    <t>内容</t>
    <rPh sb="0" eb="2">
      <t>ナイヨウ</t>
    </rPh>
    <phoneticPr fontId="2"/>
  </si>
  <si>
    <t>2018.1-12</t>
  </si>
  <si>
    <t>2019.1-12</t>
    <phoneticPr fontId="5"/>
  </si>
  <si>
    <t>令和元年</t>
    <rPh sb="0" eb="2">
      <t>レイワ</t>
    </rPh>
    <rPh sb="2" eb="3">
      <t>ガン</t>
    </rPh>
    <phoneticPr fontId="2"/>
  </si>
  <si>
    <t>4-6月</t>
    <rPh sb="3" eb="4">
      <t>ツキ</t>
    </rPh>
    <phoneticPr fontId="16"/>
  </si>
  <si>
    <t>7-9月</t>
    <rPh sb="3" eb="4">
      <t>ツキ</t>
    </rPh>
    <phoneticPr fontId="16"/>
  </si>
  <si>
    <t>10-12月</t>
    <rPh sb="5" eb="6">
      <t>ツキ</t>
    </rPh>
    <phoneticPr fontId="16"/>
  </si>
  <si>
    <t>31年/1-3月</t>
    <rPh sb="2" eb="3">
      <t>ネン</t>
    </rPh>
    <rPh sb="7" eb="8">
      <t>ツキ</t>
    </rPh>
    <phoneticPr fontId="16"/>
  </si>
  <si>
    <t>R2/3/31</t>
    <phoneticPr fontId="2"/>
  </si>
  <si>
    <t>R1.12.27公表</t>
    <rPh sb="8" eb="10">
      <t>コウヒョウ</t>
    </rPh>
    <phoneticPr fontId="2"/>
  </si>
  <si>
    <t>R2.2.17公表</t>
    <rPh sb="7" eb="9">
      <t>コウヒョウ</t>
    </rPh>
    <phoneticPr fontId="2"/>
  </si>
  <si>
    <t>H30速報</t>
    <rPh sb="3" eb="5">
      <t>ソクホウ</t>
    </rPh>
    <phoneticPr fontId="2"/>
  </si>
  <si>
    <t>H30見通し試算</t>
    <rPh sb="3" eb="5">
      <t>ミトオ</t>
    </rPh>
    <rPh sb="6" eb="8">
      <t>シサン</t>
    </rPh>
    <phoneticPr fontId="2"/>
  </si>
  <si>
    <t>R1.7-9兵庫QE</t>
    <rPh sb="6" eb="8">
      <t>ヒョウゴ</t>
    </rPh>
    <phoneticPr fontId="2"/>
  </si>
  <si>
    <t>2018年度</t>
    <rPh sb="4" eb="6">
      <t>ネンド</t>
    </rPh>
    <phoneticPr fontId="2"/>
  </si>
  <si>
    <t>1975年度</t>
    <rPh sb="4" eb="5">
      <t>ネン</t>
    </rPh>
    <rPh sb="5" eb="6">
      <t>ド</t>
    </rPh>
    <phoneticPr fontId="2"/>
  </si>
  <si>
    <t>第１次産業</t>
    <rPh sb="0" eb="1">
      <t>ダイ</t>
    </rPh>
    <rPh sb="2" eb="3">
      <t>ツギ</t>
    </rPh>
    <rPh sb="3" eb="5">
      <t>サンギョウ</t>
    </rPh>
    <phoneticPr fontId="2"/>
  </si>
  <si>
    <t>計</t>
    <rPh sb="0" eb="1">
      <t>ケイ</t>
    </rPh>
    <phoneticPr fontId="2"/>
  </si>
  <si>
    <t>第３次産業</t>
    <rPh sb="0" eb="1">
      <t>ダイ</t>
    </rPh>
    <rPh sb="2" eb="3">
      <t>ツギ</t>
    </rPh>
    <rPh sb="3" eb="5">
      <t>サンギョウ</t>
    </rPh>
    <phoneticPr fontId="2"/>
  </si>
  <si>
    <t>第２次産業</t>
    <rPh sb="0" eb="1">
      <t>ダイ</t>
    </rPh>
    <rPh sb="2" eb="3">
      <t>ツギ</t>
    </rPh>
    <rPh sb="3" eb="5">
      <t>サンギョウ</t>
    </rPh>
    <phoneticPr fontId="2"/>
  </si>
  <si>
    <t>速報</t>
    <rPh sb="0" eb="2">
      <t>ソクホウ</t>
    </rPh>
    <phoneticPr fontId="2"/>
  </si>
  <si>
    <t>(単位：百万円）</t>
    <rPh sb="1" eb="3">
      <t>タンイ</t>
    </rPh>
    <rPh sb="4" eb="5">
      <t>ヒャク</t>
    </rPh>
    <rPh sb="5" eb="6">
      <t>マン</t>
    </rPh>
    <rPh sb="6" eb="7">
      <t>エン</t>
    </rPh>
    <phoneticPr fontId="2"/>
  </si>
  <si>
    <t>(単位：百万円）</t>
    <rPh sb="1" eb="3">
      <t>タンイ</t>
    </rPh>
    <rPh sb="4" eb="7">
      <t>ヒャクマンエン</t>
    </rPh>
    <phoneticPr fontId="2"/>
  </si>
  <si>
    <t>経済活動別県内総生産（名目）長期時系列データ(平成23年基準）</t>
    <rPh sb="13" eb="15">
      <t>チョウキ</t>
    </rPh>
    <rPh sb="15" eb="18">
      <t>ジケイレツ</t>
    </rPh>
    <rPh sb="23" eb="25">
      <t>ヘイセイ</t>
    </rPh>
    <rPh sb="27" eb="28">
      <t>ネン</t>
    </rPh>
    <rPh sb="28" eb="30">
      <t>キジュン</t>
    </rPh>
    <phoneticPr fontId="6"/>
  </si>
  <si>
    <t>県際収支（移輸出－移輸入）</t>
    <rPh sb="0" eb="1">
      <t>ケン</t>
    </rPh>
    <rPh sb="1" eb="2">
      <t>サイ</t>
    </rPh>
    <rPh sb="2" eb="4">
      <t>シュウシ</t>
    </rPh>
    <rPh sb="5" eb="6">
      <t>イ</t>
    </rPh>
    <rPh sb="6" eb="8">
      <t>ユシュツ</t>
    </rPh>
    <rPh sb="9" eb="10">
      <t>イ</t>
    </rPh>
    <rPh sb="10" eb="12">
      <t>ユニュウ</t>
    </rPh>
    <phoneticPr fontId="2"/>
  </si>
  <si>
    <t>19年/1-3月</t>
    <rPh sb="2" eb="3">
      <t>ネン</t>
    </rPh>
    <rPh sb="7" eb="8">
      <t>ツキ</t>
    </rPh>
    <phoneticPr fontId="2"/>
  </si>
  <si>
    <t>20年/1-3月</t>
    <rPh sb="2" eb="3">
      <t>ネン</t>
    </rPh>
    <rPh sb="7" eb="8">
      <t>ツキ</t>
    </rPh>
    <phoneticPr fontId="2"/>
  </si>
  <si>
    <t>21年/1-3月</t>
    <rPh sb="2" eb="3">
      <t>ネン</t>
    </rPh>
    <rPh sb="7" eb="8">
      <t>ツキ</t>
    </rPh>
    <phoneticPr fontId="2"/>
  </si>
  <si>
    <t>22年/1-3月</t>
    <rPh sb="2" eb="3">
      <t>ネン</t>
    </rPh>
    <rPh sb="7" eb="8">
      <t>ツキ</t>
    </rPh>
    <phoneticPr fontId="2"/>
  </si>
  <si>
    <t>23年/1-3月</t>
    <rPh sb="2" eb="3">
      <t>ネン</t>
    </rPh>
    <rPh sb="7" eb="8">
      <t>ツキ</t>
    </rPh>
    <phoneticPr fontId="2"/>
  </si>
  <si>
    <t>24年/1-3月</t>
    <rPh sb="2" eb="3">
      <t>ネン</t>
    </rPh>
    <rPh sb="7" eb="8">
      <t>ツキ</t>
    </rPh>
    <phoneticPr fontId="2"/>
  </si>
  <si>
    <t>25年/1-3月</t>
    <rPh sb="2" eb="3">
      <t>ネン</t>
    </rPh>
    <rPh sb="7" eb="8">
      <t>ツキ</t>
    </rPh>
    <phoneticPr fontId="2"/>
  </si>
  <si>
    <t>26年/1-3月</t>
    <rPh sb="2" eb="3">
      <t>ネン</t>
    </rPh>
    <rPh sb="7" eb="8">
      <t>ツキ</t>
    </rPh>
    <phoneticPr fontId="2"/>
  </si>
  <si>
    <t>28年/1-3月</t>
    <rPh sb="2" eb="3">
      <t>ネン</t>
    </rPh>
    <rPh sb="7" eb="8">
      <t>ツキ</t>
    </rPh>
    <phoneticPr fontId="2"/>
  </si>
  <si>
    <t>29年/1-3月</t>
    <rPh sb="2" eb="3">
      <t>ネン</t>
    </rPh>
    <rPh sb="7" eb="8">
      <t>ツキ</t>
    </rPh>
    <phoneticPr fontId="2"/>
  </si>
  <si>
    <t>30年/1-3月</t>
    <rPh sb="2" eb="3">
      <t>ネン</t>
    </rPh>
    <rPh sb="7" eb="8">
      <t>ツキ</t>
    </rPh>
    <phoneticPr fontId="2"/>
  </si>
  <si>
    <t>31年/1-3月</t>
    <rPh sb="2" eb="3">
      <t>ネン</t>
    </rPh>
    <rPh sb="7" eb="8">
      <t>ツキ</t>
    </rPh>
    <phoneticPr fontId="2"/>
  </si>
  <si>
    <t>令和2年度</t>
    <rPh sb="0" eb="2">
      <t>レイワ</t>
    </rPh>
    <rPh sb="3" eb="5">
      <t>ネンド</t>
    </rPh>
    <phoneticPr fontId="2"/>
  </si>
  <si>
    <t>3年/1-3月</t>
    <rPh sb="1" eb="2">
      <t>ネン</t>
    </rPh>
    <rPh sb="6" eb="7">
      <t>ツキ</t>
    </rPh>
    <phoneticPr fontId="2"/>
  </si>
  <si>
    <t>令和2年度</t>
    <rPh sb="0" eb="2">
      <t>レイワ</t>
    </rPh>
    <rPh sb="3" eb="5">
      <t>ネンド</t>
    </rPh>
    <phoneticPr fontId="5"/>
  </si>
  <si>
    <t>3年/1-3月</t>
    <rPh sb="1" eb="2">
      <t>ネン</t>
    </rPh>
    <rPh sb="6" eb="7">
      <t>ツキ</t>
    </rPh>
    <phoneticPr fontId="5"/>
  </si>
  <si>
    <t>平成31・令和元年</t>
    <rPh sb="5" eb="7">
      <t>レイワ</t>
    </rPh>
    <rPh sb="7" eb="8">
      <t>ガン</t>
    </rPh>
    <phoneticPr fontId="5"/>
  </si>
  <si>
    <t>27年/1-3月</t>
    <rPh sb="2" eb="3">
      <t>ネン</t>
    </rPh>
    <rPh sb="7" eb="8">
      <t>ツキ</t>
    </rPh>
    <phoneticPr fontId="2"/>
  </si>
  <si>
    <t>平成31・令和元年度</t>
    <rPh sb="5" eb="7">
      <t>レイワ</t>
    </rPh>
    <rPh sb="7" eb="8">
      <t>ガン</t>
    </rPh>
    <rPh sb="8" eb="10">
      <t>ネンド</t>
    </rPh>
    <phoneticPr fontId="5"/>
  </si>
  <si>
    <t>2019.4-20.3</t>
    <phoneticPr fontId="5"/>
  </si>
  <si>
    <t>4-6月</t>
    <rPh sb="3" eb="4">
      <t>ツキ</t>
    </rPh>
    <phoneticPr fontId="3"/>
  </si>
  <si>
    <t>7-9月</t>
    <rPh sb="3" eb="4">
      <t>ツキ</t>
    </rPh>
    <phoneticPr fontId="3"/>
  </si>
  <si>
    <t>10-12月</t>
    <rPh sb="5" eb="6">
      <t>ツキ</t>
    </rPh>
    <phoneticPr fontId="3"/>
  </si>
  <si>
    <t>19年/1-3月</t>
    <rPh sb="2" eb="3">
      <t>ネン</t>
    </rPh>
    <rPh sb="7" eb="8">
      <t>ツキ</t>
    </rPh>
    <phoneticPr fontId="3"/>
  </si>
  <si>
    <t>20年/1-3月</t>
    <rPh sb="2" eb="3">
      <t>ネン</t>
    </rPh>
    <rPh sb="7" eb="8">
      <t>ツキ</t>
    </rPh>
    <phoneticPr fontId="3"/>
  </si>
  <si>
    <t>21年/1-3月</t>
    <rPh sb="2" eb="3">
      <t>ネン</t>
    </rPh>
    <rPh sb="7" eb="8">
      <t>ツキ</t>
    </rPh>
    <phoneticPr fontId="3"/>
  </si>
  <si>
    <t>22年/1-3月</t>
    <rPh sb="2" eb="3">
      <t>ネン</t>
    </rPh>
    <rPh sb="7" eb="8">
      <t>ツキ</t>
    </rPh>
    <phoneticPr fontId="3"/>
  </si>
  <si>
    <t>23年/1-3月</t>
    <rPh sb="2" eb="3">
      <t>ネン</t>
    </rPh>
    <rPh sb="7" eb="8">
      <t>ツキ</t>
    </rPh>
    <phoneticPr fontId="3"/>
  </si>
  <si>
    <t>24年/1-3月</t>
    <rPh sb="2" eb="3">
      <t>ネン</t>
    </rPh>
    <rPh sb="7" eb="8">
      <t>ツキ</t>
    </rPh>
    <phoneticPr fontId="3"/>
  </si>
  <si>
    <t>25年/1-3月</t>
    <rPh sb="2" eb="3">
      <t>ネン</t>
    </rPh>
    <rPh sb="7" eb="8">
      <t>ツキ</t>
    </rPh>
    <phoneticPr fontId="3"/>
  </si>
  <si>
    <t>26年/1-3月</t>
    <rPh sb="2" eb="3">
      <t>ネン</t>
    </rPh>
    <rPh sb="7" eb="8">
      <t>ツキ</t>
    </rPh>
    <phoneticPr fontId="3"/>
  </si>
  <si>
    <t>27年/1-3月</t>
    <rPh sb="2" eb="3">
      <t>ネン</t>
    </rPh>
    <rPh sb="7" eb="8">
      <t>ツキ</t>
    </rPh>
    <phoneticPr fontId="3"/>
  </si>
  <si>
    <t>28年/1-3月</t>
    <rPh sb="2" eb="3">
      <t>ネン</t>
    </rPh>
    <rPh sb="7" eb="8">
      <t>ツキ</t>
    </rPh>
    <phoneticPr fontId="3"/>
  </si>
  <si>
    <t>29年/1-3月</t>
    <rPh sb="2" eb="3">
      <t>ネン</t>
    </rPh>
    <rPh sb="7" eb="8">
      <t>ツキ</t>
    </rPh>
    <phoneticPr fontId="3"/>
  </si>
  <si>
    <t>30年/1-3月</t>
    <rPh sb="2" eb="3">
      <t>ネン</t>
    </rPh>
    <rPh sb="7" eb="8">
      <t>ツキ</t>
    </rPh>
    <phoneticPr fontId="3"/>
  </si>
  <si>
    <t>31年/1-3月</t>
    <rPh sb="2" eb="3">
      <t>ネン</t>
    </rPh>
    <rPh sb="7" eb="8">
      <t>ツキ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</si>
  <si>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</si>
  <si>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2年/1-3月</t>
    <rPh sb="1" eb="2">
      <t>ネン</t>
    </rPh>
    <rPh sb="6" eb="7">
      <t>ツキ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</si>
  <si>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</si>
  <si>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令和元年度</t>
    <rPh sb="0" eb="2">
      <t>レイワ</t>
    </rPh>
    <rPh sb="2" eb="3">
      <t>ガン</t>
    </rPh>
    <phoneticPr fontId="3"/>
  </si>
  <si>
    <t>2019.4-19.3</t>
  </si>
  <si>
    <t>2014.1-12</t>
  </si>
  <si>
    <t>平成27年</t>
  </si>
  <si>
    <t>2015.1-12</t>
  </si>
  <si>
    <t>平成28年</t>
  </si>
  <si>
    <t>2016.1-12</t>
  </si>
  <si>
    <t>2017.1-12</t>
  </si>
  <si>
    <t>2019.1-12</t>
  </si>
  <si>
    <t>7-9月</t>
    <rPh sb="3" eb="4">
      <t>ツキ</t>
    </rPh>
    <phoneticPr fontId="14"/>
  </si>
  <si>
    <t>10-12月</t>
    <rPh sb="5" eb="6">
      <t>ツキ</t>
    </rPh>
    <phoneticPr fontId="14"/>
  </si>
  <si>
    <t>4-6月</t>
    <rPh sb="3" eb="4">
      <t>ツキ</t>
    </rPh>
    <phoneticPr fontId="10"/>
  </si>
  <si>
    <t>7-9月</t>
    <rPh sb="3" eb="4">
      <t>ツキ</t>
    </rPh>
    <phoneticPr fontId="10"/>
  </si>
  <si>
    <t>10-12月</t>
    <rPh sb="5" eb="6">
      <t>ツキ</t>
    </rPh>
    <phoneticPr fontId="10"/>
  </si>
  <si>
    <t>19年/1-3月</t>
    <rPh sb="2" eb="3">
      <t>ネン</t>
    </rPh>
    <rPh sb="7" eb="8">
      <t>ツキ</t>
    </rPh>
    <phoneticPr fontId="10"/>
  </si>
  <si>
    <t>20年/1-3月</t>
    <rPh sb="2" eb="3">
      <t>ネン</t>
    </rPh>
    <rPh sb="7" eb="8">
      <t>ツキ</t>
    </rPh>
    <phoneticPr fontId="10"/>
  </si>
  <si>
    <t>21年/1-3月</t>
    <rPh sb="2" eb="3">
      <t>ネン</t>
    </rPh>
    <rPh sb="7" eb="8">
      <t>ツキ</t>
    </rPh>
    <phoneticPr fontId="10"/>
  </si>
  <si>
    <t>22年/1-3月</t>
    <rPh sb="2" eb="3">
      <t>ネン</t>
    </rPh>
    <rPh sb="7" eb="8">
      <t>ツキ</t>
    </rPh>
    <phoneticPr fontId="10"/>
  </si>
  <si>
    <t>23年/1-3月</t>
    <rPh sb="2" eb="3">
      <t>ネン</t>
    </rPh>
    <rPh sb="7" eb="8">
      <t>ツキ</t>
    </rPh>
    <phoneticPr fontId="10"/>
  </si>
  <si>
    <t>24年/1-3月</t>
    <rPh sb="2" eb="3">
      <t>ネン</t>
    </rPh>
    <rPh sb="7" eb="8">
      <t>ツキ</t>
    </rPh>
    <phoneticPr fontId="10"/>
  </si>
  <si>
    <t>25年/1-3月</t>
    <rPh sb="2" eb="3">
      <t>ネン</t>
    </rPh>
    <rPh sb="7" eb="8">
      <t>ツキ</t>
    </rPh>
    <phoneticPr fontId="10"/>
  </si>
  <si>
    <t>26年/1-3月</t>
    <rPh sb="2" eb="3">
      <t>ネン</t>
    </rPh>
    <rPh sb="7" eb="8">
      <t>ツキ</t>
    </rPh>
    <phoneticPr fontId="10"/>
  </si>
  <si>
    <t>令和元年度</t>
    <rPh sb="0" eb="2">
      <t>レイワ</t>
    </rPh>
    <rPh sb="2" eb="3">
      <t>モト</t>
    </rPh>
    <rPh sb="3" eb="5">
      <t>ネンド</t>
    </rPh>
    <phoneticPr fontId="12"/>
  </si>
  <si>
    <t>令和2年度</t>
    <rPh sb="0" eb="2">
      <t>レイワ</t>
    </rPh>
    <rPh sb="3" eb="5">
      <t>ネンド</t>
    </rPh>
    <phoneticPr fontId="12"/>
  </si>
  <si>
    <t>令和元年度</t>
    <rPh sb="0" eb="2">
      <t>レイワ</t>
    </rPh>
    <rPh sb="2" eb="3">
      <t>ガン</t>
    </rPh>
    <phoneticPr fontId="2"/>
  </si>
  <si>
    <t>2019.4-20.3</t>
  </si>
  <si>
    <t>2018.1-13</t>
  </si>
  <si>
    <t>31年4-元年6月</t>
    <rPh sb="2" eb="3">
      <t>ネン</t>
    </rPh>
    <rPh sb="5" eb="6">
      <t>ガン</t>
    </rPh>
    <rPh sb="6" eb="7">
      <t>ネン</t>
    </rPh>
    <rPh sb="8" eb="9">
      <t>ツキ</t>
    </rPh>
    <phoneticPr fontId="14"/>
  </si>
  <si>
    <t>1年/7-9月</t>
    <rPh sb="1" eb="2">
      <t>ネン</t>
    </rPh>
    <rPh sb="6" eb="7">
      <t>ツキ</t>
    </rPh>
    <phoneticPr fontId="14"/>
  </si>
  <si>
    <t>2年/1-3月</t>
    <rPh sb="1" eb="2">
      <t>ネン</t>
    </rPh>
    <rPh sb="6" eb="7">
      <t>ツキ</t>
    </rPh>
    <phoneticPr fontId="14"/>
  </si>
  <si>
    <t>令和２年4-6月</t>
    <rPh sb="0" eb="2">
      <t>レイワ</t>
    </rPh>
    <rPh sb="2" eb="4">
      <t>ニネン</t>
    </rPh>
    <rPh sb="7" eb="8">
      <t>ツキ</t>
    </rPh>
    <phoneticPr fontId="14"/>
  </si>
  <si>
    <t>期間</t>
    <rPh sb="0" eb="2">
      <t>キカン</t>
    </rPh>
    <phoneticPr fontId="2"/>
  </si>
  <si>
    <t>生産名目長期</t>
    <rPh sb="0" eb="2">
      <t>セイサン</t>
    </rPh>
    <rPh sb="2" eb="4">
      <t>メイモク</t>
    </rPh>
    <rPh sb="4" eb="6">
      <t>チョウキ</t>
    </rPh>
    <phoneticPr fontId="2"/>
  </si>
  <si>
    <t>分配長期</t>
    <rPh sb="0" eb="2">
      <t>ブンパイ</t>
    </rPh>
    <rPh sb="2" eb="4">
      <t>チョウキ</t>
    </rPh>
    <phoneticPr fontId="2"/>
  </si>
  <si>
    <t>支出名目長期</t>
    <rPh sb="0" eb="2">
      <t>シシュツ</t>
    </rPh>
    <rPh sb="2" eb="4">
      <t>メイモク</t>
    </rPh>
    <rPh sb="4" eb="6">
      <t>チョウキ</t>
    </rPh>
    <phoneticPr fontId="2"/>
  </si>
  <si>
    <t>支出デフレーター</t>
    <rPh sb="0" eb="2">
      <t>シシュツ</t>
    </rPh>
    <phoneticPr fontId="2"/>
  </si>
  <si>
    <t>生産デフレーター</t>
    <rPh sb="0" eb="2">
      <t>セイサン</t>
    </rPh>
    <phoneticPr fontId="2"/>
  </si>
  <si>
    <t>国県GDP簡易接続</t>
    <rPh sb="0" eb="1">
      <t>クニ</t>
    </rPh>
    <rPh sb="1" eb="2">
      <t>ケン</t>
    </rPh>
    <rPh sb="5" eb="7">
      <t>カンイ</t>
    </rPh>
    <rPh sb="7" eb="9">
      <t>セツゾク</t>
    </rPh>
    <phoneticPr fontId="2"/>
  </si>
  <si>
    <t>平成23年(2011年)長期時系列(2008年SNA)目次</t>
    <rPh sb="27" eb="29">
      <t>モクジ</t>
    </rPh>
    <phoneticPr fontId="2"/>
  </si>
  <si>
    <t>名目県内総生産（生産側）</t>
    <rPh sb="0" eb="2">
      <t>メイモク</t>
    </rPh>
    <rPh sb="2" eb="4">
      <t>ケンナイ</t>
    </rPh>
    <rPh sb="4" eb="7">
      <t>ソウセイサン</t>
    </rPh>
    <rPh sb="8" eb="11">
      <t>セイサンガワ</t>
    </rPh>
    <phoneticPr fontId="2"/>
  </si>
  <si>
    <t>2011年連鎖価格デフレーター</t>
    <rPh sb="4" eb="5">
      <t>ネン</t>
    </rPh>
    <rPh sb="5" eb="7">
      <t>レンサ</t>
    </rPh>
    <rPh sb="7" eb="9">
      <t>カカク</t>
    </rPh>
    <phoneticPr fontId="2"/>
  </si>
  <si>
    <t>全国・兵庫県GDP長期時系列</t>
    <rPh sb="0" eb="2">
      <t>ゼンコク</t>
    </rPh>
    <rPh sb="3" eb="6">
      <t>ヒョウゴケン</t>
    </rPh>
    <rPh sb="9" eb="11">
      <t>チョウキ</t>
    </rPh>
    <rPh sb="11" eb="14">
      <t>ジケイレツ</t>
    </rPh>
    <phoneticPr fontId="2"/>
  </si>
  <si>
    <t>県民所得（分配）</t>
    <rPh sb="0" eb="2">
      <t>ケンミン</t>
    </rPh>
    <rPh sb="2" eb="4">
      <t>ショトク</t>
    </rPh>
    <rPh sb="5" eb="7">
      <t>ブンパイ</t>
    </rPh>
    <phoneticPr fontId="2"/>
  </si>
  <si>
    <t>名目県内総生産（支出側）</t>
    <rPh sb="0" eb="2">
      <t>メイモク</t>
    </rPh>
    <rPh sb="2" eb="4">
      <t>ケンナイ</t>
    </rPh>
    <rPh sb="4" eb="7">
      <t>ソウセイサン</t>
    </rPh>
    <rPh sb="8" eb="10">
      <t>シシュツ</t>
    </rPh>
    <rPh sb="10" eb="11">
      <t>ガワ</t>
    </rPh>
    <phoneticPr fontId="2"/>
  </si>
  <si>
    <t>1990年度</t>
    <rPh sb="4" eb="6">
      <t>ネンド</t>
    </rPh>
    <phoneticPr fontId="2"/>
  </si>
  <si>
    <t>その他参考データ</t>
    <rPh sb="2" eb="3">
      <t>タ</t>
    </rPh>
    <rPh sb="3" eb="5">
      <t>サンコウ</t>
    </rPh>
    <phoneticPr fontId="2"/>
  </si>
  <si>
    <t>11～25長期時系列作成用参考値</t>
    <rPh sb="5" eb="7">
      <t>チョウキ</t>
    </rPh>
    <rPh sb="7" eb="10">
      <t>ジケイレツ</t>
    </rPh>
    <rPh sb="10" eb="12">
      <t>サクセイ</t>
    </rPh>
    <rPh sb="12" eb="13">
      <t>ヨウ</t>
    </rPh>
    <rPh sb="13" eb="15">
      <t>サンコウ</t>
    </rPh>
    <rPh sb="15" eb="16">
      <t>アタイ</t>
    </rPh>
    <phoneticPr fontId="2"/>
  </si>
  <si>
    <t>2017年度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</si>
</sst>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¥&quot;#,##0;[Red]&quot;¥&quot;\-#,##0"/>
    <numFmt numFmtId="176" formatCode="#,##0.0;[Red]\-#,##0.0"/>
    <numFmt numFmtId="177" formatCode="#,##0;&quot;▲ &quot;#,##0"/>
    <numFmt numFmtId="178" formatCode="0_ ;[Red]\-0\ "/>
    <numFmt numFmtId="179" formatCode="#,##0.0;&quot;▲&quot;#,##0.0"/>
    <numFmt numFmtId="180" formatCode="0.0;&quot;▲ &quot;0.0"/>
    <numFmt numFmtId="181" formatCode="0.0_ "/>
    <numFmt numFmtId="182" formatCode="0_ "/>
    <numFmt numFmtId="183" formatCode="#,##0.0"/>
    <numFmt numFmtId="184" formatCode="0.0_ ;[Red]\-0.0\ "/>
    <numFmt numFmtId="185" formatCode="0.0%"/>
    <numFmt numFmtId="186" formatCode="0_);\(0\)"/>
    <numFmt numFmtId="187" formatCode="#,##0.0;&quot;▲ &quot;#,##0.0"/>
    <numFmt numFmtId="188" formatCode="#,##0.00;&quot;▲ &quot;#,##0.00"/>
    <numFmt numFmtId="189" formatCode="0.00;&quot;▲ &quot;0.00"/>
    <numFmt numFmtId="190" formatCode="#,##0;&quot;▲&quot;#,##0"/>
    <numFmt numFmtId="191" formatCode="#,##0.0_ ;[Red]\-#,##0.0\ "/>
    <numFmt numFmtId="192" formatCode="0.0"/>
    <numFmt numFmtId="193" formatCode="0;&quot;▲ &quot;0"/>
    <numFmt numFmtId="194" formatCode="#,##0.00000;[Red]\-#,##0.00000"/>
    <numFmt numFmtId="195" formatCode="#,##0_ ;[Red]\-#,##0\ "/>
    <numFmt numFmtId="196" formatCode="#,##0_);[Red]\(#,##0\)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明朝"/>
      <family val="1"/>
      <charset val="128"/>
    </font>
    <font>
      <sz val="14"/>
      <name val="Terminal"/>
      <family val="3"/>
      <charset val="255"/>
    </font>
    <font>
      <sz val="14"/>
      <name val="System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Terminal"/>
      <family val="3"/>
      <charset val="255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明朝"/>
      <family val="1"/>
      <charset val="128"/>
    </font>
    <font>
      <i/>
      <sz val="10"/>
      <name val="ＭＳ Ｐゴシック"/>
      <family val="3"/>
      <charset val="128"/>
    </font>
    <font>
      <b/>
      <sz val="12"/>
      <color indexed="8"/>
      <name val="明朝"/>
      <family val="1"/>
      <charset val="128"/>
    </font>
    <font>
      <sz val="10"/>
      <name val="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color indexed="8"/>
      <name val="明朝"/>
      <family val="3"/>
      <charset val="128"/>
    </font>
    <font>
      <sz val="10"/>
      <color indexed="8"/>
      <name val="明朝"/>
      <family val="1"/>
      <charset val="128"/>
    </font>
    <font>
      <sz val="7"/>
      <color indexed="8"/>
      <name val="明朝"/>
      <family val="1"/>
      <charset val="128"/>
    </font>
    <font>
      <sz val="9"/>
      <color indexed="8"/>
      <name val="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37" fontId="7" fillId="0" borderId="0"/>
    <xf numFmtId="0" fontId="7" fillId="0" borderId="0"/>
    <xf numFmtId="0" fontId="7" fillId="0" borderId="0"/>
    <xf numFmtId="0" fontId="5" fillId="0" borderId="0"/>
    <xf numFmtId="0" fontId="1" fillId="0" borderId="0">
      <alignment vertical="center"/>
    </xf>
    <xf numFmtId="0" fontId="5" fillId="0" borderId="0"/>
    <xf numFmtId="0" fontId="8" fillId="0" borderId="0"/>
  </cellStyleXfs>
  <cellXfs count="2316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/>
    <xf numFmtId="57" fontId="5" fillId="8" borderId="0" xfId="0" applyNumberFormat="1" applyFont="1" applyFill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>
      <alignment vertical="center"/>
    </xf>
    <xf numFmtId="176" fontId="0" fillId="0" borderId="2" xfId="3" applyNumberFormat="1" applyFont="1" applyBorder="1">
      <alignment vertical="center"/>
    </xf>
    <xf numFmtId="38" fontId="0" fillId="0" borderId="2" xfId="3" applyFont="1" applyBorder="1">
      <alignment vertical="center"/>
    </xf>
    <xf numFmtId="176" fontId="0" fillId="0" borderId="3" xfId="3" applyNumberFormat="1" applyFont="1" applyBorder="1">
      <alignment vertical="center"/>
    </xf>
    <xf numFmtId="176" fontId="0" fillId="0" borderId="0" xfId="3" applyNumberFormat="1" applyFont="1" applyBorder="1">
      <alignment vertical="center"/>
    </xf>
    <xf numFmtId="38" fontId="0" fillId="0" borderId="4" xfId="3" applyFont="1" applyBorder="1">
      <alignment vertical="center"/>
    </xf>
    <xf numFmtId="176" fontId="0" fillId="0" borderId="5" xfId="3" applyNumberFormat="1" applyFont="1" applyBorder="1">
      <alignment vertical="center"/>
    </xf>
    <xf numFmtId="38" fontId="0" fillId="0" borderId="5" xfId="3" applyFont="1" applyBorder="1">
      <alignment vertical="center"/>
    </xf>
    <xf numFmtId="176" fontId="0" fillId="0" borderId="6" xfId="3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38" fontId="0" fillId="0" borderId="7" xfId="3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38" fontId="1" fillId="3" borderId="9" xfId="3" applyFont="1" applyFill="1" applyBorder="1">
      <alignment vertical="center"/>
    </xf>
    <xf numFmtId="38" fontId="1" fillId="2" borderId="0" xfId="3" applyFont="1" applyFill="1" applyBorder="1">
      <alignment vertical="center"/>
    </xf>
    <xf numFmtId="38" fontId="1" fillId="3" borderId="2" xfId="3" applyFont="1" applyFill="1" applyBorder="1">
      <alignment vertical="center"/>
    </xf>
    <xf numFmtId="38" fontId="1" fillId="4" borderId="2" xfId="3" applyFont="1" applyFill="1" applyBorder="1">
      <alignment vertical="center"/>
    </xf>
    <xf numFmtId="38" fontId="1" fillId="3" borderId="0" xfId="3" applyFont="1" applyFill="1" applyBorder="1">
      <alignment vertical="center"/>
    </xf>
    <xf numFmtId="176" fontId="1" fillId="3" borderId="2" xfId="3" applyNumberFormat="1" applyFont="1" applyFill="1" applyBorder="1">
      <alignment vertical="center"/>
    </xf>
    <xf numFmtId="176" fontId="1" fillId="3" borderId="0" xfId="3" applyNumberFormat="1" applyFont="1" applyFill="1" applyBorder="1">
      <alignment vertical="center"/>
    </xf>
    <xf numFmtId="176" fontId="0" fillId="0" borderId="7" xfId="3" applyNumberFormat="1" applyFont="1" applyBorder="1">
      <alignment vertical="center"/>
    </xf>
    <xf numFmtId="176" fontId="1" fillId="3" borderId="10" xfId="3" applyNumberFormat="1" applyFont="1" applyFill="1" applyBorder="1">
      <alignment vertical="center"/>
    </xf>
    <xf numFmtId="176" fontId="1" fillId="4" borderId="0" xfId="3" applyNumberFormat="1" applyFont="1" applyFill="1" applyBorder="1">
      <alignment vertical="center"/>
    </xf>
    <xf numFmtId="38" fontId="1" fillId="3" borderId="11" xfId="3" applyFont="1" applyFill="1" applyBorder="1">
      <alignment vertical="center"/>
    </xf>
    <xf numFmtId="38" fontId="1" fillId="3" borderId="5" xfId="3" applyFont="1" applyFill="1" applyBorder="1">
      <alignment vertical="center"/>
    </xf>
    <xf numFmtId="38" fontId="1" fillId="3" borderId="4" xfId="3" applyFont="1" applyFill="1" applyBorder="1">
      <alignment vertical="center"/>
    </xf>
    <xf numFmtId="176" fontId="1" fillId="3" borderId="4" xfId="3" applyNumberFormat="1" applyFont="1" applyFill="1" applyBorder="1">
      <alignment vertical="center"/>
    </xf>
    <xf numFmtId="176" fontId="0" fillId="0" borderId="12" xfId="3" applyNumberFormat="1" applyFont="1" applyBorder="1">
      <alignment vertical="center"/>
    </xf>
    <xf numFmtId="38" fontId="1" fillId="3" borderId="7" xfId="3" applyFont="1" applyFill="1" applyBorder="1">
      <alignment vertical="center"/>
    </xf>
    <xf numFmtId="38" fontId="1" fillId="3" borderId="10" xfId="3" applyFont="1" applyFill="1" applyBorder="1">
      <alignment vertical="center"/>
    </xf>
    <xf numFmtId="176" fontId="1" fillId="4" borderId="7" xfId="3" applyNumberFormat="1" applyFont="1" applyFill="1" applyBorder="1">
      <alignment vertical="center"/>
    </xf>
    <xf numFmtId="176" fontId="1" fillId="4" borderId="5" xfId="3" applyNumberFormat="1" applyFont="1" applyFill="1" applyBorder="1">
      <alignment vertical="center"/>
    </xf>
    <xf numFmtId="38" fontId="1" fillId="3" borderId="1" xfId="3" applyFont="1" applyFill="1" applyBorder="1">
      <alignment vertical="center"/>
    </xf>
    <xf numFmtId="176" fontId="1" fillId="4" borderId="2" xfId="3" applyNumberFormat="1" applyFont="1" applyFill="1" applyBorder="1">
      <alignment vertical="center"/>
    </xf>
    <xf numFmtId="176" fontId="1" fillId="5" borderId="3" xfId="3" applyNumberFormat="1" applyFont="1" applyFill="1" applyBorder="1">
      <alignment vertical="center"/>
    </xf>
    <xf numFmtId="176" fontId="1" fillId="3" borderId="6" xfId="3" applyNumberFormat="1" applyFont="1" applyFill="1" applyBorder="1">
      <alignment vertical="center"/>
    </xf>
    <xf numFmtId="176" fontId="0" fillId="0" borderId="0" xfId="3" applyNumberFormat="1" applyFont="1">
      <alignment vertical="center"/>
    </xf>
    <xf numFmtId="38" fontId="1" fillId="4" borderId="13" xfId="3" applyFont="1" applyFill="1" applyBorder="1">
      <alignment vertical="center"/>
    </xf>
    <xf numFmtId="38" fontId="1" fillId="2" borderId="0" xfId="3" applyFont="1" applyFill="1">
      <alignment vertical="center"/>
    </xf>
    <xf numFmtId="38" fontId="1" fillId="2" borderId="0" xfId="3" quotePrefix="1" applyFont="1" applyFill="1" applyBorder="1" applyAlignment="1" applyProtection="1">
      <alignment horizontal="right"/>
    </xf>
    <xf numFmtId="38" fontId="1" fillId="2" borderId="0" xfId="5" applyFont="1" applyFill="1" applyBorder="1">
      <alignment vertical="center"/>
    </xf>
    <xf numFmtId="38" fontId="1" fillId="2" borderId="0" xfId="3" applyFont="1" applyFill="1" applyBorder="1" applyAlignment="1" applyProtection="1">
      <alignment horizontal="right"/>
    </xf>
    <xf numFmtId="38" fontId="1" fillId="2" borderId="0" xfId="3" applyFont="1" applyFill="1" applyBorder="1" applyAlignment="1" applyProtection="1">
      <alignment horizontal="left"/>
    </xf>
    <xf numFmtId="37" fontId="5" fillId="0" borderId="0" xfId="8" applyFont="1" applyAlignment="1">
      <alignment vertical="center"/>
    </xf>
    <xf numFmtId="37" fontId="18" fillId="0" borderId="1" xfId="8" applyFont="1" applyBorder="1" applyAlignment="1">
      <alignment vertical="center"/>
    </xf>
    <xf numFmtId="37" fontId="18" fillId="0" borderId="7" xfId="8" applyFont="1" applyBorder="1" applyAlignment="1">
      <alignment vertical="center"/>
    </xf>
    <xf numFmtId="37" fontId="18" fillId="0" borderId="9" xfId="8" applyFont="1" applyBorder="1" applyAlignment="1">
      <alignment vertical="center"/>
    </xf>
    <xf numFmtId="37" fontId="18" fillId="0" borderId="0" xfId="8" applyFont="1" applyAlignment="1">
      <alignment vertical="center"/>
    </xf>
    <xf numFmtId="37" fontId="18" fillId="0" borderId="14" xfId="8" applyFont="1" applyBorder="1" applyAlignment="1">
      <alignment vertical="center"/>
    </xf>
    <xf numFmtId="37" fontId="18" fillId="0" borderId="15" xfId="8" applyFont="1" applyBorder="1" applyAlignment="1">
      <alignment vertical="center"/>
    </xf>
    <xf numFmtId="37" fontId="18" fillId="0" borderId="16" xfId="8" applyFont="1" applyBorder="1" applyAlignment="1">
      <alignment vertical="center"/>
    </xf>
    <xf numFmtId="37" fontId="18" fillId="0" borderId="17" xfId="8" applyFont="1" applyBorder="1" applyAlignment="1">
      <alignment vertical="center"/>
    </xf>
    <xf numFmtId="37" fontId="18" fillId="0" borderId="18" xfId="8" applyFont="1" applyBorder="1" applyAlignment="1">
      <alignment vertical="center"/>
    </xf>
    <xf numFmtId="37" fontId="18" fillId="0" borderId="13" xfId="8" applyFont="1" applyBorder="1" applyAlignment="1">
      <alignment vertical="center"/>
    </xf>
    <xf numFmtId="37" fontId="18" fillId="0" borderId="11" xfId="8" applyFont="1" applyBorder="1" applyAlignment="1">
      <alignment vertical="center"/>
    </xf>
    <xf numFmtId="37" fontId="18" fillId="0" borderId="5" xfId="8" applyFont="1" applyBorder="1" applyAlignment="1">
      <alignment vertical="center"/>
    </xf>
    <xf numFmtId="37" fontId="5" fillId="0" borderId="5" xfId="8" applyFont="1" applyBorder="1" applyAlignment="1">
      <alignment vertical="center"/>
    </xf>
    <xf numFmtId="37" fontId="21" fillId="0" borderId="0" xfId="8" quotePrefix="1" applyFont="1" applyAlignment="1">
      <alignment horizontal="left" vertical="center"/>
    </xf>
    <xf numFmtId="37" fontId="5" fillId="0" borderId="9" xfId="8" applyFont="1" applyBorder="1" applyAlignment="1">
      <alignment vertical="center"/>
    </xf>
    <xf numFmtId="37" fontId="5" fillId="0" borderId="0" xfId="8" applyFont="1" applyAlignment="1" applyProtection="1">
      <alignment horizontal="left" vertical="center"/>
      <protection locked="0"/>
    </xf>
    <xf numFmtId="0" fontId="18" fillId="0" borderId="0" xfId="10" applyFont="1" applyAlignment="1" applyProtection="1">
      <alignment horizontal="center"/>
      <protection locked="0"/>
    </xf>
    <xf numFmtId="37" fontId="5" fillId="0" borderId="0" xfId="8" quotePrefix="1" applyFont="1" applyAlignment="1">
      <alignment horizontal="right" vertical="center"/>
    </xf>
    <xf numFmtId="38" fontId="18" fillId="0" borderId="0" xfId="3" quotePrefix="1" applyFont="1" applyBorder="1" applyAlignment="1" applyProtection="1">
      <alignment horizontal="right" vertical="center"/>
    </xf>
    <xf numFmtId="0" fontId="18" fillId="0" borderId="0" xfId="0" applyFont="1" applyAlignment="1" applyProtection="1">
      <alignment horizontal="center"/>
      <protection locked="0"/>
    </xf>
    <xf numFmtId="0" fontId="18" fillId="9" borderId="7" xfId="9" applyFont="1" applyFill="1" applyBorder="1" applyAlignment="1">
      <alignment horizontal="center" vertical="center"/>
    </xf>
    <xf numFmtId="0" fontId="18" fillId="9" borderId="10" xfId="9" applyFont="1" applyFill="1" applyBorder="1" applyAlignment="1">
      <alignment horizontal="center" vertical="center"/>
    </xf>
    <xf numFmtId="0" fontId="18" fillId="9" borderId="22" xfId="0" applyFont="1" applyFill="1" applyBorder="1" applyProtection="1">
      <alignment vertical="center"/>
      <protection locked="0"/>
    </xf>
    <xf numFmtId="0" fontId="18" fillId="9" borderId="23" xfId="0" applyFont="1" applyFill="1" applyBorder="1" applyProtection="1">
      <alignment vertical="center"/>
      <protection locked="0"/>
    </xf>
    <xf numFmtId="0" fontId="18" fillId="9" borderId="24" xfId="0" applyFont="1" applyFill="1" applyBorder="1" applyProtection="1">
      <alignment vertical="center"/>
      <protection locked="0"/>
    </xf>
    <xf numFmtId="38" fontId="5" fillId="0" borderId="25" xfId="3" quotePrefix="1" applyFont="1" applyBorder="1" applyAlignment="1" applyProtection="1">
      <alignment horizontal="left" vertical="center"/>
    </xf>
    <xf numFmtId="38" fontId="5" fillId="0" borderId="0" xfId="3" applyFont="1" applyBorder="1" applyAlignment="1" applyProtection="1">
      <alignment horizontal="left" vertical="center"/>
    </xf>
    <xf numFmtId="38" fontId="5" fillId="0" borderId="0" xfId="3" applyFont="1" applyBorder="1" applyAlignment="1">
      <alignment vertical="center"/>
    </xf>
    <xf numFmtId="38" fontId="5" fillId="0" borderId="0" xfId="3" quotePrefix="1" applyFont="1" applyBorder="1" applyAlignment="1" applyProtection="1">
      <alignment horizontal="left" vertical="center"/>
    </xf>
    <xf numFmtId="38" fontId="5" fillId="0" borderId="0" xfId="4" quotePrefix="1" applyFont="1" applyBorder="1" applyAlignment="1" applyProtection="1">
      <alignment horizontal="left" vertical="center"/>
    </xf>
    <xf numFmtId="38" fontId="5" fillId="0" borderId="26" xfId="3" applyFont="1" applyBorder="1" applyAlignment="1">
      <alignment vertical="center"/>
    </xf>
    <xf numFmtId="38" fontId="5" fillId="0" borderId="17" xfId="3" quotePrefix="1" applyFont="1" applyBorder="1" applyAlignment="1">
      <alignment horizontal="left" vertical="center"/>
    </xf>
    <xf numFmtId="38" fontId="5" fillId="0" borderId="17" xfId="3" applyFont="1" applyBorder="1" applyAlignment="1">
      <alignment vertical="center"/>
    </xf>
    <xf numFmtId="38" fontId="5" fillId="0" borderId="17" xfId="4" quotePrefix="1" applyFont="1" applyBorder="1" applyAlignment="1">
      <alignment horizontal="left" vertical="center"/>
    </xf>
    <xf numFmtId="38" fontId="5" fillId="0" borderId="0" xfId="4" applyFont="1" applyBorder="1" applyAlignment="1">
      <alignment vertical="center"/>
    </xf>
    <xf numFmtId="38" fontId="5" fillId="0" borderId="0" xfId="4" applyFont="1" applyBorder="1" applyAlignment="1" applyProtection="1">
      <alignment horizontal="left" vertical="center"/>
    </xf>
    <xf numFmtId="38" fontId="5" fillId="0" borderId="0" xfId="4" quotePrefix="1" applyFont="1" applyBorder="1" applyAlignment="1">
      <alignment horizontal="left" vertical="center"/>
    </xf>
    <xf numFmtId="38" fontId="5" fillId="0" borderId="13" xfId="4" applyFont="1" applyBorder="1" applyAlignment="1" applyProtection="1">
      <alignment horizontal="center" vertical="center"/>
    </xf>
    <xf numFmtId="38" fontId="5" fillId="0" borderId="25" xfId="3" applyFont="1" applyBorder="1" applyAlignment="1">
      <alignment vertical="center"/>
    </xf>
    <xf numFmtId="38" fontId="5" fillId="0" borderId="0" xfId="3" quotePrefix="1" applyFont="1" applyBorder="1" applyAlignment="1">
      <alignment horizontal="left" vertical="center"/>
    </xf>
    <xf numFmtId="38" fontId="5" fillId="0" borderId="27" xfId="3" applyFont="1" applyBorder="1" applyAlignment="1" applyProtection="1">
      <alignment horizontal="left" vertical="center"/>
    </xf>
    <xf numFmtId="38" fontId="5" fillId="0" borderId="13" xfId="3" applyFont="1" applyBorder="1" applyAlignment="1" applyProtection="1">
      <alignment horizontal="center" vertical="center"/>
    </xf>
    <xf numFmtId="38" fontId="5" fillId="0" borderId="13" xfId="3" applyFont="1" applyBorder="1" applyAlignment="1">
      <alignment vertical="center"/>
    </xf>
    <xf numFmtId="38" fontId="5" fillId="0" borderId="13" xfId="3" applyFont="1" applyBorder="1" applyAlignment="1" applyProtection="1">
      <alignment vertical="center"/>
    </xf>
    <xf numFmtId="38" fontId="5" fillId="0" borderId="13" xfId="4" applyFont="1" applyBorder="1" applyAlignment="1" applyProtection="1">
      <alignment vertical="center"/>
    </xf>
    <xf numFmtId="38" fontId="5" fillId="8" borderId="0" xfId="3" applyFont="1" applyFill="1" applyBorder="1" applyAlignment="1">
      <alignment vertical="center"/>
    </xf>
    <xf numFmtId="38" fontId="5" fillId="0" borderId="0" xfId="4" applyFont="1" applyBorder="1" applyAlignment="1" applyProtection="1">
      <alignment vertical="center"/>
    </xf>
    <xf numFmtId="38" fontId="5" fillId="8" borderId="13" xfId="3" applyFont="1" applyFill="1" applyBorder="1" applyAlignment="1" applyProtection="1">
      <alignment vertical="center"/>
    </xf>
    <xf numFmtId="38" fontId="5" fillId="0" borderId="9" xfId="3" applyFont="1" applyBorder="1" applyAlignment="1" applyProtection="1">
      <alignment horizontal="left" vertical="center"/>
    </xf>
    <xf numFmtId="187" fontId="5" fillId="0" borderId="0" xfId="8" applyNumberFormat="1" applyFont="1" applyAlignment="1">
      <alignment vertical="center"/>
    </xf>
    <xf numFmtId="38" fontId="5" fillId="0" borderId="17" xfId="4" applyFont="1" applyBorder="1" applyAlignment="1">
      <alignment vertical="center"/>
    </xf>
    <xf numFmtId="38" fontId="5" fillId="0" borderId="13" xfId="4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0" xfId="0" applyFont="1" applyBorder="1">
      <alignment vertical="center"/>
    </xf>
    <xf numFmtId="37" fontId="5" fillId="0" borderId="1" xfId="8" applyFont="1" applyBorder="1" applyAlignment="1">
      <alignment vertical="center"/>
    </xf>
    <xf numFmtId="37" fontId="5" fillId="0" borderId="7" xfId="8" applyFont="1" applyBorder="1" applyAlignment="1">
      <alignment vertical="center"/>
    </xf>
    <xf numFmtId="37" fontId="5" fillId="0" borderId="12" xfId="8" applyFont="1" applyBorder="1" applyAlignment="1">
      <alignment vertical="center"/>
    </xf>
    <xf numFmtId="37" fontId="5" fillId="0" borderId="11" xfId="8" applyFont="1" applyBorder="1" applyAlignment="1">
      <alignment vertical="center"/>
    </xf>
    <xf numFmtId="37" fontId="5" fillId="0" borderId="6" xfId="8" applyFont="1" applyBorder="1" applyAlignment="1">
      <alignment vertical="center"/>
    </xf>
    <xf numFmtId="177" fontId="18" fillId="0" borderId="9" xfId="4" applyNumberFormat="1" applyFont="1" applyBorder="1" applyAlignment="1">
      <alignment vertical="center"/>
    </xf>
    <xf numFmtId="177" fontId="18" fillId="0" borderId="0" xfId="4" applyNumberFormat="1" applyFont="1" applyBorder="1" applyAlignment="1">
      <alignment vertical="center"/>
    </xf>
    <xf numFmtId="177" fontId="18" fillId="0" borderId="16" xfId="4" applyNumberFormat="1" applyFont="1" applyBorder="1" applyAlignment="1" applyProtection="1">
      <alignment vertical="center"/>
    </xf>
    <xf numFmtId="177" fontId="18" fillId="0" borderId="17" xfId="4" applyNumberFormat="1" applyFont="1" applyBorder="1" applyAlignment="1" applyProtection="1">
      <alignment vertical="center"/>
    </xf>
    <xf numFmtId="177" fontId="18" fillId="0" borderId="0" xfId="4" applyNumberFormat="1" applyFont="1" applyBorder="1" applyAlignment="1" applyProtection="1">
      <alignment vertical="center"/>
    </xf>
    <xf numFmtId="177" fontId="18" fillId="0" borderId="15" xfId="4" applyNumberFormat="1" applyFont="1" applyBorder="1" applyAlignment="1">
      <alignment vertical="center"/>
    </xf>
    <xf numFmtId="177" fontId="18" fillId="0" borderId="9" xfId="4" applyNumberFormat="1" applyFont="1" applyBorder="1" applyAlignment="1" applyProtection="1">
      <alignment vertical="center"/>
    </xf>
    <xf numFmtId="177" fontId="18" fillId="0" borderId="9" xfId="4" applyNumberFormat="1" applyFont="1" applyFill="1" applyBorder="1" applyAlignment="1">
      <alignment vertical="center"/>
    </xf>
    <xf numFmtId="177" fontId="18" fillId="0" borderId="0" xfId="4" applyNumberFormat="1" applyFont="1" applyFill="1" applyBorder="1" applyAlignment="1">
      <alignment vertical="center"/>
    </xf>
    <xf numFmtId="177" fontId="18" fillId="0" borderId="16" xfId="4" applyNumberFormat="1" applyFont="1" applyBorder="1" applyAlignment="1">
      <alignment vertical="center"/>
    </xf>
    <xf numFmtId="177" fontId="18" fillId="0" borderId="17" xfId="4" applyNumberFormat="1" applyFont="1" applyBorder="1" applyAlignment="1">
      <alignment vertical="center"/>
    </xf>
    <xf numFmtId="177" fontId="18" fillId="0" borderId="18" xfId="4" applyNumberFormat="1" applyFont="1" applyBorder="1" applyAlignment="1">
      <alignment vertical="center"/>
    </xf>
    <xf numFmtId="177" fontId="18" fillId="0" borderId="13" xfId="4" applyNumberFormat="1" applyFont="1" applyBorder="1" applyAlignment="1">
      <alignment vertical="center"/>
    </xf>
    <xf numFmtId="38" fontId="21" fillId="0" borderId="0" xfId="3" quotePrefix="1" applyFont="1" applyFill="1" applyBorder="1" applyAlignment="1" applyProtection="1">
      <alignment horizontal="left"/>
    </xf>
    <xf numFmtId="38" fontId="5" fillId="0" borderId="9" xfId="3" applyFont="1" applyFill="1" applyBorder="1" applyAlignment="1" applyProtection="1">
      <alignment horizontal="center"/>
    </xf>
    <xf numFmtId="38" fontId="5" fillId="0" borderId="0" xfId="3" applyFont="1" applyFill="1" applyAlignment="1">
      <alignment horizontal="center"/>
    </xf>
    <xf numFmtId="38" fontId="5" fillId="0" borderId="0" xfId="3" applyFont="1" applyFill="1" applyBorder="1" applyAlignment="1">
      <alignment horizontal="center"/>
    </xf>
    <xf numFmtId="38" fontId="5" fillId="0" borderId="0" xfId="3" applyFont="1" applyFill="1" applyBorder="1" applyAlignment="1" applyProtection="1">
      <alignment horizontal="center"/>
      <protection locked="0"/>
    </xf>
    <xf numFmtId="38" fontId="5" fillId="0" borderId="0" xfId="3" applyFont="1" applyFill="1" applyBorder="1" applyAlignment="1" applyProtection="1">
      <alignment horizontal="center"/>
    </xf>
    <xf numFmtId="6" fontId="5" fillId="0" borderId="0" xfId="6" quotePrefix="1" applyFont="1" applyFill="1" applyBorder="1" applyAlignment="1" applyProtection="1">
      <alignment vertical="center"/>
    </xf>
    <xf numFmtId="6" fontId="5" fillId="0" borderId="0" xfId="6" applyFont="1" applyFill="1" applyBorder="1" applyAlignment="1" applyProtection="1">
      <alignment horizontal="right" vertical="center"/>
    </xf>
    <xf numFmtId="37" fontId="5" fillId="0" borderId="0" xfId="8" applyFont="1" applyAlignment="1">
      <alignment horizontal="center"/>
    </xf>
    <xf numFmtId="0" fontId="5" fillId="0" borderId="0" xfId="0" applyFont="1" applyAlignment="1">
      <alignment horizontal="right" vertical="center"/>
    </xf>
    <xf numFmtId="38" fontId="5" fillId="0" borderId="28" xfId="3" applyFont="1" applyFill="1" applyBorder="1" applyAlignment="1">
      <alignment horizontal="center" vertical="center"/>
    </xf>
    <xf numFmtId="38" fontId="5" fillId="0" borderId="19" xfId="3" applyFont="1" applyFill="1" applyBorder="1" applyAlignment="1">
      <alignment horizontal="center" vertical="center"/>
    </xf>
    <xf numFmtId="38" fontId="5" fillId="0" borderId="29" xfId="3" applyFont="1" applyFill="1" applyBorder="1" applyAlignment="1" applyProtection="1">
      <alignment horizontal="center" vertical="center"/>
    </xf>
    <xf numFmtId="38" fontId="5" fillId="0" borderId="5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177" fontId="5" fillId="9" borderId="0" xfId="3" applyNumberFormat="1" applyFont="1" applyFill="1" applyBorder="1" applyAlignment="1" applyProtection="1">
      <alignment horizontal="right" vertical="center"/>
    </xf>
    <xf numFmtId="38" fontId="5" fillId="0" borderId="0" xfId="3" quotePrefix="1" applyFont="1" applyFill="1" applyBorder="1" applyAlignment="1" applyProtection="1">
      <alignment horizontal="left" vertical="center"/>
    </xf>
    <xf numFmtId="177" fontId="5" fillId="9" borderId="0" xfId="8" applyNumberFormat="1" applyFont="1" applyFill="1" applyAlignment="1">
      <alignment horizontal="right"/>
    </xf>
    <xf numFmtId="38" fontId="5" fillId="0" borderId="17" xfId="3" quotePrefix="1" applyFont="1" applyFill="1" applyBorder="1" applyAlignment="1">
      <alignment horizontal="left" vertical="center"/>
    </xf>
    <xf numFmtId="38" fontId="5" fillId="0" borderId="0" xfId="3" applyFont="1" applyFill="1" applyBorder="1" applyAlignment="1">
      <alignment vertical="center"/>
    </xf>
    <xf numFmtId="0" fontId="1" fillId="0" borderId="0" xfId="0" applyFont="1">
      <alignment vertical="center"/>
    </xf>
    <xf numFmtId="38" fontId="5" fillId="0" borderId="0" xfId="3" quotePrefix="1" applyFont="1" applyFill="1" applyBorder="1" applyAlignment="1">
      <alignment horizontal="left" vertical="center"/>
    </xf>
    <xf numFmtId="38" fontId="5" fillId="0" borderId="13" xfId="3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 shrinkToFit="1"/>
    </xf>
    <xf numFmtId="177" fontId="5" fillId="0" borderId="0" xfId="3" applyNumberFormat="1" applyFont="1" applyFill="1" applyBorder="1" applyAlignment="1">
      <alignment vertical="center"/>
    </xf>
    <xf numFmtId="187" fontId="5" fillId="0" borderId="0" xfId="0" applyNumberFormat="1" applyFont="1">
      <alignment vertical="center"/>
    </xf>
    <xf numFmtId="0" fontId="5" fillId="0" borderId="0" xfId="0" quotePrefix="1" applyFont="1" applyAlignment="1">
      <alignment horizontal="left" shrinkToFit="1"/>
    </xf>
    <xf numFmtId="0" fontId="5" fillId="0" borderId="2" xfId="0" applyFont="1" applyBorder="1">
      <alignment vertical="center"/>
    </xf>
    <xf numFmtId="38" fontId="9" fillId="0" borderId="0" xfId="3" quotePrefix="1" applyFont="1" applyFill="1" applyBorder="1" applyAlignment="1" applyProtection="1">
      <alignment horizontal="left"/>
    </xf>
    <xf numFmtId="38" fontId="15" fillId="0" borderId="0" xfId="3" applyFont="1" applyFill="1" applyBorder="1" applyAlignment="1" applyProtection="1">
      <alignment horizontal="center"/>
    </xf>
    <xf numFmtId="38" fontId="15" fillId="0" borderId="0" xfId="3" applyFont="1" applyFill="1" applyAlignment="1">
      <alignment horizontal="center"/>
    </xf>
    <xf numFmtId="38" fontId="10" fillId="0" borderId="0" xfId="3" applyFont="1" applyFill="1" applyBorder="1" applyAlignment="1" applyProtection="1">
      <alignment horizontal="left"/>
      <protection locked="0"/>
    </xf>
    <xf numFmtId="38" fontId="10" fillId="0" borderId="0" xfId="3" applyFont="1" applyFill="1" applyBorder="1" applyAlignment="1" applyProtection="1">
      <alignment horizontal="center"/>
    </xf>
    <xf numFmtId="37" fontId="5" fillId="0" borderId="0" xfId="0" quotePrefix="1" applyNumberFormat="1" applyFont="1" applyAlignment="1">
      <alignment horizontal="right" vertical="center" shrinkToFit="1"/>
    </xf>
    <xf numFmtId="38" fontId="5" fillId="0" borderId="21" xfId="3" applyFont="1" applyFill="1" applyBorder="1" applyAlignment="1">
      <alignment horizontal="center" vertical="center"/>
    </xf>
    <xf numFmtId="38" fontId="5" fillId="0" borderId="6" xfId="3" applyFont="1" applyFill="1" applyBorder="1" applyAlignment="1" applyProtection="1">
      <alignment horizontal="center" vertical="center"/>
    </xf>
    <xf numFmtId="38" fontId="5" fillId="0" borderId="30" xfId="3" quotePrefix="1" applyFont="1" applyBorder="1" applyAlignment="1" applyProtection="1">
      <alignment horizontal="left" vertical="center"/>
    </xf>
    <xf numFmtId="38" fontId="5" fillId="0" borderId="31" xfId="3" applyFont="1" applyBorder="1" applyAlignment="1" applyProtection="1">
      <alignment vertical="center"/>
    </xf>
    <xf numFmtId="180" fontId="18" fillId="0" borderId="7" xfId="8" applyNumberFormat="1" applyFont="1" applyBorder="1" applyAlignment="1">
      <alignment vertical="center"/>
    </xf>
    <xf numFmtId="180" fontId="18" fillId="0" borderId="9" xfId="8" applyNumberFormat="1" applyFont="1" applyBorder="1" applyAlignment="1">
      <alignment vertical="center"/>
    </xf>
    <xf numFmtId="180" fontId="18" fillId="0" borderId="0" xfId="8" applyNumberFormat="1" applyFont="1" applyAlignment="1">
      <alignment vertical="center"/>
    </xf>
    <xf numFmtId="180" fontId="18" fillId="0" borderId="16" xfId="8" applyNumberFormat="1" applyFont="1" applyBorder="1" applyAlignment="1">
      <alignment vertical="center"/>
    </xf>
    <xf numFmtId="180" fontId="18" fillId="0" borderId="17" xfId="8" applyNumberFormat="1" applyFont="1" applyBorder="1" applyAlignment="1">
      <alignment vertical="center"/>
    </xf>
    <xf numFmtId="180" fontId="18" fillId="0" borderId="18" xfId="8" applyNumberFormat="1" applyFont="1" applyBorder="1" applyAlignment="1">
      <alignment vertical="center"/>
    </xf>
    <xf numFmtId="180" fontId="18" fillId="0" borderId="13" xfId="8" applyNumberFormat="1" applyFont="1" applyBorder="1" applyAlignment="1">
      <alignment vertical="center"/>
    </xf>
    <xf numFmtId="180" fontId="18" fillId="0" borderId="11" xfId="8" applyNumberFormat="1" applyFont="1" applyBorder="1" applyAlignment="1">
      <alignment vertical="center"/>
    </xf>
    <xf numFmtId="180" fontId="18" fillId="0" borderId="5" xfId="8" applyNumberFormat="1" applyFont="1" applyBorder="1" applyAlignment="1">
      <alignment vertical="center"/>
    </xf>
    <xf numFmtId="0" fontId="1" fillId="0" borderId="1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23" fillId="0" borderId="0" xfId="9" quotePrefix="1" applyFont="1" applyAlignment="1">
      <alignment horizontal="left" vertical="center"/>
    </xf>
    <xf numFmtId="38" fontId="18" fillId="0" borderId="0" xfId="3" quotePrefix="1" applyFont="1" applyAlignment="1" applyProtection="1">
      <alignment horizontal="right" vertical="center"/>
    </xf>
    <xf numFmtId="0" fontId="18" fillId="0" borderId="0" xfId="9" quotePrefix="1" applyFont="1" applyAlignment="1">
      <alignment horizontal="left" vertical="center"/>
    </xf>
    <xf numFmtId="0" fontId="18" fillId="0" borderId="0" xfId="9" applyFont="1" applyAlignment="1">
      <alignment vertical="center"/>
    </xf>
    <xf numFmtId="0" fontId="18" fillId="0" borderId="0" xfId="9" applyFont="1" applyAlignment="1">
      <alignment horizontal="center" vertical="center"/>
    </xf>
    <xf numFmtId="0" fontId="18" fillId="0" borderId="0" xfId="9" applyFont="1" applyAlignment="1">
      <alignment horizontal="right" vertical="center"/>
    </xf>
    <xf numFmtId="37" fontId="5" fillId="0" borderId="0" xfId="9" quotePrefix="1" applyNumberFormat="1" applyFont="1" applyAlignment="1">
      <alignment horizontal="right" vertical="center"/>
    </xf>
    <xf numFmtId="0" fontId="5" fillId="0" borderId="0" xfId="9" applyFont="1" applyAlignment="1">
      <alignment vertical="center"/>
    </xf>
    <xf numFmtId="0" fontId="18" fillId="0" borderId="32" xfId="9" applyFont="1" applyBorder="1" applyAlignment="1">
      <alignment vertical="center"/>
    </xf>
    <xf numFmtId="177" fontId="5" fillId="0" borderId="33" xfId="14" applyNumberFormat="1" applyFont="1" applyBorder="1" applyAlignment="1" applyProtection="1">
      <alignment vertical="center"/>
      <protection locked="0"/>
    </xf>
    <xf numFmtId="0" fontId="18" fillId="0" borderId="34" xfId="9" applyFont="1" applyBorder="1" applyAlignment="1">
      <alignment horizontal="center" vertical="center"/>
    </xf>
    <xf numFmtId="0" fontId="18" fillId="9" borderId="0" xfId="9" applyFont="1" applyFill="1" applyAlignment="1">
      <alignment horizontal="center" vertical="center"/>
    </xf>
    <xf numFmtId="0" fontId="18" fillId="9" borderId="2" xfId="9" applyFont="1" applyFill="1" applyBorder="1" applyAlignment="1">
      <alignment horizontal="center" vertical="center"/>
    </xf>
    <xf numFmtId="0" fontId="18" fillId="9" borderId="3" xfId="9" applyFont="1" applyFill="1" applyBorder="1" applyAlignment="1">
      <alignment horizontal="center" vertical="center"/>
    </xf>
    <xf numFmtId="0" fontId="18" fillId="0" borderId="35" xfId="9" applyFont="1" applyBorder="1" applyAlignment="1">
      <alignment horizontal="left" vertical="center"/>
    </xf>
    <xf numFmtId="0" fontId="18" fillId="9" borderId="22" xfId="9" applyFont="1" applyFill="1" applyBorder="1" applyAlignment="1">
      <alignment horizontal="center" vertical="center"/>
    </xf>
    <xf numFmtId="0" fontId="18" fillId="9" borderId="23" xfId="9" applyFont="1" applyFill="1" applyBorder="1" applyAlignment="1">
      <alignment horizontal="center" vertical="center"/>
    </xf>
    <xf numFmtId="0" fontId="18" fillId="9" borderId="24" xfId="9" applyFont="1" applyFill="1" applyBorder="1" applyAlignment="1">
      <alignment horizontal="center" vertical="center"/>
    </xf>
    <xf numFmtId="0" fontId="5" fillId="9" borderId="22" xfId="14" applyFont="1" applyFill="1" applyBorder="1" applyAlignment="1">
      <alignment horizontal="center" vertical="center"/>
    </xf>
    <xf numFmtId="177" fontId="18" fillId="0" borderId="34" xfId="9" quotePrefix="1" applyNumberFormat="1" applyFont="1" applyBorder="1" applyAlignment="1">
      <alignment horizontal="left" vertical="center"/>
    </xf>
    <xf numFmtId="177" fontId="18" fillId="0" borderId="0" xfId="3" quotePrefix="1" applyNumberFormat="1" applyFont="1" applyFill="1" applyBorder="1" applyAlignment="1" applyProtection="1">
      <alignment horizontal="right" vertical="center"/>
    </xf>
    <xf numFmtId="177" fontId="18" fillId="0" borderId="3" xfId="3" quotePrefix="1" applyNumberFormat="1" applyFont="1" applyFill="1" applyBorder="1" applyAlignment="1" applyProtection="1">
      <alignment horizontal="right" vertical="center"/>
    </xf>
    <xf numFmtId="177" fontId="18" fillId="0" borderId="34" xfId="9" applyNumberFormat="1" applyFont="1" applyBorder="1" applyAlignment="1">
      <alignment horizontal="left" vertical="center"/>
    </xf>
    <xf numFmtId="177" fontId="18" fillId="8" borderId="0" xfId="3" applyNumberFormat="1" applyFont="1" applyFill="1" applyBorder="1" applyAlignment="1" applyProtection="1">
      <alignment horizontal="right" vertical="center"/>
    </xf>
    <xf numFmtId="177" fontId="18" fillId="8" borderId="3" xfId="3" applyNumberFormat="1" applyFont="1" applyFill="1" applyBorder="1" applyAlignment="1" applyProtection="1">
      <alignment horizontal="right" vertical="center"/>
    </xf>
    <xf numFmtId="190" fontId="18" fillId="0" borderId="0" xfId="0" applyNumberFormat="1" applyFont="1">
      <alignment vertical="center"/>
    </xf>
    <xf numFmtId="177" fontId="18" fillId="0" borderId="0" xfId="3" applyNumberFormat="1" applyFont="1" applyFill="1" applyBorder="1" applyAlignment="1" applyProtection="1">
      <alignment horizontal="right" vertical="center"/>
    </xf>
    <xf numFmtId="177" fontId="18" fillId="0" borderId="3" xfId="3" applyNumberFormat="1" applyFont="1" applyFill="1" applyBorder="1" applyAlignment="1" applyProtection="1">
      <alignment horizontal="right" vertical="center"/>
    </xf>
    <xf numFmtId="177" fontId="18" fillId="0" borderId="36" xfId="9" applyNumberFormat="1" applyFont="1" applyBorder="1" applyAlignment="1">
      <alignment horizontal="left" vertical="center"/>
    </xf>
    <xf numFmtId="190" fontId="18" fillId="0" borderId="17" xfId="0" applyNumberFormat="1" applyFont="1" applyBorder="1">
      <alignment vertical="center"/>
    </xf>
    <xf numFmtId="190" fontId="18" fillId="0" borderId="37" xfId="0" applyNumberFormat="1" applyFont="1" applyBorder="1">
      <alignment vertical="center"/>
    </xf>
    <xf numFmtId="177" fontId="18" fillId="0" borderId="38" xfId="9" applyNumberFormat="1" applyFont="1" applyBorder="1" applyAlignment="1">
      <alignment horizontal="left" vertical="center"/>
    </xf>
    <xf numFmtId="177" fontId="18" fillId="0" borderId="13" xfId="3" applyNumberFormat="1" applyFont="1" applyFill="1" applyBorder="1" applyAlignment="1" applyProtection="1">
      <alignment horizontal="right" vertical="center"/>
    </xf>
    <xf numFmtId="177" fontId="18" fillId="0" borderId="39" xfId="3" applyNumberFormat="1" applyFont="1" applyFill="1" applyBorder="1" applyAlignment="1" applyProtection="1">
      <alignment horizontal="right" vertical="center"/>
    </xf>
    <xf numFmtId="177" fontId="18" fillId="0" borderId="40" xfId="9" applyNumberFormat="1" applyFont="1" applyBorder="1" applyAlignment="1">
      <alignment horizontal="left" vertical="center"/>
    </xf>
    <xf numFmtId="177" fontId="18" fillId="0" borderId="7" xfId="3" applyNumberFormat="1" applyFont="1" applyFill="1" applyBorder="1" applyAlignment="1" applyProtection="1">
      <alignment horizontal="right" vertical="center"/>
    </xf>
    <xf numFmtId="177" fontId="18" fillId="0" borderId="12" xfId="3" applyNumberFormat="1" applyFont="1" applyFill="1" applyBorder="1" applyAlignment="1" applyProtection="1">
      <alignment horizontal="right" vertical="center"/>
    </xf>
    <xf numFmtId="177" fontId="18" fillId="0" borderId="41" xfId="9" applyNumberFormat="1" applyFont="1" applyBorder="1" applyAlignment="1">
      <alignment horizontal="left" vertical="center"/>
    </xf>
    <xf numFmtId="177" fontId="18" fillId="0" borderId="5" xfId="3" applyNumberFormat="1" applyFont="1" applyFill="1" applyBorder="1" applyAlignment="1" applyProtection="1">
      <alignment horizontal="right" vertical="center"/>
    </xf>
    <xf numFmtId="177" fontId="18" fillId="0" borderId="6" xfId="3" applyNumberFormat="1" applyFont="1" applyFill="1" applyBorder="1" applyAlignment="1" applyProtection="1">
      <alignment horizontal="right" vertical="center"/>
    </xf>
    <xf numFmtId="38" fontId="18" fillId="8" borderId="0" xfId="3" applyFont="1" applyFill="1" applyBorder="1" applyAlignment="1" applyProtection="1">
      <alignment horizontal="right" vertical="center"/>
    </xf>
    <xf numFmtId="38" fontId="18" fillId="8" borderId="3" xfId="3" applyFont="1" applyFill="1" applyBorder="1" applyAlignment="1" applyProtection="1">
      <alignment horizontal="right" vertical="center"/>
    </xf>
    <xf numFmtId="177" fontId="18" fillId="2" borderId="42" xfId="9" applyNumberFormat="1" applyFont="1" applyFill="1" applyBorder="1" applyAlignment="1">
      <alignment horizontal="left" vertical="center"/>
    </xf>
    <xf numFmtId="177" fontId="18" fillId="0" borderId="37" xfId="0" applyNumberFormat="1" applyFont="1" applyBorder="1">
      <alignment vertical="center"/>
    </xf>
    <xf numFmtId="177" fontId="5" fillId="0" borderId="38" xfId="9" applyNumberFormat="1" applyFont="1" applyBorder="1"/>
    <xf numFmtId="38" fontId="5" fillId="8" borderId="13" xfId="3" applyFont="1" applyFill="1" applyBorder="1" applyAlignment="1">
      <alignment horizontal="right"/>
    </xf>
    <xf numFmtId="38" fontId="5" fillId="8" borderId="39" xfId="3" applyFont="1" applyFill="1" applyBorder="1" applyAlignment="1">
      <alignment horizontal="right"/>
    </xf>
    <xf numFmtId="177" fontId="5" fillId="0" borderId="37" xfId="0" applyNumberFormat="1" applyFont="1" applyBorder="1">
      <alignment vertical="center"/>
    </xf>
    <xf numFmtId="0" fontId="5" fillId="0" borderId="38" xfId="9" applyFont="1" applyBorder="1" applyAlignment="1">
      <alignment vertical="center"/>
    </xf>
    <xf numFmtId="38" fontId="5" fillId="8" borderId="13" xfId="3" applyFont="1" applyFill="1" applyBorder="1" applyAlignment="1">
      <alignment horizontal="right" vertical="center"/>
    </xf>
    <xf numFmtId="38" fontId="5" fillId="8" borderId="39" xfId="3" applyFont="1" applyFill="1" applyBorder="1" applyAlignment="1">
      <alignment horizontal="right" vertical="center"/>
    </xf>
    <xf numFmtId="0" fontId="5" fillId="0" borderId="35" xfId="9" applyFont="1" applyBorder="1" applyAlignment="1">
      <alignment vertical="center"/>
    </xf>
    <xf numFmtId="38" fontId="5" fillId="8" borderId="22" xfId="3" applyFont="1" applyFill="1" applyBorder="1" applyAlignment="1">
      <alignment horizontal="right" vertical="center"/>
    </xf>
    <xf numFmtId="38" fontId="5" fillId="8" borderId="24" xfId="3" applyFont="1" applyFill="1" applyBorder="1" applyAlignment="1">
      <alignment horizontal="right" vertical="center"/>
    </xf>
    <xf numFmtId="177" fontId="5" fillId="0" borderId="22" xfId="0" applyNumberFormat="1" applyFont="1" applyBorder="1">
      <alignment vertical="center"/>
    </xf>
    <xf numFmtId="187" fontId="5" fillId="8" borderId="0" xfId="3" applyNumberFormat="1" applyFont="1" applyFill="1" applyBorder="1" applyAlignment="1">
      <alignment horizontal="right" vertical="center"/>
    </xf>
    <xf numFmtId="177" fontId="18" fillId="0" borderId="0" xfId="10" applyNumberFormat="1" applyFont="1" applyProtection="1">
      <protection locked="0"/>
    </xf>
    <xf numFmtId="177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protection locked="0"/>
    </xf>
    <xf numFmtId="0" fontId="18" fillId="0" borderId="0" xfId="10" applyFont="1" applyProtection="1">
      <protection locked="0"/>
    </xf>
    <xf numFmtId="0" fontId="18" fillId="0" borderId="0" xfId="10" applyFont="1" applyAlignment="1" applyProtection="1">
      <alignment horizontal="left"/>
      <protection locked="0"/>
    </xf>
    <xf numFmtId="177" fontId="18" fillId="0" borderId="0" xfId="10" applyNumberFormat="1" applyFont="1" applyAlignment="1" applyProtection="1">
      <alignment horizontal="right"/>
      <protection locked="0"/>
    </xf>
    <xf numFmtId="0" fontId="18" fillId="0" borderId="28" xfId="10" applyFont="1" applyBorder="1" applyProtection="1">
      <protection locked="0"/>
    </xf>
    <xf numFmtId="0" fontId="18" fillId="0" borderId="43" xfId="10" applyFont="1" applyBorder="1" applyProtection="1">
      <protection locked="0"/>
    </xf>
    <xf numFmtId="177" fontId="18" fillId="0" borderId="44" xfId="10" applyNumberFormat="1" applyFont="1" applyBorder="1" applyProtection="1">
      <protection locked="0"/>
    </xf>
    <xf numFmtId="177" fontId="18" fillId="0" borderId="33" xfId="10" applyNumberFormat="1" applyFont="1" applyBorder="1" applyProtection="1">
      <protection locked="0"/>
    </xf>
    <xf numFmtId="177" fontId="18" fillId="9" borderId="0" xfId="10" applyNumberFormat="1" applyFont="1" applyFill="1" applyAlignment="1" applyProtection="1">
      <alignment horizontal="center" vertical="center"/>
      <protection locked="0"/>
    </xf>
    <xf numFmtId="177" fontId="18" fillId="9" borderId="2" xfId="10" applyNumberFormat="1" applyFont="1" applyFill="1" applyBorder="1" applyAlignment="1" applyProtection="1">
      <alignment horizontal="center" vertical="center"/>
      <protection locked="0"/>
    </xf>
    <xf numFmtId="177" fontId="18" fillId="0" borderId="2" xfId="10" applyNumberFormat="1" applyFont="1" applyBorder="1" applyAlignment="1" applyProtection="1">
      <alignment horizontal="center" vertical="center"/>
      <protection locked="0"/>
    </xf>
    <xf numFmtId="177" fontId="18" fillId="0" borderId="0" xfId="10" applyNumberFormat="1" applyFont="1" applyAlignment="1" applyProtection="1">
      <alignment horizontal="center" vertical="center"/>
      <protection locked="0"/>
    </xf>
    <xf numFmtId="177" fontId="18" fillId="0" borderId="9" xfId="10" applyNumberFormat="1" applyFont="1" applyBorder="1" applyAlignment="1" applyProtection="1">
      <alignment horizontal="center" vertical="center"/>
      <protection locked="0"/>
    </xf>
    <xf numFmtId="0" fontId="18" fillId="0" borderId="45" xfId="10" applyFont="1" applyBorder="1" applyAlignment="1" applyProtection="1">
      <alignment vertical="center"/>
      <protection locked="0"/>
    </xf>
    <xf numFmtId="0" fontId="18" fillId="0" borderId="46" xfId="10" applyFont="1" applyBorder="1" applyAlignme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25" xfId="10" applyFont="1" applyBorder="1" applyProtection="1">
      <protection locked="0"/>
    </xf>
    <xf numFmtId="177" fontId="18" fillId="0" borderId="47" xfId="10" quotePrefix="1" applyNumberFormat="1" applyFont="1" applyBorder="1" applyAlignment="1" applyProtection="1">
      <alignment horizontal="left"/>
      <protection locked="0"/>
    </xf>
    <xf numFmtId="177" fontId="18" fillId="0" borderId="0" xfId="3" quotePrefix="1" applyNumberFormat="1" applyFont="1" applyFill="1" applyBorder="1" applyAlignment="1" applyProtection="1">
      <protection locked="0"/>
    </xf>
    <xf numFmtId="177" fontId="18" fillId="0" borderId="3" xfId="3" quotePrefix="1" applyNumberFormat="1" applyFont="1" applyFill="1" applyBorder="1" applyAlignment="1" applyProtection="1">
      <protection locked="0"/>
    </xf>
    <xf numFmtId="177" fontId="18" fillId="0" borderId="0" xfId="3" applyNumberFormat="1" applyFont="1" applyFill="1" applyBorder="1" applyAlignment="1" applyProtection="1">
      <protection locked="0"/>
    </xf>
    <xf numFmtId="177" fontId="18" fillId="0" borderId="47" xfId="10" applyNumberFormat="1" applyFont="1" applyBorder="1" applyAlignment="1" applyProtection="1">
      <alignment horizontal="left"/>
      <protection locked="0"/>
    </xf>
    <xf numFmtId="177" fontId="18" fillId="8" borderId="0" xfId="3" applyNumberFormat="1" applyFont="1" applyFill="1" applyBorder="1" applyAlignment="1" applyProtection="1">
      <protection locked="0"/>
    </xf>
    <xf numFmtId="177" fontId="18" fillId="8" borderId="3" xfId="3" applyNumberFormat="1" applyFont="1" applyFill="1" applyBorder="1" applyAlignment="1" applyProtection="1">
      <protection locked="0"/>
    </xf>
    <xf numFmtId="177" fontId="18" fillId="9" borderId="0" xfId="3" applyNumberFormat="1" applyFont="1" applyFill="1" applyBorder="1" applyAlignment="1" applyProtection="1">
      <protection locked="0"/>
    </xf>
    <xf numFmtId="177" fontId="18" fillId="9" borderId="3" xfId="3" applyNumberFormat="1" applyFont="1" applyFill="1" applyBorder="1" applyAlignment="1" applyProtection="1">
      <protection locked="0"/>
    </xf>
    <xf numFmtId="177" fontId="18" fillId="10" borderId="0" xfId="3" applyNumberFormat="1" applyFont="1" applyFill="1" applyBorder="1" applyAlignment="1" applyProtection="1">
      <protection locked="0"/>
    </xf>
    <xf numFmtId="0" fontId="18" fillId="0" borderId="26" xfId="10" applyFont="1" applyBorder="1" applyProtection="1">
      <protection locked="0"/>
    </xf>
    <xf numFmtId="177" fontId="18" fillId="0" borderId="48" xfId="10" applyNumberFormat="1" applyFont="1" applyBorder="1" applyAlignment="1" applyProtection="1">
      <alignment horizontal="left"/>
      <protection locked="0"/>
    </xf>
    <xf numFmtId="177" fontId="18" fillId="0" borderId="17" xfId="3" applyNumberFormat="1" applyFont="1" applyFill="1" applyBorder="1" applyAlignment="1" applyProtection="1">
      <protection locked="0"/>
    </xf>
    <xf numFmtId="177" fontId="18" fillId="0" borderId="15" xfId="3" applyNumberFormat="1" applyFont="1" applyFill="1" applyBorder="1" applyAlignment="1" applyProtection="1">
      <protection locked="0"/>
    </xf>
    <xf numFmtId="177" fontId="5" fillId="0" borderId="47" xfId="10" applyNumberFormat="1" applyFont="1" applyBorder="1" applyAlignment="1">
      <alignment horizontal="left"/>
    </xf>
    <xf numFmtId="177" fontId="5" fillId="0" borderId="48" xfId="10" applyNumberFormat="1" applyFont="1" applyBorder="1" applyAlignment="1">
      <alignment horizontal="left"/>
    </xf>
    <xf numFmtId="177" fontId="5" fillId="0" borderId="49" xfId="10" applyNumberFormat="1" applyFont="1" applyBorder="1" applyAlignment="1" applyProtection="1">
      <alignment horizontal="left"/>
      <protection locked="0"/>
    </xf>
    <xf numFmtId="177" fontId="5" fillId="8" borderId="7" xfId="3" applyNumberFormat="1" applyFont="1" applyFill="1" applyBorder="1" applyAlignment="1" applyProtection="1">
      <alignment horizontal="right"/>
      <protection locked="0"/>
    </xf>
    <xf numFmtId="177" fontId="5" fillId="8" borderId="12" xfId="3" applyNumberFormat="1" applyFont="1" applyFill="1" applyBorder="1" applyAlignment="1" applyProtection="1">
      <alignment horizontal="right"/>
      <protection locked="0"/>
    </xf>
    <xf numFmtId="177" fontId="18" fillId="0" borderId="7" xfId="3" applyNumberFormat="1" applyFont="1" applyFill="1" applyBorder="1" applyAlignment="1" applyProtection="1">
      <protection locked="0"/>
    </xf>
    <xf numFmtId="0" fontId="18" fillId="0" borderId="45" xfId="10" applyFont="1" applyBorder="1" applyProtection="1">
      <protection locked="0"/>
    </xf>
    <xf numFmtId="177" fontId="18" fillId="0" borderId="50" xfId="10" applyNumberFormat="1" applyFont="1" applyBorder="1" applyAlignment="1" applyProtection="1">
      <alignment horizontal="left"/>
      <protection locked="0"/>
    </xf>
    <xf numFmtId="177" fontId="18" fillId="8" borderId="22" xfId="10" applyNumberFormat="1" applyFont="1" applyFill="1" applyBorder="1" applyAlignment="1" applyProtection="1">
      <alignment horizontal="right"/>
      <protection locked="0"/>
    </xf>
    <xf numFmtId="177" fontId="18" fillId="8" borderId="24" xfId="10" applyNumberFormat="1" applyFont="1" applyFill="1" applyBorder="1" applyAlignment="1" applyProtection="1">
      <alignment horizontal="right"/>
      <protection locked="0"/>
    </xf>
    <xf numFmtId="177" fontId="18" fillId="0" borderId="22" xfId="10" applyNumberFormat="1" applyFont="1" applyBorder="1" applyProtection="1">
      <protection locked="0"/>
    </xf>
    <xf numFmtId="177" fontId="18" fillId="0" borderId="0" xfId="3" applyNumberFormat="1" applyFont="1" applyFill="1" applyBorder="1" applyAlignment="1" applyProtection="1">
      <alignment horizontal="left"/>
      <protection locked="0"/>
    </xf>
    <xf numFmtId="187" fontId="18" fillId="0" borderId="0" xfId="0" applyNumberFormat="1" applyFont="1" applyAlignment="1" applyProtection="1">
      <protection locked="0"/>
    </xf>
    <xf numFmtId="0" fontId="20" fillId="0" borderId="0" xfId="10" quotePrefix="1" applyFont="1" applyAlignment="1" applyProtection="1">
      <alignment horizontal="left"/>
      <protection locked="0"/>
    </xf>
    <xf numFmtId="0" fontId="18" fillId="0" borderId="0" xfId="10" quotePrefix="1" applyFont="1" applyAlignment="1" applyProtection="1">
      <alignment horizontal="left"/>
      <protection locked="0"/>
    </xf>
    <xf numFmtId="57" fontId="1" fillId="8" borderId="0" xfId="0" applyNumberFormat="1" applyFont="1" applyFill="1">
      <alignment vertical="center"/>
    </xf>
    <xf numFmtId="0" fontId="19" fillId="0" borderId="0" xfId="10" applyFont="1" applyAlignment="1" applyProtection="1">
      <alignment horizontal="center"/>
      <protection locked="0"/>
    </xf>
    <xf numFmtId="0" fontId="18" fillId="0" borderId="19" xfId="10" applyFont="1" applyBorder="1" applyProtection="1">
      <protection locked="0"/>
    </xf>
    <xf numFmtId="0" fontId="18" fillId="0" borderId="47" xfId="10" quotePrefix="1" applyFont="1" applyBorder="1" applyAlignment="1" applyProtection="1">
      <alignment horizontal="left"/>
      <protection locked="0"/>
    </xf>
    <xf numFmtId="177" fontId="18" fillId="0" borderId="0" xfId="10" quotePrefix="1" applyNumberFormat="1" applyFont="1" applyAlignment="1" applyProtection="1">
      <alignment horizontal="right"/>
      <protection locked="0"/>
    </xf>
    <xf numFmtId="177" fontId="18" fillId="0" borderId="3" xfId="10" quotePrefix="1" applyNumberFormat="1" applyFont="1" applyBorder="1" applyAlignment="1" applyProtection="1">
      <alignment horizontal="right"/>
      <protection locked="0"/>
    </xf>
    <xf numFmtId="0" fontId="18" fillId="0" borderId="47" xfId="10" applyFont="1" applyBorder="1" applyAlignment="1" applyProtection="1">
      <alignment horizontal="left"/>
      <protection locked="0"/>
    </xf>
    <xf numFmtId="177" fontId="18" fillId="0" borderId="0" xfId="3" applyNumberFormat="1" applyFont="1" applyFill="1" applyBorder="1" applyAlignment="1" applyProtection="1">
      <alignment horizontal="right"/>
      <protection locked="0"/>
    </xf>
    <xf numFmtId="177" fontId="18" fillId="0" borderId="3" xfId="3" applyNumberFormat="1" applyFont="1" applyFill="1" applyBorder="1" applyAlignment="1" applyProtection="1">
      <alignment horizontal="right"/>
      <protection locked="0"/>
    </xf>
    <xf numFmtId="177" fontId="18" fillId="9" borderId="0" xfId="10" applyNumberFormat="1" applyFont="1" applyFill="1" applyAlignment="1" applyProtection="1">
      <alignment horizontal="left"/>
      <protection locked="0"/>
    </xf>
    <xf numFmtId="177" fontId="18" fillId="9" borderId="3" xfId="3" applyNumberFormat="1" applyFont="1" applyFill="1" applyBorder="1" applyAlignment="1" applyProtection="1">
      <alignment horizontal="right"/>
      <protection locked="0"/>
    </xf>
    <xf numFmtId="0" fontId="18" fillId="0" borderId="48" xfId="10" applyFont="1" applyBorder="1" applyAlignment="1" applyProtection="1">
      <alignment horizontal="left"/>
      <protection locked="0"/>
    </xf>
    <xf numFmtId="0" fontId="5" fillId="0" borderId="47" xfId="10" applyFont="1" applyBorder="1" applyAlignment="1">
      <alignment horizontal="left"/>
    </xf>
    <xf numFmtId="177" fontId="18" fillId="10" borderId="0" xfId="3" applyNumberFormat="1" applyFont="1" applyFill="1" applyBorder="1" applyAlignment="1" applyProtection="1">
      <alignment horizontal="right"/>
      <protection locked="0"/>
    </xf>
    <xf numFmtId="177" fontId="18" fillId="10" borderId="3" xfId="3" applyNumberFormat="1" applyFont="1" applyFill="1" applyBorder="1" applyAlignment="1" applyProtection="1">
      <alignment horizontal="right"/>
      <protection locked="0"/>
    </xf>
    <xf numFmtId="0" fontId="5" fillId="0" borderId="48" xfId="10" applyFont="1" applyBorder="1" applyAlignment="1">
      <alignment horizontal="left"/>
    </xf>
    <xf numFmtId="177" fontId="18" fillId="10" borderId="17" xfId="3" applyNumberFormat="1" applyFont="1" applyFill="1" applyBorder="1" applyAlignment="1" applyProtection="1">
      <protection locked="0"/>
    </xf>
    <xf numFmtId="0" fontId="5" fillId="0" borderId="49" xfId="10" applyFont="1" applyBorder="1" applyAlignment="1" applyProtection="1">
      <alignment horizontal="left"/>
      <protection locked="0"/>
    </xf>
    <xf numFmtId="0" fontId="18" fillId="0" borderId="50" xfId="10" applyFont="1" applyBorder="1" applyAlignment="1" applyProtection="1">
      <alignment horizontal="left"/>
      <protection locked="0"/>
    </xf>
    <xf numFmtId="177" fontId="18" fillId="8" borderId="22" xfId="3" applyNumberFormat="1" applyFont="1" applyFill="1" applyBorder="1" applyAlignment="1" applyProtection="1">
      <alignment horizontal="right"/>
      <protection locked="0"/>
    </xf>
    <xf numFmtId="177" fontId="18" fillId="8" borderId="24" xfId="3" applyNumberFormat="1" applyFont="1" applyFill="1" applyBorder="1" applyAlignment="1" applyProtection="1">
      <alignment horizontal="right"/>
      <protection locked="0"/>
    </xf>
    <xf numFmtId="187" fontId="18" fillId="8" borderId="0" xfId="10" applyNumberFormat="1" applyFont="1" applyFill="1" applyAlignment="1" applyProtection="1">
      <alignment horizontal="left"/>
      <protection locked="0"/>
    </xf>
    <xf numFmtId="0" fontId="5" fillId="0" borderId="0" xfId="0" applyFont="1" applyAlignment="1" applyProtection="1">
      <protection locked="0"/>
    </xf>
    <xf numFmtId="0" fontId="21" fillId="0" borderId="0" xfId="10" applyFont="1" applyAlignment="1" applyProtection="1">
      <alignment horizontal="left"/>
      <protection locked="0"/>
    </xf>
    <xf numFmtId="0" fontId="5" fillId="0" borderId="0" xfId="10" applyFont="1" applyProtection="1">
      <protection locked="0"/>
    </xf>
    <xf numFmtId="0" fontId="21" fillId="0" borderId="0" xfId="10" quotePrefix="1" applyFont="1" applyAlignment="1" applyProtection="1">
      <alignment horizontal="left"/>
      <protection locked="0"/>
    </xf>
    <xf numFmtId="0" fontId="5" fillId="0" borderId="0" xfId="10" applyFont="1" applyAlignment="1" applyProtection="1">
      <alignment horizontal="center"/>
      <protection locked="0"/>
    </xf>
    <xf numFmtId="0" fontId="5" fillId="0" borderId="28" xfId="10" applyFont="1" applyBorder="1" applyProtection="1">
      <protection locked="0"/>
    </xf>
    <xf numFmtId="0" fontId="5" fillId="0" borderId="19" xfId="10" applyFont="1" applyBorder="1" applyProtection="1">
      <protection locked="0"/>
    </xf>
    <xf numFmtId="0" fontId="5" fillId="0" borderId="45" xfId="10" applyFont="1" applyBorder="1" applyProtection="1">
      <protection locked="0"/>
    </xf>
    <xf numFmtId="0" fontId="5" fillId="0" borderId="22" xfId="10" applyFont="1" applyBorder="1" applyProtection="1">
      <protection locked="0"/>
    </xf>
    <xf numFmtId="0" fontId="5" fillId="0" borderId="25" xfId="10" applyFont="1" applyBorder="1" applyProtection="1">
      <protection locked="0"/>
    </xf>
    <xf numFmtId="0" fontId="5" fillId="0" borderId="3" xfId="10" quotePrefix="1" applyFont="1" applyBorder="1" applyAlignment="1" applyProtection="1">
      <alignment horizontal="left"/>
      <protection locked="0"/>
    </xf>
    <xf numFmtId="187" fontId="5" fillId="0" borderId="0" xfId="10" applyNumberFormat="1" applyFont="1" applyProtection="1">
      <protection locked="0"/>
    </xf>
    <xf numFmtId="0" fontId="5" fillId="0" borderId="3" xfId="10" applyFont="1" applyBorder="1" applyAlignment="1" applyProtection="1">
      <alignment horizontal="left"/>
      <protection locked="0"/>
    </xf>
    <xf numFmtId="0" fontId="18" fillId="0" borderId="3" xfId="10" applyFont="1" applyBorder="1" applyAlignment="1" applyProtection="1">
      <alignment horizontal="left"/>
      <protection locked="0"/>
    </xf>
    <xf numFmtId="187" fontId="5" fillId="10" borderId="0" xfId="10" applyNumberFormat="1" applyFont="1" applyFill="1" applyProtection="1">
      <protection locked="0"/>
    </xf>
    <xf numFmtId="0" fontId="5" fillId="0" borderId="26" xfId="10" applyFont="1" applyBorder="1" applyProtection="1">
      <protection locked="0"/>
    </xf>
    <xf numFmtId="0" fontId="5" fillId="0" borderId="52" xfId="10" applyFont="1" applyBorder="1" applyAlignment="1" applyProtection="1">
      <alignment horizontal="left"/>
      <protection locked="0"/>
    </xf>
    <xf numFmtId="187" fontId="5" fillId="0" borderId="17" xfId="10" applyNumberFormat="1" applyFont="1" applyBorder="1" applyProtection="1">
      <protection locked="0"/>
    </xf>
    <xf numFmtId="187" fontId="5" fillId="10" borderId="0" xfId="10" applyNumberFormat="1" applyFont="1" applyFill="1" applyAlignment="1" applyProtection="1">
      <alignment horizontal="right"/>
      <protection locked="0"/>
    </xf>
    <xf numFmtId="187" fontId="5" fillId="0" borderId="0" xfId="10" applyNumberFormat="1" applyFont="1" applyAlignment="1" applyProtection="1">
      <alignment horizontal="right"/>
      <protection locked="0"/>
    </xf>
    <xf numFmtId="0" fontId="5" fillId="0" borderId="3" xfId="10" applyFont="1" applyBorder="1" applyAlignment="1">
      <alignment horizontal="left"/>
    </xf>
    <xf numFmtId="0" fontId="5" fillId="0" borderId="52" xfId="10" applyFont="1" applyBorder="1" applyAlignment="1">
      <alignment horizontal="left"/>
    </xf>
    <xf numFmtId="187" fontId="5" fillId="0" borderId="17" xfId="10" applyNumberFormat="1" applyFont="1" applyBorder="1" applyAlignment="1" applyProtection="1">
      <alignment horizontal="right"/>
      <protection locked="0"/>
    </xf>
    <xf numFmtId="0" fontId="5" fillId="0" borderId="53" xfId="10" applyFont="1" applyBorder="1" applyProtection="1">
      <protection locked="0"/>
    </xf>
    <xf numFmtId="0" fontId="5" fillId="0" borderId="10" xfId="10" applyFont="1" applyBorder="1" applyAlignment="1" applyProtection="1">
      <alignment horizontal="left"/>
      <protection locked="0"/>
    </xf>
    <xf numFmtId="187" fontId="5" fillId="0" borderId="7" xfId="10" applyNumberFormat="1" applyFont="1" applyBorder="1" applyProtection="1">
      <protection locked="0"/>
    </xf>
    <xf numFmtId="0" fontId="18" fillId="0" borderId="23" xfId="10" applyFont="1" applyBorder="1" applyAlignment="1" applyProtection="1">
      <alignment horizontal="left"/>
      <protection locked="0"/>
    </xf>
    <xf numFmtId="187" fontId="5" fillId="0" borderId="22" xfId="10" applyNumberFormat="1" applyFont="1" applyBorder="1" applyProtection="1">
      <protection locked="0"/>
    </xf>
    <xf numFmtId="177" fontId="18" fillId="0" borderId="0" xfId="3" applyNumberFormat="1" applyFont="1" applyFill="1" applyAlignment="1" applyProtection="1">
      <protection locked="0"/>
    </xf>
    <xf numFmtId="176" fontId="5" fillId="0" borderId="0" xfId="3" applyNumberFormat="1" applyFont="1" applyBorder="1" applyAlignment="1" applyProtection="1">
      <protection locked="0"/>
    </xf>
    <xf numFmtId="176" fontId="5" fillId="0" borderId="17" xfId="3" applyNumberFormat="1" applyFont="1" applyBorder="1" applyAlignment="1" applyProtection="1">
      <protection locked="0"/>
    </xf>
    <xf numFmtId="176" fontId="5" fillId="0" borderId="0" xfId="3" applyNumberFormat="1" applyFont="1" applyBorder="1" applyAlignment="1" applyProtection="1">
      <alignment horizontal="right"/>
      <protection locked="0"/>
    </xf>
    <xf numFmtId="176" fontId="5" fillId="10" borderId="0" xfId="3" applyNumberFormat="1" applyFont="1" applyFill="1" applyBorder="1" applyAlignment="1" applyProtection="1">
      <alignment horizontal="right"/>
      <protection locked="0"/>
    </xf>
    <xf numFmtId="176" fontId="5" fillId="10" borderId="0" xfId="3" applyNumberFormat="1" applyFont="1" applyFill="1" applyBorder="1" applyAlignment="1" applyProtection="1">
      <protection locked="0"/>
    </xf>
    <xf numFmtId="176" fontId="5" fillId="0" borderId="17" xfId="3" applyNumberFormat="1" applyFont="1" applyBorder="1" applyAlignment="1" applyProtection="1">
      <alignment horizontal="right"/>
      <protection locked="0"/>
    </xf>
    <xf numFmtId="176" fontId="5" fillId="0" borderId="54" xfId="3" applyNumberFormat="1" applyFont="1" applyBorder="1" applyAlignment="1" applyProtection="1">
      <protection locked="0"/>
    </xf>
    <xf numFmtId="176" fontId="5" fillId="0" borderId="5" xfId="3" applyNumberFormat="1" applyFont="1" applyBorder="1" applyAlignment="1" applyProtection="1">
      <protection locked="0"/>
    </xf>
    <xf numFmtId="176" fontId="5" fillId="0" borderId="7" xfId="3" applyNumberFormat="1" applyFont="1" applyBorder="1" applyAlignment="1" applyProtection="1">
      <protection locked="0"/>
    </xf>
    <xf numFmtId="176" fontId="5" fillId="0" borderId="22" xfId="3" applyNumberFormat="1" applyFont="1" applyBorder="1" applyAlignment="1" applyProtection="1">
      <protection locked="0"/>
    </xf>
    <xf numFmtId="190" fontId="18" fillId="9" borderId="0" xfId="9" applyNumberFormat="1" applyFont="1" applyFill="1" applyAlignment="1">
      <alignment vertical="center"/>
    </xf>
    <xf numFmtId="190" fontId="18" fillId="9" borderId="17" xfId="9" applyNumberFormat="1" applyFont="1" applyFill="1" applyBorder="1" applyAlignment="1">
      <alignment vertical="center"/>
    </xf>
    <xf numFmtId="190" fontId="18" fillId="9" borderId="13" xfId="9" applyNumberFormat="1" applyFont="1" applyFill="1" applyBorder="1" applyAlignment="1">
      <alignment vertical="center"/>
    </xf>
    <xf numFmtId="190" fontId="18" fillId="9" borderId="7" xfId="9" applyNumberFormat="1" applyFont="1" applyFill="1" applyBorder="1" applyAlignment="1">
      <alignment vertical="center"/>
    </xf>
    <xf numFmtId="190" fontId="18" fillId="9" borderId="5" xfId="9" applyNumberFormat="1" applyFont="1" applyFill="1" applyBorder="1" applyAlignment="1">
      <alignment vertical="center"/>
    </xf>
    <xf numFmtId="177" fontId="18" fillId="9" borderId="15" xfId="9" applyNumberFormat="1" applyFont="1" applyFill="1" applyBorder="1" applyAlignment="1">
      <alignment vertical="center"/>
    </xf>
    <xf numFmtId="177" fontId="18" fillId="9" borderId="13" xfId="9" applyNumberFormat="1" applyFont="1" applyFill="1" applyBorder="1" applyAlignment="1">
      <alignment vertical="center"/>
    </xf>
    <xf numFmtId="177" fontId="5" fillId="9" borderId="13" xfId="9" applyNumberFormat="1" applyFont="1" applyFill="1" applyBorder="1" applyAlignment="1">
      <alignment vertical="center"/>
    </xf>
    <xf numFmtId="177" fontId="5" fillId="9" borderId="22" xfId="9" applyNumberFormat="1" applyFont="1" applyFill="1" applyBorder="1" applyAlignment="1">
      <alignment vertical="center"/>
    </xf>
    <xf numFmtId="177" fontId="5" fillId="11" borderId="2" xfId="0" applyNumberFormat="1" applyFont="1" applyFill="1" applyBorder="1">
      <alignment vertical="center"/>
    </xf>
    <xf numFmtId="177" fontId="5" fillId="0" borderId="2" xfId="0" applyNumberFormat="1" applyFont="1" applyBorder="1">
      <alignment vertical="center"/>
    </xf>
    <xf numFmtId="177" fontId="5" fillId="9" borderId="2" xfId="0" applyNumberFormat="1" applyFont="1" applyFill="1" applyBorder="1">
      <alignment vertical="center"/>
    </xf>
    <xf numFmtId="177" fontId="5" fillId="11" borderId="4" xfId="0" applyNumberFormat="1" applyFont="1" applyFill="1" applyBorder="1">
      <alignment vertical="center"/>
    </xf>
    <xf numFmtId="0" fontId="19" fillId="0" borderId="0" xfId="9" applyFont="1" applyAlignment="1">
      <alignment vertical="center"/>
    </xf>
    <xf numFmtId="37" fontId="5" fillId="0" borderId="3" xfId="8" applyFont="1" applyBorder="1" applyAlignment="1">
      <alignment vertical="center"/>
    </xf>
    <xf numFmtId="38" fontId="5" fillId="0" borderId="3" xfId="4" applyFont="1" applyBorder="1" applyAlignment="1">
      <alignment vertical="center"/>
    </xf>
    <xf numFmtId="38" fontId="5" fillId="0" borderId="52" xfId="4" applyFont="1" applyBorder="1" applyAlignment="1">
      <alignment vertical="center"/>
    </xf>
    <xf numFmtId="38" fontId="5" fillId="0" borderId="39" xfId="4" applyFont="1" applyBorder="1" applyAlignment="1" applyProtection="1">
      <alignment vertical="center"/>
    </xf>
    <xf numFmtId="38" fontId="5" fillId="0" borderId="3" xfId="4" applyFont="1" applyBorder="1" applyAlignment="1" applyProtection="1">
      <alignment vertical="center"/>
    </xf>
    <xf numFmtId="38" fontId="5" fillId="0" borderId="39" xfId="4" applyFont="1" applyBorder="1" applyAlignment="1">
      <alignment vertical="center"/>
    </xf>
    <xf numFmtId="38" fontId="5" fillId="0" borderId="12" xfId="4" applyFont="1" applyBorder="1" applyAlignment="1">
      <alignment vertical="center"/>
    </xf>
    <xf numFmtId="38" fontId="5" fillId="0" borderId="18" xfId="4" quotePrefix="1" applyFont="1" applyBorder="1" applyAlignment="1" applyProtection="1">
      <alignment horizontal="left" vertical="center"/>
    </xf>
    <xf numFmtId="38" fontId="5" fillId="10" borderId="7" xfId="4" applyFont="1" applyFill="1" applyBorder="1" applyAlignment="1">
      <alignment vertical="center"/>
    </xf>
    <xf numFmtId="177" fontId="18" fillId="0" borderId="10" xfId="10" applyNumberFormat="1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177" fontId="18" fillId="0" borderId="19" xfId="10" applyNumberFormat="1" applyFont="1" applyBorder="1" applyProtection="1">
      <protection locked="0"/>
    </xf>
    <xf numFmtId="177" fontId="18" fillId="0" borderId="43" xfId="10" applyNumberFormat="1" applyFont="1" applyBorder="1" applyProtection="1">
      <protection locked="0"/>
    </xf>
    <xf numFmtId="177" fontId="18" fillId="0" borderId="1" xfId="10" applyNumberFormat="1" applyFont="1" applyBorder="1" applyAlignment="1" applyProtection="1">
      <alignment horizontal="center" vertical="center"/>
      <protection locked="0"/>
    </xf>
    <xf numFmtId="177" fontId="18" fillId="0" borderId="7" xfId="10" applyNumberFormat="1" applyFont="1" applyBorder="1" applyAlignment="1" applyProtection="1">
      <alignment horizontal="center" vertical="center"/>
      <protection locked="0"/>
    </xf>
    <xf numFmtId="177" fontId="18" fillId="0" borderId="12" xfId="1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37" fontId="5" fillId="0" borderId="7" xfId="8" applyFont="1" applyBorder="1" applyAlignment="1">
      <alignment horizontal="center" vertical="center"/>
    </xf>
    <xf numFmtId="37" fontId="5" fillId="0" borderId="7" xfId="8" applyFont="1" applyBorder="1" applyAlignment="1">
      <alignment horizontal="center" vertical="center" shrinkToFit="1"/>
    </xf>
    <xf numFmtId="176" fontId="18" fillId="0" borderId="19" xfId="3" applyNumberFormat="1" applyFont="1" applyBorder="1" applyAlignment="1" applyProtection="1">
      <protection locked="0"/>
    </xf>
    <xf numFmtId="177" fontId="18" fillId="0" borderId="9" xfId="0" applyNumberFormat="1" applyFont="1" applyBorder="1" applyAlignment="1" applyProtection="1">
      <protection locked="0"/>
    </xf>
    <xf numFmtId="177" fontId="18" fillId="0" borderId="51" xfId="0" applyNumberFormat="1" applyFont="1" applyBorder="1" applyAlignment="1" applyProtection="1">
      <protection locked="0"/>
    </xf>
    <xf numFmtId="177" fontId="18" fillId="0" borderId="12" xfId="3" applyNumberFormat="1" applyFont="1" applyFill="1" applyBorder="1" applyAlignment="1" applyProtection="1">
      <protection locked="0"/>
    </xf>
    <xf numFmtId="177" fontId="18" fillId="0" borderId="11" xfId="3" applyNumberFormat="1" applyFont="1" applyFill="1" applyBorder="1" applyAlignment="1" applyProtection="1">
      <protection locked="0"/>
    </xf>
    <xf numFmtId="177" fontId="18" fillId="0" borderId="6" xfId="3" applyNumberFormat="1" applyFont="1" applyFill="1" applyBorder="1" applyAlignment="1" applyProtection="1">
      <protection locked="0"/>
    </xf>
    <xf numFmtId="177" fontId="18" fillId="0" borderId="13" xfId="10" applyNumberFormat="1" applyFont="1" applyBorder="1" applyProtection="1">
      <protection locked="0"/>
    </xf>
    <xf numFmtId="0" fontId="18" fillId="0" borderId="13" xfId="0" applyFont="1" applyBorder="1" applyAlignment="1" applyProtection="1">
      <protection locked="0"/>
    </xf>
    <xf numFmtId="0" fontId="18" fillId="0" borderId="39" xfId="0" applyFont="1" applyBorder="1" applyAlignment="1" applyProtection="1">
      <protection locked="0"/>
    </xf>
    <xf numFmtId="177" fontId="18" fillId="0" borderId="3" xfId="10" applyNumberFormat="1" applyFont="1" applyBorder="1" applyAlignment="1" applyProtection="1">
      <alignment horizontal="center" vertical="center"/>
      <protection locked="0"/>
    </xf>
    <xf numFmtId="177" fontId="18" fillId="0" borderId="55" xfId="10" applyNumberFormat="1" applyFont="1" applyBorder="1" applyProtection="1">
      <protection locked="0"/>
    </xf>
    <xf numFmtId="177" fontId="18" fillId="9" borderId="3" xfId="10" applyNumberFormat="1" applyFont="1" applyFill="1" applyBorder="1" applyAlignment="1" applyProtection="1">
      <alignment horizontal="center" vertical="center"/>
      <protection locked="0"/>
    </xf>
    <xf numFmtId="177" fontId="18" fillId="0" borderId="3" xfId="3" applyNumberFormat="1" applyFont="1" applyFill="1" applyBorder="1" applyAlignment="1" applyProtection="1">
      <protection locked="0"/>
    </xf>
    <xf numFmtId="177" fontId="18" fillId="10" borderId="3" xfId="3" applyNumberFormat="1" applyFont="1" applyFill="1" applyBorder="1" applyAlignment="1" applyProtection="1">
      <protection locked="0"/>
    </xf>
    <xf numFmtId="177" fontId="18" fillId="0" borderId="52" xfId="3" applyNumberFormat="1" applyFont="1" applyFill="1" applyBorder="1" applyAlignment="1" applyProtection="1">
      <protection locked="0"/>
    </xf>
    <xf numFmtId="177" fontId="18" fillId="0" borderId="24" xfId="10" applyNumberFormat="1" applyFont="1" applyBorder="1" applyProtection="1">
      <protection locked="0"/>
    </xf>
    <xf numFmtId="177" fontId="18" fillId="10" borderId="52" xfId="3" applyNumberFormat="1" applyFont="1" applyFill="1" applyBorder="1" applyAlignment="1" applyProtection="1">
      <protection locked="0"/>
    </xf>
    <xf numFmtId="187" fontId="5" fillId="0" borderId="3" xfId="10" applyNumberFormat="1" applyFont="1" applyBorder="1" applyProtection="1">
      <protection locked="0"/>
    </xf>
    <xf numFmtId="187" fontId="5" fillId="10" borderId="3" xfId="10" applyNumberFormat="1" applyFont="1" applyFill="1" applyBorder="1" applyProtection="1">
      <protection locked="0"/>
    </xf>
    <xf numFmtId="187" fontId="5" fillId="0" borderId="52" xfId="10" applyNumberFormat="1" applyFont="1" applyBorder="1" applyProtection="1">
      <protection locked="0"/>
    </xf>
    <xf numFmtId="187" fontId="5" fillId="10" borderId="3" xfId="10" applyNumberFormat="1" applyFont="1" applyFill="1" applyBorder="1" applyAlignment="1" applyProtection="1">
      <alignment horizontal="right"/>
      <protection locked="0"/>
    </xf>
    <xf numFmtId="187" fontId="5" fillId="0" borderId="3" xfId="10" applyNumberFormat="1" applyFont="1" applyBorder="1" applyAlignment="1" applyProtection="1">
      <alignment horizontal="right"/>
      <protection locked="0"/>
    </xf>
    <xf numFmtId="187" fontId="5" fillId="0" borderId="52" xfId="10" applyNumberFormat="1" applyFont="1" applyBorder="1" applyAlignment="1" applyProtection="1">
      <alignment horizontal="right"/>
      <protection locked="0"/>
    </xf>
    <xf numFmtId="187" fontId="5" fillId="0" borderId="12" xfId="10" applyNumberFormat="1" applyFont="1" applyBorder="1" applyProtection="1">
      <protection locked="0"/>
    </xf>
    <xf numFmtId="187" fontId="5" fillId="0" borderId="24" xfId="10" applyNumberFormat="1" applyFont="1" applyBorder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5" fillId="0" borderId="10" xfId="0" applyFont="1" applyBorder="1" applyAlignment="1" applyProtection="1">
      <protection locked="0"/>
    </xf>
    <xf numFmtId="38" fontId="5" fillId="0" borderId="9" xfId="3" quotePrefix="1" applyFont="1" applyBorder="1" applyAlignment="1" applyProtection="1">
      <alignment horizontal="left" vertical="center"/>
    </xf>
    <xf numFmtId="38" fontId="5" fillId="0" borderId="0" xfId="3" quotePrefix="1" applyFont="1" applyBorder="1" applyAlignment="1" applyProtection="1">
      <alignment horizontal="centerContinuous" vertical="center"/>
    </xf>
    <xf numFmtId="38" fontId="5" fillId="0" borderId="0" xfId="3" applyFont="1" applyBorder="1" applyAlignment="1" applyProtection="1">
      <alignment vertical="center"/>
    </xf>
    <xf numFmtId="38" fontId="5" fillId="0" borderId="0" xfId="4" applyFont="1" applyBorder="1" applyAlignment="1" applyProtection="1">
      <alignment horizontal="centerContinuous" vertical="center"/>
    </xf>
    <xf numFmtId="38" fontId="5" fillId="0" borderId="3" xfId="3" applyFont="1" applyBorder="1" applyAlignment="1">
      <alignment vertical="center"/>
    </xf>
    <xf numFmtId="38" fontId="5" fillId="0" borderId="16" xfId="3" applyFont="1" applyBorder="1" applyAlignment="1">
      <alignment vertical="center"/>
    </xf>
    <xf numFmtId="38" fontId="5" fillId="0" borderId="52" xfId="3" applyFont="1" applyBorder="1" applyAlignment="1">
      <alignment vertical="center"/>
    </xf>
    <xf numFmtId="38" fontId="5" fillId="0" borderId="9" xfId="3" quotePrefix="1" applyFont="1" applyBorder="1" applyAlignment="1">
      <alignment horizontal="left" vertical="center"/>
    </xf>
    <xf numFmtId="38" fontId="5" fillId="0" borderId="9" xfId="3" applyFont="1" applyBorder="1" applyAlignment="1">
      <alignment vertical="center"/>
    </xf>
    <xf numFmtId="38" fontId="5" fillId="0" borderId="18" xfId="3" applyFont="1" applyBorder="1" applyAlignment="1" applyProtection="1">
      <alignment horizontal="left" vertical="center"/>
    </xf>
    <xf numFmtId="38" fontId="5" fillId="0" borderId="39" xfId="3" applyFont="1" applyBorder="1" applyAlignment="1" applyProtection="1">
      <alignment vertical="center"/>
    </xf>
    <xf numFmtId="38" fontId="5" fillId="0" borderId="9" xfId="3" quotePrefix="1" applyFont="1" applyBorder="1" applyAlignment="1" applyProtection="1">
      <alignment horizontal="centerContinuous" vertical="center"/>
    </xf>
    <xf numFmtId="38" fontId="5" fillId="0" borderId="11" xfId="3" quotePrefix="1" applyFont="1" applyBorder="1" applyAlignment="1" applyProtection="1">
      <alignment horizontal="centerContinuous" vertical="center"/>
    </xf>
    <xf numFmtId="38" fontId="5" fillId="0" borderId="11" xfId="3" applyFont="1" applyBorder="1" applyAlignment="1" applyProtection="1">
      <alignment horizontal="left" vertical="center"/>
    </xf>
    <xf numFmtId="38" fontId="5" fillId="0" borderId="6" xfId="3" applyFont="1" applyBorder="1" applyAlignment="1" applyProtection="1">
      <alignment vertical="center"/>
    </xf>
    <xf numFmtId="0" fontId="18" fillId="9" borderId="1" xfId="9" applyFont="1" applyFill="1" applyBorder="1" applyAlignment="1">
      <alignment horizontal="center" vertical="center"/>
    </xf>
    <xf numFmtId="38" fontId="5" fillId="0" borderId="5" xfId="3" applyFont="1" applyBorder="1" applyAlignment="1">
      <alignment vertical="center"/>
    </xf>
    <xf numFmtId="0" fontId="18" fillId="9" borderId="11" xfId="0" applyFont="1" applyFill="1" applyBorder="1" applyProtection="1">
      <alignment vertical="center"/>
      <protection locked="0"/>
    </xf>
    <xf numFmtId="0" fontId="18" fillId="9" borderId="4" xfId="0" applyFont="1" applyFill="1" applyBorder="1" applyProtection="1">
      <alignment vertical="center"/>
      <protection locked="0"/>
    </xf>
    <xf numFmtId="0" fontId="18" fillId="9" borderId="5" xfId="0" applyFont="1" applyFill="1" applyBorder="1" applyProtection="1">
      <alignment vertical="center"/>
      <protection locked="0"/>
    </xf>
    <xf numFmtId="37" fontId="5" fillId="0" borderId="13" xfId="8" applyFont="1" applyBorder="1" applyAlignment="1">
      <alignment vertical="center"/>
    </xf>
    <xf numFmtId="37" fontId="5" fillId="0" borderId="39" xfId="8" applyFont="1" applyBorder="1" applyAlignment="1">
      <alignment vertical="center"/>
    </xf>
    <xf numFmtId="38" fontId="5" fillId="0" borderId="7" xfId="4" applyFont="1" applyBorder="1" applyAlignment="1" applyProtection="1">
      <alignment horizontal="left" vertical="center"/>
    </xf>
    <xf numFmtId="177" fontId="18" fillId="10" borderId="9" xfId="0" applyNumberFormat="1" applyFont="1" applyFill="1" applyBorder="1" applyAlignment="1" applyProtection="1">
      <protection locked="0"/>
    </xf>
    <xf numFmtId="177" fontId="18" fillId="0" borderId="9" xfId="3" applyNumberFormat="1" applyFont="1" applyFill="1" applyBorder="1" applyAlignment="1" applyProtection="1">
      <protection locked="0"/>
    </xf>
    <xf numFmtId="177" fontId="18" fillId="0" borderId="5" xfId="3" applyNumberFormat="1" applyFont="1" applyFill="1" applyBorder="1" applyAlignment="1" applyProtection="1">
      <protection locked="0"/>
    </xf>
    <xf numFmtId="37" fontId="5" fillId="0" borderId="10" xfId="8" applyFont="1" applyBorder="1" applyAlignment="1">
      <alignment horizontal="center" vertical="center"/>
    </xf>
    <xf numFmtId="38" fontId="5" fillId="9" borderId="0" xfId="3" quotePrefix="1" applyFont="1" applyFill="1" applyBorder="1" applyAlignment="1" applyProtection="1">
      <alignment horizontal="left" vertical="center"/>
    </xf>
    <xf numFmtId="38" fontId="5" fillId="9" borderId="0" xfId="3" applyFont="1" applyFill="1" applyBorder="1" applyAlignment="1">
      <alignment vertical="center"/>
    </xf>
    <xf numFmtId="38" fontId="5" fillId="9" borderId="7" xfId="3" quotePrefix="1" applyFont="1" applyFill="1" applyBorder="1" applyAlignment="1">
      <alignment horizontal="left" vertical="center"/>
    </xf>
    <xf numFmtId="37" fontId="5" fillId="9" borderId="7" xfId="8" applyFont="1" applyFill="1" applyBorder="1" applyAlignment="1">
      <alignment vertical="center"/>
    </xf>
    <xf numFmtId="38" fontId="5" fillId="9" borderId="7" xfId="3" applyFont="1" applyFill="1" applyBorder="1" applyAlignment="1">
      <alignment vertical="center"/>
    </xf>
    <xf numFmtId="38" fontId="5" fillId="9" borderId="5" xfId="3" quotePrefix="1" applyFont="1" applyFill="1" applyBorder="1" applyAlignment="1">
      <alignment horizontal="left" vertical="center"/>
    </xf>
    <xf numFmtId="38" fontId="5" fillId="9" borderId="5" xfId="3" applyFont="1" applyFill="1" applyBorder="1" applyAlignment="1">
      <alignment vertical="center"/>
    </xf>
    <xf numFmtId="38" fontId="5" fillId="10" borderId="9" xfId="4" applyFont="1" applyFill="1" applyBorder="1" applyAlignment="1" applyProtection="1">
      <alignment horizontal="left" vertical="center"/>
    </xf>
    <xf numFmtId="37" fontId="5" fillId="10" borderId="0" xfId="8" applyFont="1" applyFill="1" applyAlignment="1">
      <alignment vertical="center"/>
    </xf>
    <xf numFmtId="37" fontId="5" fillId="10" borderId="3" xfId="8" applyFont="1" applyFill="1" applyBorder="1" applyAlignment="1">
      <alignment vertical="center"/>
    </xf>
    <xf numFmtId="38" fontId="5" fillId="10" borderId="9" xfId="4" quotePrefix="1" applyFont="1" applyFill="1" applyBorder="1" applyAlignment="1">
      <alignment horizontal="left" vertical="center"/>
    </xf>
    <xf numFmtId="38" fontId="5" fillId="10" borderId="0" xfId="4" applyFont="1" applyFill="1" applyBorder="1" applyAlignment="1">
      <alignment vertical="center"/>
    </xf>
    <xf numFmtId="38" fontId="5" fillId="10" borderId="9" xfId="4" quotePrefix="1" applyFont="1" applyFill="1" applyBorder="1" applyAlignment="1" applyProtection="1">
      <alignment horizontal="left" vertical="center"/>
    </xf>
    <xf numFmtId="38" fontId="5" fillId="10" borderId="0" xfId="4" quotePrefix="1" applyFont="1" applyFill="1" applyBorder="1" applyAlignment="1" applyProtection="1">
      <alignment horizontal="left" vertical="center"/>
    </xf>
    <xf numFmtId="0" fontId="19" fillId="9" borderId="4" xfId="0" applyFont="1" applyFill="1" applyBorder="1" applyAlignment="1" applyProtection="1">
      <alignment horizontal="center" vertical="center"/>
      <protection locked="0"/>
    </xf>
    <xf numFmtId="38" fontId="5" fillId="0" borderId="13" xfId="4" applyFont="1" applyBorder="1" applyAlignment="1" applyProtection="1">
      <alignment horizontal="left" vertical="center"/>
    </xf>
    <xf numFmtId="38" fontId="5" fillId="0" borderId="2" xfId="3" applyFont="1" applyBorder="1" applyAlignment="1">
      <alignment vertical="center"/>
    </xf>
    <xf numFmtId="37" fontId="5" fillId="0" borderId="2" xfId="8" applyFont="1" applyBorder="1" applyAlignment="1">
      <alignment vertical="center"/>
    </xf>
    <xf numFmtId="0" fontId="5" fillId="10" borderId="2" xfId="0" applyFont="1" applyFill="1" applyBorder="1">
      <alignment vertical="center"/>
    </xf>
    <xf numFmtId="38" fontId="5" fillId="0" borderId="8" xfId="3" applyFont="1" applyBorder="1" applyAlignment="1">
      <alignment vertical="center"/>
    </xf>
    <xf numFmtId="38" fontId="5" fillId="8" borderId="2" xfId="3" applyFont="1" applyFill="1" applyBorder="1" applyAlignment="1">
      <alignment vertical="center"/>
    </xf>
    <xf numFmtId="38" fontId="5" fillId="8" borderId="10" xfId="3" applyFont="1" applyFill="1" applyBorder="1" applyAlignment="1">
      <alignment vertical="center"/>
    </xf>
    <xf numFmtId="37" fontId="5" fillId="0" borderId="10" xfId="8" applyFont="1" applyBorder="1" applyAlignment="1">
      <alignment vertical="center"/>
    </xf>
    <xf numFmtId="38" fontId="5" fillId="0" borderId="0" xfId="3" applyFont="1" applyAlignment="1">
      <alignment vertical="center"/>
    </xf>
    <xf numFmtId="38" fontId="5" fillId="0" borderId="0" xfId="3" applyFont="1">
      <alignment vertical="center"/>
    </xf>
    <xf numFmtId="38" fontId="5" fillId="10" borderId="1" xfId="4" quotePrefix="1" applyFont="1" applyFill="1" applyBorder="1" applyAlignment="1">
      <alignment horizontal="left" vertical="center"/>
    </xf>
    <xf numFmtId="37" fontId="5" fillId="10" borderId="12" xfId="8" applyFont="1" applyFill="1" applyBorder="1" applyAlignment="1">
      <alignment vertical="center"/>
    </xf>
    <xf numFmtId="38" fontId="5" fillId="10" borderId="11" xfId="4" quotePrefix="1" applyFont="1" applyFill="1" applyBorder="1" applyAlignment="1">
      <alignment horizontal="left" vertical="center"/>
    </xf>
    <xf numFmtId="38" fontId="5" fillId="10" borderId="5" xfId="4" applyFont="1" applyFill="1" applyBorder="1" applyAlignment="1">
      <alignment vertical="center"/>
    </xf>
    <xf numFmtId="37" fontId="5" fillId="10" borderId="6" xfId="8" applyFont="1" applyFill="1" applyBorder="1" applyAlignment="1">
      <alignment vertical="center"/>
    </xf>
    <xf numFmtId="177" fontId="10" fillId="0" borderId="0" xfId="0" quotePrefix="1" applyNumberFormat="1" applyFont="1" applyAlignment="1">
      <alignment horizontal="left"/>
    </xf>
    <xf numFmtId="177" fontId="27" fillId="0" borderId="0" xfId="0" applyNumberFormat="1" applyFont="1" applyAlignment="1"/>
    <xf numFmtId="177" fontId="28" fillId="0" borderId="0" xfId="0" applyNumberFormat="1" applyFont="1" applyAlignment="1"/>
    <xf numFmtId="177" fontId="2" fillId="0" borderId="0" xfId="0" applyNumberFormat="1" applyFont="1" applyAlignment="1"/>
    <xf numFmtId="177" fontId="5" fillId="0" borderId="0" xfId="0" applyNumberFormat="1" applyFont="1">
      <alignment vertical="center"/>
    </xf>
    <xf numFmtId="177" fontId="1" fillId="0" borderId="0" xfId="0" applyNumberFormat="1" applyFont="1" applyAlignment="1"/>
    <xf numFmtId="177" fontId="5" fillId="0" borderId="0" xfId="0" applyNumberFormat="1" applyFont="1" applyAlignment="1">
      <alignment horizontal="right"/>
    </xf>
    <xf numFmtId="177" fontId="2" fillId="0" borderId="56" xfId="0" applyNumberFormat="1" applyFont="1" applyBorder="1" applyAlignment="1"/>
    <xf numFmtId="177" fontId="14" fillId="0" borderId="19" xfId="0" applyNumberFormat="1" applyFont="1" applyBorder="1" applyAlignment="1">
      <alignment horizontal="center"/>
    </xf>
    <xf numFmtId="177" fontId="14" fillId="0" borderId="19" xfId="0" applyNumberFormat="1" applyFont="1" applyBorder="1" applyAlignment="1"/>
    <xf numFmtId="177" fontId="5" fillId="0" borderId="57" xfId="0" applyNumberFormat="1" applyFont="1" applyBorder="1" applyAlignment="1">
      <alignment horizontal="left"/>
    </xf>
    <xf numFmtId="177" fontId="5" fillId="0" borderId="10" xfId="0" applyNumberFormat="1" applyFont="1" applyBorder="1" applyAlignment="1"/>
    <xf numFmtId="177" fontId="5" fillId="0" borderId="1" xfId="0" applyNumberFormat="1" applyFont="1" applyBorder="1" applyAlignment="1"/>
    <xf numFmtId="177" fontId="5" fillId="0" borderId="1" xfId="0" applyNumberFormat="1" applyFont="1" applyBorder="1" applyAlignment="1">
      <alignment horizontal="left"/>
    </xf>
    <xf numFmtId="177" fontId="5" fillId="0" borderId="2" xfId="0" applyNumberFormat="1" applyFont="1" applyBorder="1" applyAlignment="1">
      <alignment horizontal="center"/>
    </xf>
    <xf numFmtId="177" fontId="5" fillId="0" borderId="9" xfId="0" applyNumberFormat="1" applyFont="1" applyBorder="1" applyAlignment="1">
      <alignment horizontal="center"/>
    </xf>
    <xf numFmtId="177" fontId="5" fillId="0" borderId="58" xfId="0" applyNumberFormat="1" applyFont="1" applyBorder="1" applyAlignment="1"/>
    <xf numFmtId="177" fontId="5" fillId="0" borderId="4" xfId="0" applyNumberFormat="1" applyFont="1" applyBorder="1" applyAlignment="1"/>
    <xf numFmtId="177" fontId="5" fillId="0" borderId="11" xfId="0" applyNumberFormat="1" applyFont="1" applyBorder="1" applyAlignment="1"/>
    <xf numFmtId="177" fontId="5" fillId="0" borderId="25" xfId="0" quotePrefix="1" applyNumberFormat="1" applyFont="1" applyBorder="1" applyAlignment="1">
      <alignment horizontal="left"/>
    </xf>
    <xf numFmtId="177" fontId="18" fillId="0" borderId="1" xfId="3" applyNumberFormat="1" applyFont="1" applyFill="1" applyBorder="1" applyAlignment="1" applyProtection="1">
      <alignment horizontal="right"/>
    </xf>
    <xf numFmtId="177" fontId="18" fillId="0" borderId="0" xfId="3" applyNumberFormat="1" applyFont="1" applyFill="1" applyBorder="1" applyAlignment="1" applyProtection="1">
      <alignment horizontal="right"/>
    </xf>
    <xf numFmtId="177" fontId="5" fillId="0" borderId="25" xfId="0" applyNumberFormat="1" applyFont="1" applyBorder="1" applyAlignment="1">
      <alignment horizontal="left"/>
    </xf>
    <xf numFmtId="177" fontId="18" fillId="0" borderId="9" xfId="3" applyNumberFormat="1" applyFont="1" applyFill="1" applyBorder="1" applyAlignment="1" applyProtection="1">
      <alignment horizontal="right"/>
    </xf>
    <xf numFmtId="177" fontId="5" fillId="0" borderId="57" xfId="0" quotePrefix="1" applyNumberFormat="1" applyFont="1" applyBorder="1" applyAlignment="1">
      <alignment horizontal="left"/>
    </xf>
    <xf numFmtId="177" fontId="5" fillId="0" borderId="59" xfId="0" applyNumberFormat="1" applyFont="1" applyBorder="1" applyAlignment="1">
      <alignment horizontal="left"/>
    </xf>
    <xf numFmtId="177" fontId="18" fillId="0" borderId="13" xfId="3" applyNumberFormat="1" applyFont="1" applyFill="1" applyBorder="1" applyAlignment="1" applyProtection="1">
      <alignment horizontal="right"/>
    </xf>
    <xf numFmtId="177" fontId="5" fillId="0" borderId="60" xfId="0" applyNumberFormat="1" applyFont="1" applyBorder="1" applyAlignment="1">
      <alignment horizontal="left"/>
    </xf>
    <xf numFmtId="177" fontId="18" fillId="0" borderId="7" xfId="3" applyNumberFormat="1" applyFont="1" applyFill="1" applyBorder="1" applyAlignment="1" applyProtection="1">
      <alignment horizontal="right"/>
    </xf>
    <xf numFmtId="177" fontId="5" fillId="0" borderId="58" xfId="0" applyNumberFormat="1" applyFont="1" applyBorder="1" applyAlignment="1">
      <alignment horizontal="left"/>
    </xf>
    <xf numFmtId="177" fontId="18" fillId="0" borderId="5" xfId="3" applyNumberFormat="1" applyFont="1" applyFill="1" applyBorder="1" applyAlignment="1" applyProtection="1">
      <alignment horizontal="right"/>
    </xf>
    <xf numFmtId="177" fontId="5" fillId="0" borderId="53" xfId="0" applyNumberFormat="1" applyFont="1" applyBorder="1" applyAlignment="1"/>
    <xf numFmtId="38" fontId="5" fillId="0" borderId="7" xfId="3" applyFont="1" applyBorder="1" applyAlignment="1"/>
    <xf numFmtId="177" fontId="5" fillId="0" borderId="45" xfId="0" applyNumberFormat="1" applyFont="1" applyBorder="1" applyAlignment="1"/>
    <xf numFmtId="38" fontId="5" fillId="0" borderId="22" xfId="3" applyFont="1" applyBorder="1" applyAlignment="1"/>
    <xf numFmtId="177" fontId="5" fillId="0" borderId="0" xfId="0" applyNumberFormat="1" applyFont="1" applyAlignment="1"/>
    <xf numFmtId="0" fontId="28" fillId="0" borderId="0" xfId="0" applyFont="1" applyAlignment="1"/>
    <xf numFmtId="0" fontId="1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" fillId="0" borderId="0" xfId="0" applyFont="1" applyAlignment="1">
      <alignment horizontal="left"/>
    </xf>
    <xf numFmtId="0" fontId="1" fillId="0" borderId="53" xfId="0" applyFont="1" applyBorder="1" applyAlignment="1"/>
    <xf numFmtId="0" fontId="1" fillId="0" borderId="7" xfId="0" applyFont="1" applyBorder="1" applyAlignment="1"/>
    <xf numFmtId="0" fontId="1" fillId="0" borderId="25" xfId="0" applyFont="1" applyBorder="1" applyAlignment="1"/>
    <xf numFmtId="0" fontId="1" fillId="0" borderId="29" xfId="0" applyFont="1" applyBorder="1" applyAlignment="1"/>
    <xf numFmtId="0" fontId="1" fillId="0" borderId="5" xfId="0" applyFont="1" applyBorder="1" applyAlignment="1"/>
    <xf numFmtId="0" fontId="1" fillId="0" borderId="12" xfId="0" quotePrefix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quotePrefix="1" applyFont="1" applyBorder="1" applyAlignment="1">
      <alignment horizontal="left"/>
    </xf>
    <xf numFmtId="38" fontId="1" fillId="0" borderId="0" xfId="0" applyNumberFormat="1" applyFont="1" applyAlignment="1"/>
    <xf numFmtId="0" fontId="1" fillId="0" borderId="10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/>
    <xf numFmtId="0" fontId="21" fillId="0" borderId="0" xfId="0" applyFont="1" applyAlignment="1">
      <alignment horizontal="left"/>
    </xf>
    <xf numFmtId="0" fontId="21" fillId="0" borderId="0" xfId="0" applyFont="1" applyAlignment="1"/>
    <xf numFmtId="0" fontId="5" fillId="0" borderId="0" xfId="0" applyFont="1" applyAlignment="1">
      <alignment horizontal="left"/>
    </xf>
    <xf numFmtId="196" fontId="5" fillId="0" borderId="0" xfId="0" applyNumberFormat="1" applyFont="1" applyAlignment="1"/>
    <xf numFmtId="0" fontId="5" fillId="0" borderId="53" xfId="0" applyFont="1" applyBorder="1" applyAlignment="1"/>
    <xf numFmtId="0" fontId="5" fillId="0" borderId="7" xfId="0" applyFont="1" applyBorder="1" applyAlignment="1"/>
    <xf numFmtId="0" fontId="5" fillId="0" borderId="25" xfId="0" applyFont="1" applyBorder="1" applyAlignment="1"/>
    <xf numFmtId="0" fontId="5" fillId="0" borderId="29" xfId="0" applyFont="1" applyBorder="1" applyAlignment="1"/>
    <xf numFmtId="0" fontId="5" fillId="0" borderId="5" xfId="0" applyFont="1" applyBorder="1" applyAlignment="1"/>
    <xf numFmtId="0" fontId="5" fillId="0" borderId="12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  <xf numFmtId="0" fontId="5" fillId="0" borderId="10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32" fillId="0" borderId="0" xfId="0" applyFont="1" applyAlignment="1">
      <alignment horizontal="right"/>
    </xf>
    <xf numFmtId="0" fontId="33" fillId="0" borderId="28" xfId="0" applyFont="1" applyBorder="1" applyAlignment="1"/>
    <xf numFmtId="0" fontId="33" fillId="0" borderId="19" xfId="0" applyFont="1" applyBorder="1" applyAlignment="1"/>
    <xf numFmtId="0" fontId="33" fillId="0" borderId="61" xfId="0" applyFont="1" applyBorder="1" applyAlignment="1"/>
    <xf numFmtId="0" fontId="33" fillId="0" borderId="61" xfId="0" applyFont="1" applyBorder="1" applyAlignment="1">
      <alignment horizontal="center"/>
    </xf>
    <xf numFmtId="0" fontId="0" fillId="0" borderId="19" xfId="0" applyBorder="1" applyAlignment="1"/>
    <xf numFmtId="0" fontId="33" fillId="0" borderId="25" xfId="0" applyFont="1" applyBorder="1" applyAlignment="1"/>
    <xf numFmtId="0" fontId="33" fillId="0" borderId="0" xfId="0" applyFont="1" applyAlignment="1"/>
    <xf numFmtId="0" fontId="29" fillId="0" borderId="9" xfId="0" applyFont="1" applyBorder="1" applyAlignment="1">
      <alignment horizontal="left"/>
    </xf>
    <xf numFmtId="0" fontId="29" fillId="0" borderId="9" xfId="0" applyFont="1" applyBorder="1" applyAlignment="1"/>
    <xf numFmtId="0" fontId="29" fillId="0" borderId="9" xfId="0" quotePrefix="1" applyFont="1" applyBorder="1" applyAlignment="1">
      <alignment horizontal="left"/>
    </xf>
    <xf numFmtId="0" fontId="29" fillId="0" borderId="1" xfId="0" applyFont="1" applyBorder="1" applyAlignment="1"/>
    <xf numFmtId="0" fontId="29" fillId="0" borderId="10" xfId="0" applyFont="1" applyBorder="1" applyAlignment="1"/>
    <xf numFmtId="0" fontId="33" fillId="0" borderId="29" xfId="0" applyFont="1" applyBorder="1" applyAlignment="1"/>
    <xf numFmtId="0" fontId="33" fillId="0" borderId="5" xfId="0" applyFont="1" applyBorder="1" applyAlignment="1"/>
    <xf numFmtId="0" fontId="29" fillId="0" borderId="11" xfId="0" applyFont="1" applyBorder="1" applyAlignment="1">
      <alignment horizontal="center" vertical="top"/>
    </xf>
    <xf numFmtId="0" fontId="29" fillId="0" borderId="11" xfId="0" quotePrefix="1" applyFont="1" applyBorder="1" applyAlignment="1">
      <alignment horizontal="center" vertical="top"/>
    </xf>
    <xf numFmtId="0" fontId="29" fillId="0" borderId="4" xfId="0" quotePrefix="1" applyFont="1" applyBorder="1" applyAlignment="1">
      <alignment horizontal="center" vertical="top"/>
    </xf>
    <xf numFmtId="0" fontId="29" fillId="0" borderId="3" xfId="0" quotePrefix="1" applyFont="1" applyBorder="1" applyAlignment="1">
      <alignment horizontal="left"/>
    </xf>
    <xf numFmtId="177" fontId="18" fillId="0" borderId="0" xfId="4" applyNumberFormat="1" applyFont="1" applyBorder="1"/>
    <xf numFmtId="0" fontId="29" fillId="0" borderId="3" xfId="0" applyFont="1" applyBorder="1" applyAlignment="1">
      <alignment horizontal="left"/>
    </xf>
    <xf numFmtId="0" fontId="33" fillId="0" borderId="62" xfId="0" applyFont="1" applyBorder="1" applyAlignment="1"/>
    <xf numFmtId="0" fontId="29" fillId="0" borderId="63" xfId="0" quotePrefix="1" applyFont="1" applyBorder="1" applyAlignment="1">
      <alignment horizontal="left"/>
    </xf>
    <xf numFmtId="177" fontId="18" fillId="0" borderId="15" xfId="4" applyNumberFormat="1" applyFont="1" applyBorder="1"/>
    <xf numFmtId="0" fontId="33" fillId="0" borderId="26" xfId="0" applyFont="1" applyBorder="1" applyAlignment="1"/>
    <xf numFmtId="0" fontId="29" fillId="0" borderId="52" xfId="0" applyFont="1" applyBorder="1" applyAlignment="1">
      <alignment horizontal="left"/>
    </xf>
    <xf numFmtId="177" fontId="18" fillId="0" borderId="17" xfId="4" applyNumberFormat="1" applyFont="1" applyBorder="1"/>
    <xf numFmtId="0" fontId="29" fillId="0" borderId="6" xfId="0" applyFont="1" applyBorder="1" applyAlignment="1">
      <alignment horizontal="left"/>
    </xf>
    <xf numFmtId="177" fontId="18" fillId="0" borderId="5" xfId="4" applyNumberFormat="1" applyFont="1" applyBorder="1"/>
    <xf numFmtId="0" fontId="29" fillId="0" borderId="2" xfId="0" applyFont="1" applyBorder="1" applyAlignment="1">
      <alignment horizontal="left"/>
    </xf>
    <xf numFmtId="177" fontId="18" fillId="0" borderId="7" xfId="4" applyNumberFormat="1" applyFont="1" applyBorder="1"/>
    <xf numFmtId="0" fontId="33" fillId="0" borderId="45" xfId="0" applyFont="1" applyBorder="1" applyAlignment="1"/>
    <xf numFmtId="0" fontId="29" fillId="0" borderId="23" xfId="0" applyFont="1" applyBorder="1" applyAlignment="1">
      <alignment horizontal="left"/>
    </xf>
    <xf numFmtId="177" fontId="18" fillId="0" borderId="22" xfId="4" applyNumberFormat="1" applyFont="1" applyBorder="1"/>
    <xf numFmtId="0" fontId="5" fillId="0" borderId="0" xfId="10" quotePrefix="1" applyFont="1" applyAlignment="1" applyProtection="1">
      <alignment horizontal="left"/>
      <protection locked="0"/>
    </xf>
    <xf numFmtId="0" fontId="5" fillId="0" borderId="0" xfId="10" applyFont="1" applyAlignment="1" applyProtection="1">
      <alignment horizontal="left"/>
      <protection locked="0"/>
    </xf>
    <xf numFmtId="0" fontId="5" fillId="0" borderId="17" xfId="10" applyFont="1" applyBorder="1" applyAlignment="1" applyProtection="1">
      <alignment horizontal="left"/>
      <protection locked="0"/>
    </xf>
    <xf numFmtId="0" fontId="5" fillId="0" borderId="0" xfId="10" applyFont="1" applyAlignment="1">
      <alignment horizontal="left"/>
    </xf>
    <xf numFmtId="0" fontId="5" fillId="0" borderId="17" xfId="10" applyFont="1" applyBorder="1" applyAlignment="1">
      <alignment horizontal="left"/>
    </xf>
    <xf numFmtId="0" fontId="5" fillId="0" borderId="7" xfId="10" applyFont="1" applyBorder="1" applyAlignment="1" applyProtection="1">
      <alignment horizontal="left"/>
      <protection locked="0"/>
    </xf>
    <xf numFmtId="0" fontId="18" fillId="0" borderId="22" xfId="10" applyFont="1" applyBorder="1" applyAlignment="1" applyProtection="1">
      <alignment horizontal="left"/>
      <protection locked="0"/>
    </xf>
    <xf numFmtId="176" fontId="1" fillId="7" borderId="0" xfId="4" applyNumberFormat="1" applyFont="1" applyFill="1"/>
    <xf numFmtId="176" fontId="1" fillId="0" borderId="0" xfId="4" applyNumberFormat="1" applyFont="1"/>
    <xf numFmtId="176" fontId="1" fillId="0" borderId="0" xfId="4" applyNumberFormat="1" applyFont="1" applyFill="1"/>
    <xf numFmtId="176" fontId="1" fillId="7" borderId="0" xfId="4" applyNumberFormat="1" applyFont="1" applyFill="1" applyAlignment="1">
      <alignment horizontal="right"/>
    </xf>
    <xf numFmtId="176" fontId="1" fillId="2" borderId="0" xfId="4" applyNumberFormat="1" applyFont="1" applyFill="1"/>
    <xf numFmtId="176" fontId="1" fillId="0" borderId="7" xfId="4" applyNumberFormat="1" applyFont="1" applyBorder="1"/>
    <xf numFmtId="176" fontId="1" fillId="0" borderId="5" xfId="4" applyNumberFormat="1" applyFont="1" applyBorder="1"/>
    <xf numFmtId="177" fontId="18" fillId="0" borderId="33" xfId="10" applyNumberFormat="1" applyFont="1" applyBorder="1" applyAlignment="1" applyProtection="1">
      <alignment horizontal="center"/>
      <protection locked="0"/>
    </xf>
    <xf numFmtId="38" fontId="5" fillId="10" borderId="9" xfId="3" quotePrefix="1" applyFont="1" applyFill="1" applyBorder="1" applyAlignment="1">
      <alignment horizontal="left" vertical="center"/>
    </xf>
    <xf numFmtId="38" fontId="5" fillId="10" borderId="0" xfId="3" applyFont="1" applyFill="1" applyBorder="1" applyAlignment="1">
      <alignment vertical="center"/>
    </xf>
    <xf numFmtId="38" fontId="5" fillId="10" borderId="3" xfId="3" applyFont="1" applyFill="1" applyBorder="1" applyAlignment="1">
      <alignment vertical="center"/>
    </xf>
    <xf numFmtId="38" fontId="5" fillId="10" borderId="9" xfId="3" applyFont="1" applyFill="1" applyBorder="1" applyAlignment="1">
      <alignment vertical="center"/>
    </xf>
    <xf numFmtId="38" fontId="5" fillId="10" borderId="0" xfId="3" quotePrefix="1" applyFont="1" applyFill="1" applyBorder="1" applyAlignment="1">
      <alignment horizontal="left" vertical="center"/>
    </xf>
    <xf numFmtId="38" fontId="5" fillId="0" borderId="1" xfId="3" quotePrefix="1" applyFont="1" applyBorder="1" applyAlignment="1">
      <alignment horizontal="left" vertical="center"/>
    </xf>
    <xf numFmtId="38" fontId="5" fillId="0" borderId="7" xfId="3" applyFont="1" applyBorder="1" applyAlignment="1">
      <alignment vertical="center"/>
    </xf>
    <xf numFmtId="38" fontId="5" fillId="0" borderId="12" xfId="3" applyFont="1" applyBorder="1" applyAlignment="1">
      <alignment vertical="center"/>
    </xf>
    <xf numFmtId="38" fontId="5" fillId="0" borderId="10" xfId="3" applyFont="1" applyBorder="1" applyAlignment="1">
      <alignment vertical="center"/>
    </xf>
    <xf numFmtId="38" fontId="5" fillId="10" borderId="11" xfId="3" quotePrefix="1" applyFont="1" applyFill="1" applyBorder="1" applyAlignment="1">
      <alignment horizontal="left" vertical="center"/>
    </xf>
    <xf numFmtId="38" fontId="5" fillId="10" borderId="5" xfId="3" applyFont="1" applyFill="1" applyBorder="1" applyAlignment="1">
      <alignment vertical="center"/>
    </xf>
    <xf numFmtId="38" fontId="5" fillId="10" borderId="6" xfId="3" applyFont="1" applyFill="1" applyBorder="1" applyAlignment="1">
      <alignment vertical="center"/>
    </xf>
    <xf numFmtId="38" fontId="5" fillId="10" borderId="4" xfId="3" applyFont="1" applyFill="1" applyBorder="1" applyAlignment="1">
      <alignment vertical="center"/>
    </xf>
    <xf numFmtId="38" fontId="5" fillId="10" borderId="9" xfId="3" quotePrefix="1" applyFont="1" applyFill="1" applyBorder="1" applyAlignment="1" applyProtection="1">
      <alignment horizontal="left" vertical="center"/>
    </xf>
    <xf numFmtId="38" fontId="5" fillId="10" borderId="0" xfId="3" quotePrefix="1" applyFont="1" applyFill="1" applyBorder="1" applyAlignment="1" applyProtection="1">
      <alignment horizontal="left" vertical="center"/>
    </xf>
    <xf numFmtId="0" fontId="5" fillId="10" borderId="3" xfId="0" applyFont="1" applyFill="1" applyBorder="1">
      <alignment vertical="center"/>
    </xf>
    <xf numFmtId="38" fontId="5" fillId="0" borderId="10" xfId="4" applyFont="1" applyBorder="1" applyAlignment="1" applyProtection="1">
      <alignment horizontal="centerContinuous" vertical="center"/>
    </xf>
    <xf numFmtId="38" fontId="5" fillId="0" borderId="4" xfId="4" applyFont="1" applyBorder="1" applyAlignment="1" applyProtection="1">
      <alignment horizontal="centerContinuous" vertical="center"/>
    </xf>
    <xf numFmtId="38" fontId="5" fillId="8" borderId="5" xfId="4" applyFont="1" applyFill="1" applyBorder="1" applyAlignment="1" applyProtection="1">
      <alignment vertical="center"/>
    </xf>
    <xf numFmtId="38" fontId="5" fillId="8" borderId="6" xfId="4" applyFont="1" applyFill="1" applyBorder="1" applyAlignment="1" applyProtection="1">
      <alignment vertical="center"/>
    </xf>
    <xf numFmtId="38" fontId="5" fillId="8" borderId="0" xfId="4" applyFont="1" applyFill="1" applyBorder="1" applyAlignment="1" applyProtection="1">
      <alignment vertical="center"/>
    </xf>
    <xf numFmtId="38" fontId="5" fillId="11" borderId="10" xfId="3" applyFont="1" applyFill="1" applyBorder="1">
      <alignment vertical="center"/>
    </xf>
    <xf numFmtId="38" fontId="5" fillId="11" borderId="2" xfId="3" applyFont="1" applyFill="1" applyBorder="1">
      <alignment vertical="center"/>
    </xf>
    <xf numFmtId="38" fontId="5" fillId="11" borderId="4" xfId="3" applyFont="1" applyFill="1" applyBorder="1">
      <alignment vertical="center"/>
    </xf>
    <xf numFmtId="38" fontId="5" fillId="11" borderId="0" xfId="3" applyFont="1" applyFill="1" applyBorder="1" applyAlignment="1">
      <alignment vertical="center"/>
    </xf>
    <xf numFmtId="38" fontId="5" fillId="10" borderId="7" xfId="3" applyFont="1" applyFill="1" applyBorder="1">
      <alignment vertical="center"/>
    </xf>
    <xf numFmtId="38" fontId="5" fillId="10" borderId="0" xfId="3" applyFont="1" applyFill="1" applyBorder="1">
      <alignment vertical="center"/>
    </xf>
    <xf numFmtId="38" fontId="5" fillId="10" borderId="5" xfId="3" applyFont="1" applyFill="1" applyBorder="1">
      <alignment vertical="center"/>
    </xf>
    <xf numFmtId="38" fontId="5" fillId="0" borderId="5" xfId="3" applyFont="1" applyBorder="1">
      <alignment vertical="center"/>
    </xf>
    <xf numFmtId="37" fontId="5" fillId="9" borderId="0" xfId="8" applyFont="1" applyFill="1" applyAlignment="1">
      <alignment vertical="center"/>
    </xf>
    <xf numFmtId="38" fontId="5" fillId="9" borderId="0" xfId="3" applyFont="1" applyFill="1" applyAlignment="1">
      <alignment vertical="center"/>
    </xf>
    <xf numFmtId="38" fontId="5" fillId="10" borderId="0" xfId="3" applyFont="1" applyFill="1" applyAlignment="1">
      <alignment vertical="center"/>
    </xf>
    <xf numFmtId="38" fontId="5" fillId="10" borderId="0" xfId="3" applyFont="1" applyFill="1">
      <alignment vertical="center"/>
    </xf>
    <xf numFmtId="38" fontId="5" fillId="0" borderId="39" xfId="3" applyFont="1" applyBorder="1" applyAlignment="1">
      <alignment vertical="center"/>
    </xf>
    <xf numFmtId="38" fontId="5" fillId="9" borderId="18" xfId="3" applyFont="1" applyFill="1" applyBorder="1" applyAlignment="1" applyProtection="1">
      <alignment horizontal="left" vertical="center"/>
    </xf>
    <xf numFmtId="38" fontId="5" fillId="9" borderId="13" xfId="3" applyFont="1" applyFill="1" applyBorder="1" applyAlignment="1" applyProtection="1">
      <alignment vertical="center"/>
    </xf>
    <xf numFmtId="38" fontId="5" fillId="9" borderId="39" xfId="3" applyFont="1" applyFill="1" applyBorder="1" applyAlignment="1" applyProtection="1">
      <alignment vertical="center"/>
    </xf>
    <xf numFmtId="38" fontId="5" fillId="9" borderId="13" xfId="3" applyFont="1" applyFill="1" applyBorder="1" applyAlignment="1">
      <alignment vertical="center"/>
    </xf>
    <xf numFmtId="38" fontId="5" fillId="9" borderId="39" xfId="3" applyFont="1" applyFill="1" applyBorder="1" applyAlignment="1">
      <alignment vertical="center"/>
    </xf>
    <xf numFmtId="38" fontId="5" fillId="9" borderId="18" xfId="4" applyFont="1" applyFill="1" applyBorder="1" applyAlignment="1" applyProtection="1">
      <alignment horizontal="left" vertical="center"/>
    </xf>
    <xf numFmtId="38" fontId="5" fillId="9" borderId="13" xfId="4" applyFont="1" applyFill="1" applyBorder="1" applyAlignment="1" applyProtection="1">
      <alignment vertical="center"/>
    </xf>
    <xf numFmtId="38" fontId="5" fillId="9" borderId="39" xfId="4" applyFont="1" applyFill="1" applyBorder="1" applyAlignment="1" applyProtection="1">
      <alignment vertical="center"/>
    </xf>
    <xf numFmtId="37" fontId="18" fillId="9" borderId="18" xfId="8" applyFont="1" applyFill="1" applyBorder="1" applyAlignment="1" applyProtection="1">
      <alignment horizontal="right" vertical="center"/>
      <protection locked="0"/>
    </xf>
    <xf numFmtId="37" fontId="18" fillId="9" borderId="13" xfId="8" applyFont="1" applyFill="1" applyBorder="1" applyAlignment="1" applyProtection="1">
      <alignment horizontal="right" vertical="center"/>
      <protection locked="0"/>
    </xf>
    <xf numFmtId="37" fontId="18" fillId="9" borderId="39" xfId="8" applyFont="1" applyFill="1" applyBorder="1" applyAlignment="1" applyProtection="1">
      <alignment horizontal="right" vertical="center"/>
      <protection locked="0"/>
    </xf>
    <xf numFmtId="38" fontId="5" fillId="0" borderId="1" xfId="4" quotePrefix="1" applyFont="1" applyBorder="1" applyAlignment="1">
      <alignment horizontal="left" vertical="center"/>
    </xf>
    <xf numFmtId="38" fontId="5" fillId="0" borderId="7" xfId="4" applyFont="1" applyBorder="1" applyAlignment="1">
      <alignment vertical="center"/>
    </xf>
    <xf numFmtId="38" fontId="5" fillId="0" borderId="9" xfId="4" quotePrefix="1" applyFont="1" applyBorder="1" applyAlignment="1">
      <alignment horizontal="left" vertical="center"/>
    </xf>
    <xf numFmtId="38" fontId="5" fillId="0" borderId="11" xfId="4" quotePrefix="1" applyFont="1" applyBorder="1" applyAlignment="1">
      <alignment horizontal="left" vertical="center"/>
    </xf>
    <xf numFmtId="38" fontId="5" fillId="0" borderId="5" xfId="4" applyFont="1" applyBorder="1" applyAlignment="1">
      <alignment vertical="center"/>
    </xf>
    <xf numFmtId="38" fontId="5" fillId="0" borderId="6" xfId="4" applyFont="1" applyBorder="1" applyAlignment="1">
      <alignment vertical="center"/>
    </xf>
    <xf numFmtId="38" fontId="5" fillId="0" borderId="2" xfId="4" applyFont="1" applyBorder="1" applyAlignment="1" applyProtection="1">
      <alignment horizontal="center" vertical="center"/>
    </xf>
    <xf numFmtId="38" fontId="5" fillId="0" borderId="5" xfId="4" applyFont="1" applyBorder="1" applyAlignment="1" applyProtection="1">
      <alignment horizontal="left" vertical="center"/>
    </xf>
    <xf numFmtId="0" fontId="3" fillId="0" borderId="0" xfId="13" applyFont="1"/>
    <xf numFmtId="184" fontId="3" fillId="0" borderId="0" xfId="1" applyNumberFormat="1" applyFont="1" applyFill="1" applyAlignment="1"/>
    <xf numFmtId="0" fontId="25" fillId="0" borderId="0" xfId="0" applyFont="1" applyAlignment="1"/>
    <xf numFmtId="0" fontId="3" fillId="0" borderId="1" xfId="13" applyFont="1" applyBorder="1"/>
    <xf numFmtId="0" fontId="3" fillId="0" borderId="12" xfId="13" applyFont="1" applyBorder="1"/>
    <xf numFmtId="0" fontId="3" fillId="0" borderId="7" xfId="13" applyFont="1" applyBorder="1"/>
    <xf numFmtId="184" fontId="3" fillId="0" borderId="7" xfId="1" applyNumberFormat="1" applyFont="1" applyFill="1" applyBorder="1" applyAlignment="1"/>
    <xf numFmtId="38" fontId="3" fillId="0" borderId="7" xfId="11" applyNumberFormat="1" applyFont="1" applyBorder="1"/>
    <xf numFmtId="0" fontId="3" fillId="0" borderId="10" xfId="13" applyFont="1" applyBorder="1"/>
    <xf numFmtId="0" fontId="3" fillId="0" borderId="9" xfId="11" applyFont="1" applyBorder="1" applyAlignment="1">
      <alignment horizontal="center"/>
    </xf>
    <xf numFmtId="0" fontId="3" fillId="0" borderId="3" xfId="13" applyFont="1" applyBorder="1" applyAlignment="1">
      <alignment horizontal="center"/>
    </xf>
    <xf numFmtId="38" fontId="3" fillId="0" borderId="0" xfId="4" applyFont="1" applyFill="1" applyBorder="1" applyAlignment="1">
      <alignment horizontal="center"/>
    </xf>
    <xf numFmtId="38" fontId="3" fillId="0" borderId="10" xfId="11" applyNumberFormat="1" applyFont="1" applyBorder="1" applyAlignment="1">
      <alignment horizontal="center"/>
    </xf>
    <xf numFmtId="38" fontId="3" fillId="0" borderId="1" xfId="11" applyNumberFormat="1" applyFont="1" applyBorder="1" applyAlignment="1">
      <alignment horizontal="center"/>
    </xf>
    <xf numFmtId="38" fontId="3" fillId="0" borderId="7" xfId="11" applyNumberFormat="1" applyFont="1" applyBorder="1" applyAlignment="1">
      <alignment horizontal="center"/>
    </xf>
    <xf numFmtId="0" fontId="3" fillId="0" borderId="7" xfId="13" applyFont="1" applyBorder="1" applyAlignment="1">
      <alignment horizontal="center"/>
    </xf>
    <xf numFmtId="185" fontId="33" fillId="0" borderId="2" xfId="1" applyNumberFormat="1" applyFont="1" applyFill="1" applyBorder="1" applyAlignment="1">
      <alignment horizontal="center" shrinkToFit="1"/>
    </xf>
    <xf numFmtId="0" fontId="3" fillId="0" borderId="0" xfId="13" applyFont="1" applyAlignment="1">
      <alignment horizontal="center"/>
    </xf>
    <xf numFmtId="38" fontId="3" fillId="0" borderId="2" xfId="11" applyNumberFormat="1" applyFont="1" applyBorder="1" applyAlignment="1">
      <alignment horizontal="center"/>
    </xf>
    <xf numFmtId="38" fontId="29" fillId="0" borderId="2" xfId="11" applyNumberFormat="1" applyFont="1" applyBorder="1" applyAlignment="1">
      <alignment horizontal="center"/>
    </xf>
    <xf numFmtId="38" fontId="3" fillId="0" borderId="9" xfId="11" applyNumberFormat="1" applyFont="1" applyBorder="1" applyAlignment="1">
      <alignment horizontal="center"/>
    </xf>
    <xf numFmtId="0" fontId="3" fillId="0" borderId="11" xfId="11" applyFont="1" applyBorder="1" applyAlignment="1">
      <alignment horizontal="center"/>
    </xf>
    <xf numFmtId="0" fontId="3" fillId="0" borderId="6" xfId="13" applyFont="1" applyBorder="1" applyAlignment="1">
      <alignment horizontal="center"/>
    </xf>
    <xf numFmtId="38" fontId="3" fillId="0" borderId="5" xfId="4" applyFont="1" applyFill="1" applyBorder="1" applyAlignment="1">
      <alignment horizontal="center"/>
    </xf>
    <xf numFmtId="38" fontId="3" fillId="0" borderId="4" xfId="11" applyNumberFormat="1" applyFont="1" applyBorder="1" applyAlignment="1">
      <alignment horizontal="center"/>
    </xf>
    <xf numFmtId="38" fontId="29" fillId="0" borderId="4" xfId="11" applyNumberFormat="1" applyFont="1" applyBorder="1" applyAlignment="1">
      <alignment horizontal="center"/>
    </xf>
    <xf numFmtId="38" fontId="3" fillId="0" borderId="11" xfId="11" applyNumberFormat="1" applyFont="1" applyBorder="1" applyAlignment="1">
      <alignment horizontal="center"/>
    </xf>
    <xf numFmtId="38" fontId="3" fillId="0" borderId="11" xfId="11" applyNumberFormat="1" applyFont="1" applyBorder="1" applyAlignment="1">
      <alignment horizontal="center" shrinkToFit="1"/>
    </xf>
    <xf numFmtId="185" fontId="3" fillId="0" borderId="4" xfId="1" applyNumberFormat="1" applyFont="1" applyFill="1" applyBorder="1" applyAlignment="1">
      <alignment horizontal="center"/>
    </xf>
    <xf numFmtId="186" fontId="3" fillId="0" borderId="1" xfId="13" applyNumberFormat="1" applyFont="1" applyBorder="1"/>
    <xf numFmtId="56" fontId="3" fillId="0" borderId="12" xfId="13" quotePrefix="1" applyNumberFormat="1" applyFont="1" applyBorder="1"/>
    <xf numFmtId="177" fontId="3" fillId="0" borderId="7" xfId="4" applyNumberFormat="1" applyFont="1" applyFill="1" applyBorder="1"/>
    <xf numFmtId="177" fontId="3" fillId="0" borderId="1" xfId="4" applyNumberFormat="1" applyFont="1" applyFill="1" applyBorder="1"/>
    <xf numFmtId="187" fontId="3" fillId="0" borderId="10" xfId="4" applyNumberFormat="1" applyFont="1" applyFill="1" applyBorder="1" applyAlignment="1">
      <alignment horizontal="right"/>
    </xf>
    <xf numFmtId="177" fontId="3" fillId="0" borderId="1" xfId="13" applyNumberFormat="1" applyFont="1" applyBorder="1"/>
    <xf numFmtId="177" fontId="3" fillId="0" borderId="7" xfId="13" applyNumberFormat="1" applyFont="1" applyBorder="1"/>
    <xf numFmtId="0" fontId="37" fillId="0" borderId="0" xfId="13" applyFont="1"/>
    <xf numFmtId="186" fontId="3" fillId="0" borderId="9" xfId="13" applyNumberFormat="1" applyFont="1" applyBorder="1" applyAlignment="1">
      <alignment horizontal="center"/>
    </xf>
    <xf numFmtId="0" fontId="3" fillId="0" borderId="3" xfId="13" quotePrefix="1" applyFont="1" applyBorder="1"/>
    <xf numFmtId="177" fontId="3" fillId="0" borderId="0" xfId="4" applyNumberFormat="1" applyFont="1" applyFill="1" applyBorder="1"/>
    <xf numFmtId="177" fontId="3" fillId="0" borderId="9" xfId="4" applyNumberFormat="1" applyFont="1" applyFill="1" applyBorder="1"/>
    <xf numFmtId="38" fontId="3" fillId="0" borderId="0" xfId="4" applyFont="1" applyBorder="1"/>
    <xf numFmtId="177" fontId="3" fillId="0" borderId="9" xfId="13" applyNumberFormat="1" applyFont="1" applyBorder="1"/>
    <xf numFmtId="177" fontId="3" fillId="0" borderId="0" xfId="13" applyNumberFormat="1" applyFont="1"/>
    <xf numFmtId="186" fontId="3" fillId="0" borderId="9" xfId="13" applyNumberFormat="1" applyFont="1" applyBorder="1"/>
    <xf numFmtId="0" fontId="3" fillId="0" borderId="11" xfId="13" applyFont="1" applyBorder="1"/>
    <xf numFmtId="0" fontId="3" fillId="0" borderId="6" xfId="13" applyFont="1" applyBorder="1"/>
    <xf numFmtId="177" fontId="3" fillId="0" borderId="5" xfId="4" applyNumberFormat="1" applyFont="1" applyFill="1" applyBorder="1"/>
    <xf numFmtId="177" fontId="3" fillId="0" borderId="11" xfId="4" applyNumberFormat="1" applyFont="1" applyFill="1" applyBorder="1"/>
    <xf numFmtId="177" fontId="37" fillId="0" borderId="0" xfId="0" applyNumberFormat="1" applyFont="1" applyAlignment="1"/>
    <xf numFmtId="177" fontId="3" fillId="0" borderId="11" xfId="13" applyNumberFormat="1" applyFont="1" applyBorder="1"/>
    <xf numFmtId="177" fontId="3" fillId="0" borderId="5" xfId="13" applyNumberFormat="1" applyFont="1" applyBorder="1"/>
    <xf numFmtId="187" fontId="3" fillId="0" borderId="2" xfId="4" applyNumberFormat="1" applyFont="1" applyFill="1" applyBorder="1"/>
    <xf numFmtId="187" fontId="3" fillId="0" borderId="4" xfId="4" applyNumberFormat="1" applyFont="1" applyFill="1" applyBorder="1"/>
    <xf numFmtId="186" fontId="3" fillId="0" borderId="11" xfId="13" applyNumberFormat="1" applyFont="1" applyBorder="1" applyAlignment="1">
      <alignment horizontal="center"/>
    </xf>
    <xf numFmtId="177" fontId="3" fillId="0" borderId="10" xfId="4" applyNumberFormat="1" applyFont="1" applyFill="1" applyBorder="1"/>
    <xf numFmtId="177" fontId="3" fillId="0" borderId="12" xfId="4" applyNumberFormat="1" applyFont="1" applyFill="1" applyBorder="1"/>
    <xf numFmtId="177" fontId="3" fillId="0" borderId="10" xfId="13" applyNumberFormat="1" applyFont="1" applyBorder="1"/>
    <xf numFmtId="177" fontId="3" fillId="0" borderId="2" xfId="4" applyNumberFormat="1" applyFont="1" applyFill="1" applyBorder="1"/>
    <xf numFmtId="177" fontId="3" fillId="0" borderId="3" xfId="4" applyNumberFormat="1" applyFont="1" applyFill="1" applyBorder="1"/>
    <xf numFmtId="177" fontId="3" fillId="0" borderId="2" xfId="13" applyNumberFormat="1" applyFont="1" applyBorder="1"/>
    <xf numFmtId="177" fontId="3" fillId="0" borderId="4" xfId="4" applyNumberFormat="1" applyFont="1" applyFill="1" applyBorder="1"/>
    <xf numFmtId="177" fontId="3" fillId="0" borderId="6" xfId="4" applyNumberFormat="1" applyFont="1" applyFill="1" applyBorder="1"/>
    <xf numFmtId="177" fontId="3" fillId="0" borderId="4" xfId="13" applyNumberFormat="1" applyFont="1" applyBorder="1"/>
    <xf numFmtId="177" fontId="3" fillId="0" borderId="7" xfId="1" applyNumberFormat="1" applyFont="1" applyFill="1" applyBorder="1" applyAlignment="1"/>
    <xf numFmtId="177" fontId="3" fillId="0" borderId="12" xfId="13" applyNumberFormat="1" applyFont="1" applyBorder="1"/>
    <xf numFmtId="187" fontId="3" fillId="0" borderId="10" xfId="4" applyNumberFormat="1" applyFont="1" applyFill="1" applyBorder="1"/>
    <xf numFmtId="177" fontId="3" fillId="0" borderId="0" xfId="1" applyNumberFormat="1" applyFont="1" applyFill="1" applyBorder="1" applyAlignment="1"/>
    <xf numFmtId="177" fontId="3" fillId="0" borderId="3" xfId="13" applyNumberFormat="1" applyFont="1" applyBorder="1"/>
    <xf numFmtId="177" fontId="3" fillId="0" borderId="5" xfId="1" applyNumberFormat="1" applyFont="1" applyFill="1" applyBorder="1" applyAlignment="1"/>
    <xf numFmtId="177" fontId="3" fillId="0" borderId="6" xfId="13" applyNumberFormat="1" applyFont="1" applyBorder="1"/>
    <xf numFmtId="0" fontId="3" fillId="0" borderId="9" xfId="13" applyFont="1" applyBorder="1"/>
    <xf numFmtId="180" fontId="3" fillId="0" borderId="4" xfId="13" applyNumberFormat="1" applyFont="1" applyBorder="1"/>
    <xf numFmtId="180" fontId="3" fillId="0" borderId="10" xfId="13" applyNumberFormat="1" applyFont="1" applyBorder="1"/>
    <xf numFmtId="186" fontId="3" fillId="0" borderId="0" xfId="13" applyNumberFormat="1" applyFont="1" applyAlignment="1">
      <alignment horizontal="center"/>
    </xf>
    <xf numFmtId="0" fontId="3" fillId="0" borderId="0" xfId="13" quotePrefix="1" applyFont="1"/>
    <xf numFmtId="177" fontId="37" fillId="0" borderId="0" xfId="13" applyNumberFormat="1" applyFont="1"/>
    <xf numFmtId="177" fontId="37" fillId="0" borderId="0" xfId="1" applyNumberFormat="1" applyFont="1" applyFill="1" applyBorder="1" applyAlignment="1"/>
    <xf numFmtId="187" fontId="37" fillId="0" borderId="0" xfId="4" applyNumberFormat="1" applyFont="1" applyFill="1" applyBorder="1"/>
    <xf numFmtId="0" fontId="34" fillId="0" borderId="0" xfId="13" applyFont="1"/>
    <xf numFmtId="176" fontId="3" fillId="0" borderId="10" xfId="4" applyNumberFormat="1" applyFont="1" applyFill="1" applyBorder="1"/>
    <xf numFmtId="177" fontId="25" fillId="0" borderId="0" xfId="0" applyNumberFormat="1" applyFont="1" applyAlignment="1"/>
    <xf numFmtId="176" fontId="33" fillId="0" borderId="2" xfId="4" applyNumberFormat="1" applyFont="1" applyFill="1" applyBorder="1" applyAlignment="1">
      <alignment horizontal="center" shrinkToFit="1"/>
    </xf>
    <xf numFmtId="177" fontId="3" fillId="0" borderId="0" xfId="13" applyNumberFormat="1" applyFont="1" applyAlignment="1">
      <alignment horizontal="center"/>
    </xf>
    <xf numFmtId="186" fontId="3" fillId="0" borderId="3" xfId="13" applyNumberFormat="1" applyFont="1" applyBorder="1" applyAlignment="1">
      <alignment horizontal="center"/>
    </xf>
    <xf numFmtId="186" fontId="3" fillId="0" borderId="5" xfId="13" applyNumberFormat="1" applyFont="1" applyBorder="1" applyAlignment="1">
      <alignment horizontal="center"/>
    </xf>
    <xf numFmtId="187" fontId="3" fillId="0" borderId="4" xfId="4" applyNumberFormat="1" applyFont="1" applyFill="1" applyBorder="1" applyAlignment="1">
      <alignment horizontal="center"/>
    </xf>
    <xf numFmtId="180" fontId="3" fillId="0" borderId="2" xfId="13" applyNumberFormat="1" applyFont="1" applyBorder="1"/>
    <xf numFmtId="184" fontId="3" fillId="0" borderId="0" xfId="1" applyNumberFormat="1" applyFont="1" applyFill="1" applyBorder="1" applyAlignment="1"/>
    <xf numFmtId="0" fontId="3" fillId="0" borderId="0" xfId="0" applyFont="1" applyAlignment="1"/>
    <xf numFmtId="38" fontId="3" fillId="0" borderId="11" xfId="4" applyFont="1" applyFill="1" applyBorder="1"/>
    <xf numFmtId="38" fontId="3" fillId="0" borderId="5" xfId="4" applyFont="1" applyFill="1" applyBorder="1"/>
    <xf numFmtId="38" fontId="3" fillId="0" borderId="10" xfId="4" applyFont="1" applyFill="1" applyBorder="1"/>
    <xf numFmtId="38" fontId="3" fillId="0" borderId="0" xfId="4" applyFont="1" applyFill="1" applyBorder="1"/>
    <xf numFmtId="180" fontId="3" fillId="0" borderId="0" xfId="13" applyNumberFormat="1" applyFont="1"/>
    <xf numFmtId="176" fontId="33" fillId="0" borderId="2" xfId="4" applyNumberFormat="1" applyFont="1" applyFill="1" applyBorder="1" applyAlignment="1">
      <alignment horizontal="center"/>
    </xf>
    <xf numFmtId="177" fontId="37" fillId="0" borderId="0" xfId="0" applyNumberFormat="1" applyFont="1" applyAlignment="1">
      <alignment shrinkToFit="1"/>
    </xf>
    <xf numFmtId="177" fontId="3" fillId="0" borderId="0" xfId="0" applyNumberFormat="1" applyFont="1" applyAlignment="1">
      <alignment shrinkToFit="1"/>
    </xf>
    <xf numFmtId="0" fontId="37" fillId="0" borderId="0" xfId="0" applyFont="1" applyAlignment="1">
      <alignment shrinkToFit="1"/>
    </xf>
    <xf numFmtId="0" fontId="25" fillId="0" borderId="0" xfId="0" applyFont="1" applyAlignment="1">
      <alignment shrinkToFit="1"/>
    </xf>
    <xf numFmtId="0" fontId="38" fillId="0" borderId="0" xfId="13" applyFont="1"/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29" fillId="0" borderId="4" xfId="0" applyFont="1" applyBorder="1" applyAlignment="1">
      <alignment vertical="top" wrapText="1"/>
    </xf>
    <xf numFmtId="177" fontId="3" fillId="0" borderId="1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80" fontId="3" fillId="0" borderId="12" xfId="0" applyNumberFormat="1" applyFont="1" applyBorder="1" applyAlignment="1">
      <alignment horizontal="right" vertical="center"/>
    </xf>
    <xf numFmtId="177" fontId="3" fillId="0" borderId="10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177" fontId="3" fillId="0" borderId="3" xfId="0" applyNumberFormat="1" applyFont="1" applyBorder="1">
      <alignment vertical="center"/>
    </xf>
    <xf numFmtId="180" fontId="3" fillId="0" borderId="3" xfId="0" applyNumberFormat="1" applyFont="1" applyBorder="1" applyAlignment="1">
      <alignment horizontal="right" vertical="center"/>
    </xf>
    <xf numFmtId="177" fontId="3" fillId="0" borderId="2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80" fontId="3" fillId="0" borderId="6" xfId="0" applyNumberFormat="1" applyFont="1" applyBorder="1" applyAlignment="1">
      <alignment horizontal="right" vertical="center"/>
    </xf>
    <xf numFmtId="177" fontId="3" fillId="0" borderId="4" xfId="0" applyNumberFormat="1" applyFont="1" applyBorder="1">
      <alignment vertical="center"/>
    </xf>
    <xf numFmtId="180" fontId="3" fillId="0" borderId="3" xfId="0" applyNumberFormat="1" applyFont="1" applyBorder="1">
      <alignment vertical="center"/>
    </xf>
    <xf numFmtId="180" fontId="3" fillId="0" borderId="12" xfId="0" applyNumberFormat="1" applyFont="1" applyBorder="1">
      <alignment vertical="center"/>
    </xf>
    <xf numFmtId="180" fontId="3" fillId="0" borderId="6" xfId="0" applyNumberFormat="1" applyFont="1" applyBorder="1">
      <alignment vertical="center"/>
    </xf>
    <xf numFmtId="180" fontId="3" fillId="0" borderId="10" xfId="0" applyNumberFormat="1" applyFont="1" applyBorder="1">
      <alignment vertical="center"/>
    </xf>
    <xf numFmtId="180" fontId="3" fillId="0" borderId="2" xfId="0" applyNumberFormat="1" applyFont="1" applyBorder="1">
      <alignment vertical="center"/>
    </xf>
    <xf numFmtId="180" fontId="3" fillId="0" borderId="4" xfId="0" applyNumberFormat="1" applyFont="1" applyBorder="1">
      <alignment vertical="center"/>
    </xf>
    <xf numFmtId="56" fontId="3" fillId="0" borderId="7" xfId="13" quotePrefix="1" applyNumberFormat="1" applyFont="1" applyBorder="1"/>
    <xf numFmtId="0" fontId="3" fillId="0" borderId="5" xfId="13" applyFont="1" applyBorder="1"/>
    <xf numFmtId="38" fontId="3" fillId="0" borderId="10" xfId="3" applyFont="1" applyFill="1" applyBorder="1">
      <alignment vertical="center"/>
    </xf>
    <xf numFmtId="38" fontId="3" fillId="0" borderId="1" xfId="3" applyFont="1" applyFill="1" applyBorder="1">
      <alignment vertical="center"/>
    </xf>
    <xf numFmtId="38" fontId="3" fillId="0" borderId="7" xfId="3" applyFont="1" applyFill="1" applyBorder="1">
      <alignment vertical="center"/>
    </xf>
    <xf numFmtId="38" fontId="3" fillId="0" borderId="12" xfId="3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3" xfId="13" applyFont="1" applyBorder="1"/>
    <xf numFmtId="38" fontId="3" fillId="0" borderId="2" xfId="3" applyFont="1" applyFill="1" applyBorder="1">
      <alignment vertical="center"/>
    </xf>
    <xf numFmtId="38" fontId="3" fillId="0" borderId="9" xfId="3" applyFont="1" applyFill="1" applyBorder="1">
      <alignment vertical="center"/>
    </xf>
    <xf numFmtId="38" fontId="3" fillId="0" borderId="0" xfId="3" applyFont="1" applyFill="1" applyBorder="1">
      <alignment vertical="center"/>
    </xf>
    <xf numFmtId="38" fontId="3" fillId="0" borderId="3" xfId="3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24" fillId="0" borderId="0" xfId="13" applyFont="1"/>
    <xf numFmtId="180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38" fontId="3" fillId="0" borderId="4" xfId="3" applyFont="1" applyFill="1" applyBorder="1">
      <alignment vertical="center"/>
    </xf>
    <xf numFmtId="38" fontId="3" fillId="0" borderId="5" xfId="3" applyFont="1" applyFill="1" applyBorder="1">
      <alignment vertical="center"/>
    </xf>
    <xf numFmtId="38" fontId="3" fillId="0" borderId="11" xfId="3" applyFont="1" applyFill="1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0" fontId="14" fillId="0" borderId="4" xfId="0" applyFont="1" applyBorder="1" applyAlignment="1">
      <alignment vertical="top" wrapText="1"/>
    </xf>
    <xf numFmtId="177" fontId="3" fillId="0" borderId="6" xfId="3" applyNumberFormat="1" applyFont="1" applyFill="1" applyBorder="1" applyAlignment="1">
      <alignment horizontal="center"/>
    </xf>
    <xf numFmtId="177" fontId="3" fillId="0" borderId="0" xfId="3" applyNumberFormat="1" applyFont="1" applyFill="1" applyBorder="1">
      <alignment vertical="center"/>
    </xf>
    <xf numFmtId="0" fontId="3" fillId="0" borderId="0" xfId="13" applyFont="1" applyAlignment="1">
      <alignment shrinkToFit="1"/>
    </xf>
    <xf numFmtId="0" fontId="3" fillId="0" borderId="0" xfId="12" applyFont="1">
      <alignment vertical="center"/>
    </xf>
    <xf numFmtId="0" fontId="3" fillId="0" borderId="0" xfId="12" applyFont="1" applyAlignment="1">
      <alignment horizontal="right" vertical="center"/>
    </xf>
    <xf numFmtId="0" fontId="29" fillId="0" borderId="5" xfId="0" applyFont="1" applyBorder="1">
      <alignment vertical="center"/>
    </xf>
    <xf numFmtId="56" fontId="3" fillId="0" borderId="12" xfId="13" quotePrefix="1" applyNumberFormat="1" applyFont="1" applyBorder="1" applyAlignment="1">
      <alignment shrinkToFit="1"/>
    </xf>
    <xf numFmtId="177" fontId="3" fillId="0" borderId="1" xfId="12" applyNumberFormat="1" applyFont="1" applyBorder="1">
      <alignment vertical="center"/>
    </xf>
    <xf numFmtId="177" fontId="3" fillId="0" borderId="7" xfId="12" applyNumberFormat="1" applyFont="1" applyBorder="1">
      <alignment vertical="center"/>
    </xf>
    <xf numFmtId="177" fontId="3" fillId="0" borderId="12" xfId="12" applyNumberFormat="1" applyFont="1" applyBorder="1">
      <alignment vertical="center"/>
    </xf>
    <xf numFmtId="180" fontId="3" fillId="0" borderId="12" xfId="12" applyNumberFormat="1" applyFont="1" applyBorder="1" applyAlignment="1">
      <alignment horizontal="right" vertical="center"/>
    </xf>
    <xf numFmtId="177" fontId="3" fillId="0" borderId="10" xfId="12" applyNumberFormat="1" applyFont="1" applyBorder="1">
      <alignment vertical="center"/>
    </xf>
    <xf numFmtId="0" fontId="3" fillId="0" borderId="3" xfId="13" quotePrefix="1" applyFont="1" applyBorder="1" applyAlignment="1">
      <alignment shrinkToFit="1"/>
    </xf>
    <xf numFmtId="177" fontId="3" fillId="0" borderId="9" xfId="12" applyNumberFormat="1" applyFont="1" applyBorder="1">
      <alignment vertical="center"/>
    </xf>
    <xf numFmtId="177" fontId="3" fillId="0" borderId="0" xfId="12" applyNumberFormat="1" applyFont="1">
      <alignment vertical="center"/>
    </xf>
    <xf numFmtId="177" fontId="3" fillId="0" borderId="3" xfId="12" applyNumberFormat="1" applyFont="1" applyBorder="1">
      <alignment vertical="center"/>
    </xf>
    <xf numFmtId="180" fontId="3" fillId="0" borderId="3" xfId="12" applyNumberFormat="1" applyFont="1" applyBorder="1" applyAlignment="1">
      <alignment horizontal="right" vertical="center"/>
    </xf>
    <xf numFmtId="177" fontId="3" fillId="0" borderId="2" xfId="12" applyNumberFormat="1" applyFont="1" applyBorder="1">
      <alignment vertical="center"/>
    </xf>
    <xf numFmtId="0" fontId="3" fillId="0" borderId="6" xfId="13" applyFont="1" applyBorder="1" applyAlignment="1">
      <alignment shrinkToFit="1"/>
    </xf>
    <xf numFmtId="177" fontId="3" fillId="0" borderId="11" xfId="12" applyNumberFormat="1" applyFont="1" applyBorder="1">
      <alignment vertical="center"/>
    </xf>
    <xf numFmtId="177" fontId="3" fillId="0" borderId="5" xfId="12" applyNumberFormat="1" applyFont="1" applyBorder="1">
      <alignment vertical="center"/>
    </xf>
    <xf numFmtId="177" fontId="3" fillId="0" borderId="6" xfId="12" applyNumberFormat="1" applyFont="1" applyBorder="1">
      <alignment vertical="center"/>
    </xf>
    <xf numFmtId="180" fontId="3" fillId="0" borderId="6" xfId="12" applyNumberFormat="1" applyFont="1" applyBorder="1" applyAlignment="1">
      <alignment horizontal="right" vertical="center"/>
    </xf>
    <xf numFmtId="177" fontId="3" fillId="0" borderId="4" xfId="12" applyNumberFormat="1" applyFont="1" applyBorder="1">
      <alignment vertical="center"/>
    </xf>
    <xf numFmtId="180" fontId="3" fillId="0" borderId="3" xfId="12" applyNumberFormat="1" applyFont="1" applyBorder="1">
      <alignment vertical="center"/>
    </xf>
    <xf numFmtId="180" fontId="3" fillId="0" borderId="12" xfId="12" applyNumberFormat="1" applyFont="1" applyBorder="1">
      <alignment vertical="center"/>
    </xf>
    <xf numFmtId="180" fontId="3" fillId="0" borderId="6" xfId="12" applyNumberFormat="1" applyFont="1" applyBorder="1">
      <alignment vertical="center"/>
    </xf>
    <xf numFmtId="180" fontId="3" fillId="0" borderId="10" xfId="12" applyNumberFormat="1" applyFont="1" applyBorder="1">
      <alignment vertical="center"/>
    </xf>
    <xf numFmtId="180" fontId="3" fillId="0" borderId="2" xfId="12" applyNumberFormat="1" applyFont="1" applyBorder="1">
      <alignment vertical="center"/>
    </xf>
    <xf numFmtId="180" fontId="3" fillId="0" borderId="4" xfId="12" applyNumberFormat="1" applyFont="1" applyBorder="1">
      <alignment vertical="center"/>
    </xf>
    <xf numFmtId="56" fontId="3" fillId="0" borderId="7" xfId="13" quotePrefix="1" applyNumberFormat="1" applyFont="1" applyBorder="1" applyAlignment="1">
      <alignment shrinkToFit="1"/>
    </xf>
    <xf numFmtId="0" fontId="3" fillId="0" borderId="0" xfId="13" quotePrefix="1" applyFont="1" applyAlignment="1">
      <alignment shrinkToFit="1"/>
    </xf>
    <xf numFmtId="0" fontId="3" fillId="0" borderId="5" xfId="13" applyFont="1" applyBorder="1" applyAlignment="1">
      <alignment shrinkToFit="1"/>
    </xf>
    <xf numFmtId="38" fontId="3" fillId="0" borderId="0" xfId="3" applyFont="1" applyFill="1">
      <alignment vertical="center"/>
    </xf>
    <xf numFmtId="180" fontId="3" fillId="0" borderId="1" xfId="12" applyNumberFormat="1" applyFont="1" applyBorder="1">
      <alignment vertical="center"/>
    </xf>
    <xf numFmtId="0" fontId="3" fillId="0" borderId="9" xfId="12" applyFont="1" applyBorder="1">
      <alignment vertical="center"/>
    </xf>
    <xf numFmtId="186" fontId="3" fillId="0" borderId="3" xfId="13" applyNumberFormat="1" applyFont="1" applyBorder="1" applyAlignment="1">
      <alignment horizontal="center" shrinkToFit="1"/>
    </xf>
    <xf numFmtId="180" fontId="3" fillId="0" borderId="2" xfId="12" applyNumberFormat="1" applyFont="1" applyBorder="1" applyAlignment="1">
      <alignment horizontal="right" vertical="center"/>
    </xf>
    <xf numFmtId="186" fontId="3" fillId="0" borderId="0" xfId="13" applyNumberFormat="1" applyFont="1" applyAlignment="1">
      <alignment horizontal="center" shrinkToFit="1"/>
    </xf>
    <xf numFmtId="180" fontId="3" fillId="0" borderId="9" xfId="12" applyNumberFormat="1" applyFont="1" applyBorder="1">
      <alignment vertical="center"/>
    </xf>
    <xf numFmtId="177" fontId="3" fillId="0" borderId="2" xfId="3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177" fontId="18" fillId="0" borderId="2" xfId="3" applyNumberFormat="1" applyFont="1" applyFill="1" applyBorder="1" applyAlignment="1" applyProtection="1">
      <protection locked="0"/>
    </xf>
    <xf numFmtId="177" fontId="18" fillId="0" borderId="4" xfId="3" applyNumberFormat="1" applyFont="1" applyFill="1" applyBorder="1" applyAlignment="1" applyProtection="1">
      <protection locked="0"/>
    </xf>
    <xf numFmtId="0" fontId="18" fillId="11" borderId="29" xfId="10" applyFont="1" applyFill="1" applyBorder="1" applyProtection="1">
      <protection locked="0"/>
    </xf>
    <xf numFmtId="177" fontId="18" fillId="11" borderId="64" xfId="10" applyNumberFormat="1" applyFont="1" applyFill="1" applyBorder="1" applyAlignment="1" applyProtection="1">
      <alignment horizontal="left"/>
      <protection locked="0"/>
    </xf>
    <xf numFmtId="177" fontId="18" fillId="11" borderId="0" xfId="3" applyNumberFormat="1" applyFont="1" applyFill="1" applyBorder="1" applyAlignment="1" applyProtection="1">
      <protection locked="0"/>
    </xf>
    <xf numFmtId="177" fontId="18" fillId="11" borderId="6" xfId="3" applyNumberFormat="1" applyFont="1" applyFill="1" applyBorder="1" applyAlignment="1" applyProtection="1">
      <protection locked="0"/>
    </xf>
    <xf numFmtId="177" fontId="18" fillId="11" borderId="3" xfId="3" applyNumberFormat="1" applyFont="1" applyFill="1" applyBorder="1" applyAlignment="1" applyProtection="1">
      <protection locked="0"/>
    </xf>
    <xf numFmtId="177" fontId="18" fillId="11" borderId="0" xfId="3" applyNumberFormat="1" applyFont="1" applyFill="1" applyAlignme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177" fontId="18" fillId="11" borderId="4" xfId="3" applyNumberFormat="1" applyFont="1" applyFill="1" applyBorder="1" applyAlignment="1" applyProtection="1">
      <protection locked="0"/>
    </xf>
    <xf numFmtId="0" fontId="18" fillId="11" borderId="64" xfId="10" applyFont="1" applyFill="1" applyBorder="1" applyAlignment="1" applyProtection="1">
      <alignment horizontal="left"/>
      <protection locked="0"/>
    </xf>
    <xf numFmtId="177" fontId="18" fillId="11" borderId="0" xfId="3" applyNumberFormat="1" applyFont="1" applyFill="1" applyBorder="1" applyAlignment="1" applyProtection="1">
      <alignment horizontal="right"/>
      <protection locked="0"/>
    </xf>
    <xf numFmtId="177" fontId="18" fillId="11" borderId="3" xfId="3" applyNumberFormat="1" applyFont="1" applyFill="1" applyBorder="1" applyAlignment="1" applyProtection="1">
      <alignment horizontal="right"/>
      <protection locked="0"/>
    </xf>
    <xf numFmtId="177" fontId="18" fillId="11" borderId="11" xfId="0" applyNumberFormat="1" applyFont="1" applyFill="1" applyBorder="1" applyAlignment="1" applyProtection="1">
      <protection locked="0"/>
    </xf>
    <xf numFmtId="177" fontId="18" fillId="11" borderId="11" xfId="3" applyNumberFormat="1" applyFont="1" applyFill="1" applyBorder="1" applyAlignment="1" applyProtection="1">
      <protection locked="0"/>
    </xf>
    <xf numFmtId="38" fontId="5" fillId="0" borderId="3" xfId="0" applyNumberFormat="1" applyFont="1" applyBorder="1">
      <alignment vertical="center"/>
    </xf>
    <xf numFmtId="38" fontId="5" fillId="0" borderId="12" xfId="0" applyNumberFormat="1" applyFont="1" applyBorder="1">
      <alignment vertical="center"/>
    </xf>
    <xf numFmtId="38" fontId="5" fillId="0" borderId="6" xfId="0" applyNumberFormat="1" applyFont="1" applyBorder="1">
      <alignment vertical="center"/>
    </xf>
    <xf numFmtId="38" fontId="5" fillId="0" borderId="8" xfId="0" applyNumberFormat="1" applyFont="1" applyBorder="1">
      <alignment vertical="center"/>
    </xf>
    <xf numFmtId="38" fontId="5" fillId="9" borderId="39" xfId="0" applyNumberFormat="1" applyFont="1" applyFill="1" applyBorder="1">
      <alignment vertical="center"/>
    </xf>
    <xf numFmtId="38" fontId="5" fillId="0" borderId="2" xfId="0" applyNumberFormat="1" applyFont="1" applyBorder="1">
      <alignment vertical="center"/>
    </xf>
    <xf numFmtId="38" fontId="5" fillId="11" borderId="7" xfId="3" applyFont="1" applyFill="1" applyBorder="1" applyAlignment="1" applyProtection="1">
      <alignment vertical="center"/>
    </xf>
    <xf numFmtId="177" fontId="18" fillId="11" borderId="18" xfId="4" applyNumberFormat="1" applyFont="1" applyFill="1" applyBorder="1" applyAlignment="1" applyProtection="1">
      <alignment horizontal="right" vertical="center"/>
      <protection locked="0"/>
    </xf>
    <xf numFmtId="177" fontId="18" fillId="11" borderId="13" xfId="4" applyNumberFormat="1" applyFont="1" applyFill="1" applyBorder="1" applyAlignment="1" applyProtection="1">
      <alignment horizontal="right" vertical="center"/>
      <protection locked="0"/>
    </xf>
    <xf numFmtId="177" fontId="18" fillId="11" borderId="38" xfId="9" applyNumberFormat="1" applyFont="1" applyFill="1" applyBorder="1" applyAlignment="1">
      <alignment horizontal="left" vertical="center"/>
    </xf>
    <xf numFmtId="177" fontId="18" fillId="11" borderId="13" xfId="3" applyNumberFormat="1" applyFont="1" applyFill="1" applyBorder="1" applyAlignment="1" applyProtection="1">
      <alignment horizontal="right" vertical="center"/>
    </xf>
    <xf numFmtId="177" fontId="18" fillId="11" borderId="39" xfId="3" applyNumberFormat="1" applyFont="1" applyFill="1" applyBorder="1" applyAlignment="1" applyProtection="1">
      <alignment horizontal="right" vertical="center"/>
    </xf>
    <xf numFmtId="190" fontId="18" fillId="11" borderId="13" xfId="9" applyNumberFormat="1" applyFont="1" applyFill="1" applyBorder="1" applyAlignment="1">
      <alignment vertical="center"/>
    </xf>
    <xf numFmtId="190" fontId="18" fillId="11" borderId="37" xfId="0" applyNumberFormat="1" applyFont="1" applyFill="1" applyBorder="1">
      <alignment vertical="center"/>
    </xf>
    <xf numFmtId="0" fontId="16" fillId="8" borderId="0" xfId="0" applyFont="1" applyFill="1">
      <alignment vertical="center"/>
    </xf>
    <xf numFmtId="0" fontId="5" fillId="8" borderId="0" xfId="0" applyFont="1" applyFill="1" applyAlignment="1">
      <alignment horizontal="right" vertical="center"/>
    </xf>
    <xf numFmtId="0" fontId="5" fillId="8" borderId="45" xfId="0" applyFont="1" applyFill="1" applyBorder="1" applyAlignment="1">
      <alignment horizontal="center" vertical="center"/>
    </xf>
    <xf numFmtId="0" fontId="14" fillId="8" borderId="65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 vertical="center"/>
    </xf>
    <xf numFmtId="0" fontId="14" fillId="8" borderId="66" xfId="0" applyFont="1" applyFill="1" applyBorder="1" applyAlignment="1">
      <alignment horizontal="center" vertical="center"/>
    </xf>
    <xf numFmtId="176" fontId="5" fillId="0" borderId="2" xfId="3" applyNumberFormat="1" applyFont="1" applyBorder="1" applyAlignment="1" applyProtection="1">
      <protection locked="0"/>
    </xf>
    <xf numFmtId="176" fontId="5" fillId="0" borderId="2" xfId="3" applyNumberFormat="1" applyFont="1" applyBorder="1" applyAlignment="1" applyProtection="1">
      <alignment horizontal="center"/>
      <protection locked="0"/>
    </xf>
    <xf numFmtId="176" fontId="5" fillId="10" borderId="2" xfId="3" applyNumberFormat="1" applyFont="1" applyFill="1" applyBorder="1" applyAlignment="1" applyProtection="1">
      <protection locked="0"/>
    </xf>
    <xf numFmtId="176" fontId="5" fillId="0" borderId="4" xfId="3" applyNumberFormat="1" applyFont="1" applyBorder="1" applyAlignment="1" applyProtection="1">
      <protection locked="0"/>
    </xf>
    <xf numFmtId="176" fontId="5" fillId="0" borderId="23" xfId="3" applyNumberFormat="1" applyFont="1" applyBorder="1" applyAlignment="1" applyProtection="1">
      <protection locked="0"/>
    </xf>
    <xf numFmtId="177" fontId="5" fillId="8" borderId="0" xfId="3" applyNumberFormat="1" applyFont="1" applyFill="1" applyBorder="1" applyAlignment="1" applyProtection="1">
      <alignment horizontal="right" vertical="center"/>
    </xf>
    <xf numFmtId="38" fontId="5" fillId="0" borderId="1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9" xfId="3" quotePrefix="1" applyFont="1" applyFill="1" applyBorder="1" applyAlignment="1" applyProtection="1">
      <alignment horizontal="left" vertical="center"/>
    </xf>
    <xf numFmtId="38" fontId="5" fillId="0" borderId="3" xfId="3" applyFont="1" applyFill="1" applyBorder="1" applyAlignment="1">
      <alignment vertical="center"/>
    </xf>
    <xf numFmtId="38" fontId="5" fillId="0" borderId="16" xfId="3" applyFont="1" applyFill="1" applyBorder="1" applyAlignment="1">
      <alignment vertical="center"/>
    </xf>
    <xf numFmtId="38" fontId="5" fillId="0" borderId="52" xfId="3" applyFont="1" applyFill="1" applyBorder="1" applyAlignment="1">
      <alignment vertical="center"/>
    </xf>
    <xf numFmtId="38" fontId="5" fillId="0" borderId="9" xfId="3" quotePrefix="1" applyFont="1" applyFill="1" applyBorder="1" applyAlignment="1">
      <alignment horizontal="left" vertical="center"/>
    </xf>
    <xf numFmtId="37" fontId="5" fillId="0" borderId="3" xfId="8" applyFont="1" applyBorder="1" applyAlignment="1">
      <alignment horizontal="center"/>
    </xf>
    <xf numFmtId="38" fontId="5" fillId="0" borderId="9" xfId="3" applyFont="1" applyFill="1" applyBorder="1" applyAlignment="1">
      <alignment vertical="center"/>
    </xf>
    <xf numFmtId="38" fontId="5" fillId="0" borderId="18" xfId="3" applyFont="1" applyFill="1" applyBorder="1" applyAlignment="1" applyProtection="1">
      <alignment vertical="center"/>
    </xf>
    <xf numFmtId="38" fontId="5" fillId="0" borderId="39" xfId="3" applyFont="1" applyFill="1" applyBorder="1" applyAlignment="1" applyProtection="1">
      <alignment horizontal="left" vertical="center"/>
    </xf>
    <xf numFmtId="38" fontId="5" fillId="0" borderId="9" xfId="3" quotePrefix="1" applyFont="1" applyFill="1" applyBorder="1" applyAlignment="1" applyProtection="1">
      <alignment vertical="center"/>
    </xf>
    <xf numFmtId="38" fontId="5" fillId="0" borderId="3" xfId="3" applyFont="1" applyFill="1" applyBorder="1" applyAlignment="1"/>
    <xf numFmtId="38" fontId="5" fillId="8" borderId="18" xfId="3" applyFont="1" applyFill="1" applyBorder="1" applyAlignment="1" applyProtection="1">
      <alignment vertical="center"/>
    </xf>
    <xf numFmtId="38" fontId="5" fillId="8" borderId="39" xfId="3" applyFont="1" applyFill="1" applyBorder="1" applyAlignment="1" applyProtection="1">
      <alignment vertical="center"/>
    </xf>
    <xf numFmtId="37" fontId="5" fillId="0" borderId="18" xfId="8" applyFont="1" applyBorder="1" applyAlignment="1">
      <alignment horizontal="left"/>
    </xf>
    <xf numFmtId="37" fontId="5" fillId="0" borderId="13" xfId="8" applyFont="1" applyBorder="1" applyAlignment="1">
      <alignment horizontal="left"/>
    </xf>
    <xf numFmtId="37" fontId="5" fillId="0" borderId="39" xfId="8" applyFont="1" applyBorder="1" applyAlignment="1">
      <alignment horizontal="left"/>
    </xf>
    <xf numFmtId="38" fontId="5" fillId="0" borderId="13" xfId="3" applyFont="1" applyBorder="1" applyAlignment="1" applyProtection="1">
      <alignment horizontal="left" vertical="center"/>
    </xf>
    <xf numFmtId="38" fontId="5" fillId="11" borderId="7" xfId="3" quotePrefix="1" applyFont="1" applyFill="1" applyBorder="1" applyAlignment="1" applyProtection="1">
      <alignment horizontal="left" vertical="center"/>
    </xf>
    <xf numFmtId="177" fontId="5" fillId="9" borderId="5" xfId="8" applyNumberFormat="1" applyFont="1" applyFill="1" applyBorder="1"/>
    <xf numFmtId="38" fontId="5" fillId="0" borderId="11" xfId="3" applyFont="1" applyFill="1" applyBorder="1" applyAlignment="1" applyProtection="1">
      <alignment horizontal="center" vertical="center"/>
    </xf>
    <xf numFmtId="177" fontId="5" fillId="9" borderId="0" xfId="3" applyNumberFormat="1" applyFont="1" applyFill="1" applyBorder="1" applyAlignment="1" applyProtection="1">
      <alignment vertical="center"/>
    </xf>
    <xf numFmtId="177" fontId="5" fillId="9" borderId="0" xfId="8" applyNumberFormat="1" applyFont="1" applyFill="1"/>
    <xf numFmtId="177" fontId="5" fillId="9" borderId="15" xfId="8" applyNumberFormat="1" applyFont="1" applyFill="1" applyBorder="1"/>
    <xf numFmtId="177" fontId="5" fillId="9" borderId="13" xfId="3" applyNumberFormat="1" applyFont="1" applyFill="1" applyBorder="1" applyAlignment="1" applyProtection="1">
      <alignment vertical="center"/>
    </xf>
    <xf numFmtId="38" fontId="5" fillId="8" borderId="0" xfId="3" quotePrefix="1" applyFont="1" applyFill="1" applyBorder="1" applyAlignment="1" applyProtection="1">
      <alignment horizontal="left" vertical="center"/>
    </xf>
    <xf numFmtId="0" fontId="5" fillId="8" borderId="0" xfId="0" applyFont="1" applyFill="1">
      <alignment vertical="center"/>
    </xf>
    <xf numFmtId="38" fontId="5" fillId="9" borderId="5" xfId="3" applyFont="1" applyFill="1" applyBorder="1" applyAlignment="1">
      <alignment horizontal="center" vertical="top"/>
    </xf>
    <xf numFmtId="38" fontId="5" fillId="9" borderId="7" xfId="3" applyFont="1" applyFill="1" applyBorder="1" applyAlignment="1">
      <alignment horizontal="left"/>
    </xf>
    <xf numFmtId="37" fontId="5" fillId="10" borderId="0" xfId="8" applyFont="1" applyFill="1" applyAlignment="1">
      <alignment horizontal="right"/>
    </xf>
    <xf numFmtId="37" fontId="5" fillId="0" borderId="0" xfId="8" applyFont="1" applyAlignment="1">
      <alignment horizontal="right"/>
    </xf>
    <xf numFmtId="177" fontId="5" fillId="8" borderId="0" xfId="8" applyNumberFormat="1" applyFont="1" applyFill="1" applyAlignment="1">
      <alignment horizontal="right"/>
    </xf>
    <xf numFmtId="37" fontId="5" fillId="8" borderId="0" xfId="8" applyFont="1" applyFill="1" applyAlignment="1">
      <alignment horizontal="center"/>
    </xf>
    <xf numFmtId="37" fontId="5" fillId="10" borderId="5" xfId="8" applyFont="1" applyFill="1" applyBorder="1" applyAlignment="1">
      <alignment horizontal="right"/>
    </xf>
    <xf numFmtId="38" fontId="5" fillId="10" borderId="0" xfId="3" applyFont="1" applyFill="1" applyAlignment="1">
      <alignment horizontal="right"/>
    </xf>
    <xf numFmtId="38" fontId="5" fillId="0" borderId="0" xfId="3" applyFont="1" applyFill="1" applyAlignment="1">
      <alignment horizontal="right"/>
    </xf>
    <xf numFmtId="38" fontId="5" fillId="10" borderId="0" xfId="3" applyFont="1" applyFill="1" applyBorder="1" applyAlignment="1">
      <alignment horizontal="right"/>
    </xf>
    <xf numFmtId="38" fontId="5" fillId="10" borderId="5" xfId="3" applyFont="1" applyFill="1" applyBorder="1" applyAlignment="1">
      <alignment horizontal="right"/>
    </xf>
    <xf numFmtId="0" fontId="18" fillId="9" borderId="12" xfId="9" applyFont="1" applyFill="1" applyBorder="1" applyAlignment="1">
      <alignment horizontal="center" vertical="center"/>
    </xf>
    <xf numFmtId="0" fontId="18" fillId="9" borderId="6" xfId="0" applyFont="1" applyFill="1" applyBorder="1" applyProtection="1">
      <alignment vertical="center"/>
      <protection locked="0"/>
    </xf>
    <xf numFmtId="37" fontId="5" fillId="10" borderId="9" xfId="8" applyFont="1" applyFill="1" applyBorder="1" applyAlignment="1">
      <alignment horizontal="center"/>
    </xf>
    <xf numFmtId="37" fontId="5" fillId="10" borderId="0" xfId="8" applyFont="1" applyFill="1" applyAlignment="1">
      <alignment horizontal="center"/>
    </xf>
    <xf numFmtId="37" fontId="5" fillId="10" borderId="3" xfId="8" applyFont="1" applyFill="1" applyBorder="1" applyAlignment="1">
      <alignment horizontal="center"/>
    </xf>
    <xf numFmtId="38" fontId="5" fillId="10" borderId="18" xfId="3" applyFont="1" applyFill="1" applyBorder="1" applyAlignment="1" applyProtection="1">
      <alignment horizontal="left" vertical="center"/>
    </xf>
    <xf numFmtId="38" fontId="5" fillId="10" borderId="13" xfId="3" applyFont="1" applyFill="1" applyBorder="1" applyAlignment="1" applyProtection="1">
      <alignment horizontal="left" vertical="center"/>
    </xf>
    <xf numFmtId="38" fontId="5" fillId="10" borderId="39" xfId="3" applyFont="1" applyFill="1" applyBorder="1" applyAlignment="1" applyProtection="1">
      <alignment horizontal="left" vertical="center"/>
    </xf>
    <xf numFmtId="38" fontId="5" fillId="10" borderId="9" xfId="3" applyFont="1" applyFill="1" applyBorder="1" applyAlignment="1"/>
    <xf numFmtId="38" fontId="5" fillId="10" borderId="0" xfId="3" applyFont="1" applyFill="1" applyBorder="1" applyAlignment="1"/>
    <xf numFmtId="38" fontId="5" fillId="10" borderId="3" xfId="3" applyFont="1" applyFill="1" applyBorder="1" applyAlignment="1"/>
    <xf numFmtId="38" fontId="5" fillId="10" borderId="18" xfId="3" applyFont="1" applyFill="1" applyBorder="1" applyAlignment="1" applyProtection="1">
      <alignment vertical="center"/>
    </xf>
    <xf numFmtId="38" fontId="5" fillId="10" borderId="13" xfId="3" applyFont="1" applyFill="1" applyBorder="1" applyAlignment="1" applyProtection="1">
      <alignment vertical="center"/>
    </xf>
    <xf numFmtId="38" fontId="5" fillId="10" borderId="39" xfId="3" applyFont="1" applyFill="1" applyBorder="1" applyAlignment="1" applyProtection="1">
      <alignment vertical="center"/>
    </xf>
    <xf numFmtId="37" fontId="5" fillId="10" borderId="11" xfId="8" applyFont="1" applyFill="1" applyBorder="1" applyAlignment="1">
      <alignment horizontal="left"/>
    </xf>
    <xf numFmtId="37" fontId="5" fillId="10" borderId="5" xfId="8" applyFont="1" applyFill="1" applyBorder="1" applyAlignment="1">
      <alignment horizontal="left"/>
    </xf>
    <xf numFmtId="37" fontId="5" fillId="10" borderId="6" xfId="8" applyFont="1" applyFill="1" applyBorder="1" applyAlignment="1">
      <alignment horizontal="left"/>
    </xf>
    <xf numFmtId="0" fontId="5" fillId="10" borderId="0" xfId="0" applyFont="1" applyFill="1">
      <alignment vertical="center"/>
    </xf>
    <xf numFmtId="37" fontId="5" fillId="10" borderId="5" xfId="8" applyFont="1" applyFill="1" applyBorder="1" applyAlignment="1">
      <alignment vertical="center"/>
    </xf>
    <xf numFmtId="177" fontId="18" fillId="0" borderId="18" xfId="4" applyNumberFormat="1" applyFont="1" applyBorder="1" applyAlignment="1" applyProtection="1">
      <alignment vertical="center"/>
    </xf>
    <xf numFmtId="177" fontId="18" fillId="0" borderId="13" xfId="4" applyNumberFormat="1" applyFont="1" applyBorder="1" applyAlignment="1" applyProtection="1">
      <alignment vertical="center"/>
    </xf>
    <xf numFmtId="177" fontId="18" fillId="0" borderId="5" xfId="4" applyNumberFormat="1" applyFont="1" applyBorder="1" applyAlignment="1" applyProtection="1">
      <alignment vertical="center"/>
    </xf>
    <xf numFmtId="38" fontId="3" fillId="0" borderId="9" xfId="11" applyNumberFormat="1" applyFont="1" applyBorder="1" applyAlignment="1">
      <alignment horizontal="center" shrinkToFit="1"/>
    </xf>
    <xf numFmtId="176" fontId="3" fillId="0" borderId="2" xfId="4" applyNumberFormat="1" applyFont="1" applyFill="1" applyBorder="1" applyAlignment="1">
      <alignment horizontal="center"/>
    </xf>
    <xf numFmtId="38" fontId="3" fillId="0" borderId="7" xfId="4" applyFont="1" applyFill="1" applyBorder="1"/>
    <xf numFmtId="38" fontId="3" fillId="0" borderId="2" xfId="4" applyFont="1" applyFill="1" applyBorder="1"/>
    <xf numFmtId="38" fontId="3" fillId="0" borderId="4" xfId="4" applyFont="1" applyFill="1" applyBorder="1"/>
    <xf numFmtId="0" fontId="3" fillId="0" borderId="9" xfId="0" applyFont="1" applyBorder="1" applyAlignment="1"/>
    <xf numFmtId="37" fontId="5" fillId="8" borderId="10" xfId="8" applyFont="1" applyFill="1" applyBorder="1" applyAlignment="1">
      <alignment horizontal="center" vertical="center"/>
    </xf>
    <xf numFmtId="38" fontId="5" fillId="8" borderId="2" xfId="3" applyFont="1" applyFill="1" applyBorder="1" applyAlignment="1">
      <alignment horizontal="left"/>
    </xf>
    <xf numFmtId="38" fontId="5" fillId="8" borderId="2" xfId="3" applyFont="1" applyFill="1" applyBorder="1" applyAlignment="1">
      <alignment horizontal="center" vertical="top"/>
    </xf>
    <xf numFmtId="177" fontId="5" fillId="8" borderId="2" xfId="3" applyNumberFormat="1" applyFont="1" applyFill="1" applyBorder="1" applyAlignment="1" applyProtection="1">
      <alignment vertical="center"/>
    </xf>
    <xf numFmtId="177" fontId="5" fillId="8" borderId="2" xfId="8" applyNumberFormat="1" applyFont="1" applyFill="1" applyBorder="1"/>
    <xf numFmtId="37" fontId="5" fillId="8" borderId="2" xfId="8" applyFont="1" applyFill="1" applyBorder="1"/>
    <xf numFmtId="37" fontId="5" fillId="11" borderId="2" xfId="8" applyFont="1" applyFill="1" applyBorder="1"/>
    <xf numFmtId="37" fontId="5" fillId="11" borderId="4" xfId="8" applyFont="1" applyFill="1" applyBorder="1"/>
    <xf numFmtId="177" fontId="5" fillId="8" borderId="4" xfId="8" applyNumberFormat="1" applyFont="1" applyFill="1" applyBorder="1"/>
    <xf numFmtId="194" fontId="5" fillId="0" borderId="0" xfId="3" applyNumberFormat="1" applyFont="1" applyAlignment="1">
      <alignment vertical="center"/>
    </xf>
    <xf numFmtId="194" fontId="18" fillId="0" borderId="0" xfId="3" applyNumberFormat="1" applyFont="1" applyFill="1" applyAlignment="1" applyProtection="1">
      <protection locked="0"/>
    </xf>
    <xf numFmtId="177" fontId="5" fillId="0" borderId="7" xfId="4" applyNumberFormat="1" applyFont="1" applyBorder="1"/>
    <xf numFmtId="177" fontId="5" fillId="0" borderId="0" xfId="4" applyNumberFormat="1" applyFont="1" applyBorder="1"/>
    <xf numFmtId="177" fontId="30" fillId="0" borderId="0" xfId="4" applyNumberFormat="1" applyFont="1" applyBorder="1"/>
    <xf numFmtId="177" fontId="5" fillId="0" borderId="5" xfId="4" applyNumberFormat="1" applyFont="1" applyBorder="1"/>
    <xf numFmtId="188" fontId="0" fillId="0" borderId="2" xfId="3" applyNumberFormat="1" applyFont="1" applyBorder="1" applyAlignment="1"/>
    <xf numFmtId="188" fontId="0" fillId="0" borderId="4" xfId="3" applyNumberFormat="1" applyFont="1" applyBorder="1" applyAlignment="1"/>
    <xf numFmtId="188" fontId="0" fillId="0" borderId="10" xfId="3" applyNumberFormat="1" applyFont="1" applyBorder="1" applyAlignment="1"/>
    <xf numFmtId="0" fontId="0" fillId="8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>
      <alignment vertical="center"/>
    </xf>
    <xf numFmtId="177" fontId="18" fillId="9" borderId="9" xfId="10" applyNumberFormat="1" applyFont="1" applyFill="1" applyBorder="1" applyAlignment="1" applyProtection="1">
      <alignment horizontal="center" vertical="center"/>
      <protection locked="0"/>
    </xf>
    <xf numFmtId="0" fontId="18" fillId="9" borderId="11" xfId="0" applyFont="1" applyFill="1" applyBorder="1" applyAlignment="1" applyProtection="1">
      <alignment horizontal="center" vertical="center"/>
      <protection locked="0"/>
    </xf>
    <xf numFmtId="177" fontId="18" fillId="9" borderId="17" xfId="3" applyNumberFormat="1" applyFont="1" applyFill="1" applyBorder="1" applyAlignment="1" applyProtection="1">
      <protection locked="0"/>
    </xf>
    <xf numFmtId="177" fontId="18" fillId="9" borderId="15" xfId="3" applyNumberFormat="1" applyFont="1" applyFill="1" applyBorder="1" applyAlignment="1" applyProtection="1">
      <protection locked="0"/>
    </xf>
    <xf numFmtId="177" fontId="18" fillId="9" borderId="7" xfId="3" applyNumberFormat="1" applyFont="1" applyFill="1" applyBorder="1" applyAlignment="1" applyProtection="1">
      <protection locked="0"/>
    </xf>
    <xf numFmtId="177" fontId="18" fillId="9" borderId="22" xfId="10" applyNumberFormat="1" applyFont="1" applyFill="1" applyBorder="1" applyProtection="1">
      <protection locked="0"/>
    </xf>
    <xf numFmtId="177" fontId="18" fillId="9" borderId="0" xfId="3" applyNumberFormat="1" applyFont="1" applyFill="1" applyAlignment="1" applyProtection="1">
      <protection locked="0"/>
    </xf>
    <xf numFmtId="177" fontId="18" fillId="9" borderId="12" xfId="3" applyNumberFormat="1" applyFont="1" applyFill="1" applyBorder="1" applyAlignment="1" applyProtection="1">
      <protection locked="0"/>
    </xf>
    <xf numFmtId="177" fontId="18" fillId="9" borderId="6" xfId="3" applyNumberFormat="1" applyFont="1" applyFill="1" applyBorder="1" applyAlignment="1" applyProtection="1">
      <protection locked="0"/>
    </xf>
    <xf numFmtId="177" fontId="18" fillId="0" borderId="2" xfId="0" applyNumberFormat="1" applyFont="1" applyBorder="1" applyAlignment="1" applyProtection="1">
      <protection locked="0"/>
    </xf>
    <xf numFmtId="177" fontId="18" fillId="11" borderId="4" xfId="0" applyNumberFormat="1" applyFont="1" applyFill="1" applyBorder="1" applyAlignment="1" applyProtection="1">
      <protection locked="0"/>
    </xf>
    <xf numFmtId="177" fontId="18" fillId="0" borderId="23" xfId="0" applyNumberFormat="1" applyFont="1" applyBorder="1" applyAlignment="1" applyProtection="1">
      <protection locked="0"/>
    </xf>
    <xf numFmtId="177" fontId="18" fillId="9" borderId="1" xfId="10" applyNumberFormat="1" applyFont="1" applyFill="1" applyBorder="1" applyAlignment="1" applyProtection="1">
      <alignment horizontal="center" vertical="center"/>
      <protection locked="0"/>
    </xf>
    <xf numFmtId="177" fontId="18" fillId="9" borderId="10" xfId="10" applyNumberFormat="1" applyFont="1" applyFill="1" applyBorder="1" applyAlignment="1" applyProtection="1">
      <alignment horizontal="center" vertical="center"/>
      <protection locked="0"/>
    </xf>
    <xf numFmtId="0" fontId="18" fillId="9" borderId="4" xfId="0" applyFont="1" applyFill="1" applyBorder="1" applyAlignment="1" applyProtection="1">
      <alignment horizontal="center" vertical="center"/>
      <protection locked="0"/>
    </xf>
    <xf numFmtId="177" fontId="18" fillId="9" borderId="5" xfId="3" applyNumberFormat="1" applyFont="1" applyFill="1" applyBorder="1" applyAlignment="1" applyProtection="1">
      <protection locked="0"/>
    </xf>
    <xf numFmtId="190" fontId="18" fillId="9" borderId="0" xfId="0" applyNumberFormat="1" applyFont="1" applyFill="1">
      <alignment vertical="center"/>
    </xf>
    <xf numFmtId="190" fontId="18" fillId="9" borderId="17" xfId="0" applyNumberFormat="1" applyFont="1" applyFill="1" applyBorder="1">
      <alignment vertical="center"/>
    </xf>
    <xf numFmtId="190" fontId="18" fillId="9" borderId="37" xfId="0" applyNumberFormat="1" applyFont="1" applyFill="1" applyBorder="1">
      <alignment vertical="center"/>
    </xf>
    <xf numFmtId="177" fontId="18" fillId="9" borderId="37" xfId="0" applyNumberFormat="1" applyFont="1" applyFill="1" applyBorder="1">
      <alignment vertical="center"/>
    </xf>
    <xf numFmtId="177" fontId="5" fillId="9" borderId="37" xfId="0" applyNumberFormat="1" applyFont="1" applyFill="1" applyBorder="1">
      <alignment vertical="center"/>
    </xf>
    <xf numFmtId="177" fontId="5" fillId="9" borderId="22" xfId="0" applyNumberFormat="1" applyFont="1" applyFill="1" applyBorder="1">
      <alignment vertical="center"/>
    </xf>
    <xf numFmtId="37" fontId="18" fillId="9" borderId="0" xfId="8" applyFont="1" applyFill="1" applyAlignment="1">
      <alignment vertical="center"/>
    </xf>
    <xf numFmtId="37" fontId="18" fillId="9" borderId="15" xfId="8" applyFont="1" applyFill="1" applyBorder="1" applyAlignment="1">
      <alignment vertical="center"/>
    </xf>
    <xf numFmtId="37" fontId="18" fillId="9" borderId="7" xfId="8" applyFont="1" applyFill="1" applyBorder="1" applyAlignment="1">
      <alignment vertical="center"/>
    </xf>
    <xf numFmtId="37" fontId="18" fillId="9" borderId="5" xfId="8" applyFont="1" applyFill="1" applyBorder="1" applyAlignment="1">
      <alignment vertical="center"/>
    </xf>
    <xf numFmtId="37" fontId="18" fillId="9" borderId="17" xfId="8" applyFont="1" applyFill="1" applyBorder="1" applyAlignment="1">
      <alignment vertical="center"/>
    </xf>
    <xf numFmtId="37" fontId="18" fillId="9" borderId="13" xfId="8" applyFont="1" applyFill="1" applyBorder="1" applyAlignment="1">
      <alignment vertical="center"/>
    </xf>
    <xf numFmtId="37" fontId="5" fillId="9" borderId="5" xfId="8" applyFont="1" applyFill="1" applyBorder="1" applyAlignment="1">
      <alignment vertical="center"/>
    </xf>
    <xf numFmtId="37" fontId="18" fillId="9" borderId="3" xfId="8" applyFont="1" applyFill="1" applyBorder="1" applyAlignment="1">
      <alignment vertical="center"/>
    </xf>
    <xf numFmtId="37" fontId="18" fillId="9" borderId="63" xfId="8" applyFont="1" applyFill="1" applyBorder="1" applyAlignment="1">
      <alignment vertical="center"/>
    </xf>
    <xf numFmtId="37" fontId="18" fillId="9" borderId="12" xfId="8" applyFont="1" applyFill="1" applyBorder="1" applyAlignment="1">
      <alignment vertical="center"/>
    </xf>
    <xf numFmtId="37" fontId="18" fillId="9" borderId="6" xfId="8" applyFont="1" applyFill="1" applyBorder="1" applyAlignment="1">
      <alignment vertical="center"/>
    </xf>
    <xf numFmtId="37" fontId="18" fillId="9" borderId="52" xfId="8" applyFont="1" applyFill="1" applyBorder="1" applyAlignment="1">
      <alignment vertical="center"/>
    </xf>
    <xf numFmtId="37" fontId="18" fillId="9" borderId="39" xfId="8" applyFont="1" applyFill="1" applyBorder="1" applyAlignment="1">
      <alignment vertical="center"/>
    </xf>
    <xf numFmtId="37" fontId="5" fillId="9" borderId="6" xfId="8" applyFont="1" applyFill="1" applyBorder="1" applyAlignment="1">
      <alignment vertical="center"/>
    </xf>
    <xf numFmtId="177" fontId="18" fillId="9" borderId="0" xfId="4" applyNumberFormat="1" applyFont="1" applyFill="1" applyBorder="1" applyAlignment="1" applyProtection="1">
      <alignment vertical="center"/>
    </xf>
    <xf numFmtId="177" fontId="18" fillId="9" borderId="0" xfId="4" applyNumberFormat="1" applyFont="1" applyFill="1" applyBorder="1" applyAlignment="1">
      <alignment vertical="center"/>
    </xf>
    <xf numFmtId="177" fontId="18" fillId="9" borderId="17" xfId="4" applyNumberFormat="1" applyFont="1" applyFill="1" applyBorder="1" applyAlignment="1" applyProtection="1">
      <alignment vertical="center"/>
    </xf>
    <xf numFmtId="177" fontId="18" fillId="9" borderId="17" xfId="4" applyNumberFormat="1" applyFont="1" applyFill="1" applyBorder="1" applyAlignment="1">
      <alignment vertical="center"/>
    </xf>
    <xf numFmtId="177" fontId="18" fillId="9" borderId="13" xfId="4" applyNumberFormat="1" applyFont="1" applyFill="1" applyBorder="1" applyAlignment="1">
      <alignment vertical="center"/>
    </xf>
    <xf numFmtId="177" fontId="18" fillId="9" borderId="13" xfId="4" applyNumberFormat="1" applyFont="1" applyFill="1" applyBorder="1" applyAlignment="1" applyProtection="1">
      <alignment horizontal="right" vertical="center"/>
      <protection locked="0"/>
    </xf>
    <xf numFmtId="177" fontId="18" fillId="9" borderId="13" xfId="4" applyNumberFormat="1" applyFont="1" applyFill="1" applyBorder="1" applyAlignment="1" applyProtection="1">
      <alignment vertical="center"/>
    </xf>
    <xf numFmtId="177" fontId="18" fillId="9" borderId="15" xfId="4" applyNumberFormat="1" applyFont="1" applyFill="1" applyBorder="1" applyAlignment="1">
      <alignment vertical="center"/>
    </xf>
    <xf numFmtId="177" fontId="18" fillId="9" borderId="5" xfId="4" applyNumberFormat="1" applyFont="1" applyFill="1" applyBorder="1" applyAlignment="1" applyProtection="1">
      <alignment vertical="center"/>
    </xf>
    <xf numFmtId="188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80" fontId="18" fillId="9" borderId="12" xfId="8" applyNumberFormat="1" applyFont="1" applyFill="1" applyBorder="1" applyAlignment="1">
      <alignment vertical="center"/>
    </xf>
    <xf numFmtId="180" fontId="18" fillId="9" borderId="3" xfId="8" applyNumberFormat="1" applyFont="1" applyFill="1" applyBorder="1" applyAlignment="1">
      <alignment vertical="center"/>
    </xf>
    <xf numFmtId="180" fontId="18" fillId="9" borderId="52" xfId="8" applyNumberFormat="1" applyFont="1" applyFill="1" applyBorder="1" applyAlignment="1">
      <alignment vertical="center"/>
    </xf>
    <xf numFmtId="180" fontId="18" fillId="9" borderId="39" xfId="8" applyNumberFormat="1" applyFont="1" applyFill="1" applyBorder="1" applyAlignment="1">
      <alignment vertical="center"/>
    </xf>
    <xf numFmtId="180" fontId="18" fillId="9" borderId="6" xfId="8" applyNumberFormat="1" applyFont="1" applyFill="1" applyBorder="1" applyAlignment="1">
      <alignment vertical="center"/>
    </xf>
    <xf numFmtId="180" fontId="18" fillId="9" borderId="0" xfId="8" applyNumberFormat="1" applyFont="1" applyFill="1" applyAlignment="1">
      <alignment vertical="center"/>
    </xf>
    <xf numFmtId="180" fontId="18" fillId="9" borderId="17" xfId="8" applyNumberFormat="1" applyFont="1" applyFill="1" applyBorder="1" applyAlignment="1">
      <alignment vertical="center"/>
    </xf>
    <xf numFmtId="180" fontId="18" fillId="9" borderId="13" xfId="8" applyNumberFormat="1" applyFont="1" applyFill="1" applyBorder="1" applyAlignment="1">
      <alignment vertical="center"/>
    </xf>
    <xf numFmtId="180" fontId="18" fillId="9" borderId="5" xfId="8" applyNumberFormat="1" applyFont="1" applyFill="1" applyBorder="1" applyAlignment="1">
      <alignment vertical="center"/>
    </xf>
    <xf numFmtId="0" fontId="5" fillId="8" borderId="9" xfId="9" applyFont="1" applyFill="1" applyBorder="1" applyAlignment="1">
      <alignment vertical="center"/>
    </xf>
    <xf numFmtId="0" fontId="5" fillId="8" borderId="51" xfId="14" applyFont="1" applyFill="1" applyBorder="1" applyAlignment="1">
      <alignment horizontal="center" vertical="center"/>
    </xf>
    <xf numFmtId="190" fontId="18" fillId="8" borderId="0" xfId="9" applyNumberFormat="1" applyFont="1" applyFill="1" applyAlignment="1">
      <alignment vertical="center"/>
    </xf>
    <xf numFmtId="190" fontId="18" fillId="8" borderId="17" xfId="9" applyNumberFormat="1" applyFont="1" applyFill="1" applyBorder="1" applyAlignment="1">
      <alignment vertical="center"/>
    </xf>
    <xf numFmtId="190" fontId="18" fillId="8" borderId="13" xfId="9" applyNumberFormat="1" applyFont="1" applyFill="1" applyBorder="1" applyAlignment="1">
      <alignment vertical="center"/>
    </xf>
    <xf numFmtId="190" fontId="18" fillId="8" borderId="7" xfId="9" applyNumberFormat="1" applyFont="1" applyFill="1" applyBorder="1" applyAlignment="1">
      <alignment vertical="center"/>
    </xf>
    <xf numFmtId="190" fontId="18" fillId="8" borderId="5" xfId="9" applyNumberFormat="1" applyFont="1" applyFill="1" applyBorder="1" applyAlignment="1">
      <alignment vertical="center"/>
    </xf>
    <xf numFmtId="177" fontId="18" fillId="8" borderId="15" xfId="9" applyNumberFormat="1" applyFont="1" applyFill="1" applyBorder="1" applyAlignment="1">
      <alignment vertical="center"/>
    </xf>
    <xf numFmtId="177" fontId="18" fillId="8" borderId="13" xfId="9" applyNumberFormat="1" applyFont="1" applyFill="1" applyBorder="1" applyAlignment="1">
      <alignment vertical="center"/>
    </xf>
    <xf numFmtId="177" fontId="5" fillId="8" borderId="13" xfId="9" applyNumberFormat="1" applyFont="1" applyFill="1" applyBorder="1" applyAlignment="1">
      <alignment vertical="center"/>
    </xf>
    <xf numFmtId="177" fontId="5" fillId="8" borderId="22" xfId="9" applyNumberFormat="1" applyFont="1" applyFill="1" applyBorder="1" applyAlignment="1">
      <alignment vertical="center"/>
    </xf>
    <xf numFmtId="38" fontId="5" fillId="9" borderId="0" xfId="4" applyFont="1" applyFill="1" applyBorder="1" applyAlignment="1">
      <alignment vertical="center"/>
    </xf>
    <xf numFmtId="38" fontId="5" fillId="9" borderId="7" xfId="4" applyFont="1" applyFill="1" applyBorder="1" applyAlignment="1">
      <alignment vertical="center"/>
    </xf>
    <xf numFmtId="38" fontId="5" fillId="9" borderId="5" xfId="4" applyFont="1" applyFill="1" applyBorder="1" applyAlignment="1">
      <alignment vertical="center"/>
    </xf>
    <xf numFmtId="38" fontId="5" fillId="9" borderId="17" xfId="4" applyFont="1" applyFill="1" applyBorder="1" applyAlignment="1">
      <alignment vertical="center"/>
    </xf>
    <xf numFmtId="38" fontId="5" fillId="9" borderId="0" xfId="4" applyFont="1" applyFill="1" applyBorder="1" applyAlignment="1" applyProtection="1">
      <alignment vertical="center"/>
    </xf>
    <xf numFmtId="38" fontId="5" fillId="9" borderId="13" xfId="4" applyFont="1" applyFill="1" applyBorder="1" applyAlignment="1">
      <alignment vertical="center"/>
    </xf>
    <xf numFmtId="38" fontId="5" fillId="8" borderId="7" xfId="3" applyFont="1" applyFill="1" applyBorder="1" applyAlignment="1">
      <alignment horizontal="left"/>
    </xf>
    <xf numFmtId="38" fontId="5" fillId="8" borderId="1" xfId="3" applyFont="1" applyFill="1" applyBorder="1" applyAlignment="1">
      <alignment horizontal="left"/>
    </xf>
    <xf numFmtId="38" fontId="5" fillId="8" borderId="10" xfId="3" applyFont="1" applyFill="1" applyBorder="1" applyAlignment="1">
      <alignment horizontal="center"/>
    </xf>
    <xf numFmtId="38" fontId="5" fillId="8" borderId="5" xfId="3" applyFont="1" applyFill="1" applyBorder="1" applyAlignment="1">
      <alignment horizontal="center" vertical="top"/>
    </xf>
    <xf numFmtId="38" fontId="5" fillId="8" borderId="11" xfId="3" applyFont="1" applyFill="1" applyBorder="1" applyAlignment="1">
      <alignment horizontal="center" vertical="top"/>
    </xf>
    <xf numFmtId="38" fontId="5" fillId="8" borderId="4" xfId="3" applyFont="1" applyFill="1" applyBorder="1" applyAlignment="1">
      <alignment horizontal="center" vertical="top"/>
    </xf>
    <xf numFmtId="177" fontId="5" fillId="8" borderId="0" xfId="3" applyNumberFormat="1" applyFont="1" applyFill="1" applyBorder="1" applyAlignment="1" applyProtection="1">
      <alignment vertical="center"/>
    </xf>
    <xf numFmtId="177" fontId="5" fillId="8" borderId="0" xfId="8" applyNumberFormat="1" applyFont="1" applyFill="1"/>
    <xf numFmtId="177" fontId="5" fillId="8" borderId="15" xfId="8" applyNumberFormat="1" applyFont="1" applyFill="1" applyBorder="1"/>
    <xf numFmtId="37" fontId="5" fillId="8" borderId="0" xfId="8" applyFont="1" applyFill="1"/>
    <xf numFmtId="177" fontId="5" fillId="8" borderId="13" xfId="3" applyNumberFormat="1" applyFont="1" applyFill="1" applyBorder="1" applyAlignment="1" applyProtection="1">
      <alignment vertical="center"/>
    </xf>
    <xf numFmtId="177" fontId="5" fillId="8" borderId="5" xfId="8" applyNumberFormat="1" applyFont="1" applyFill="1" applyBorder="1"/>
    <xf numFmtId="37" fontId="5" fillId="9" borderId="0" xfId="8" applyFont="1" applyFill="1"/>
    <xf numFmtId="188" fontId="5" fillId="0" borderId="0" xfId="0" applyNumberFormat="1" applyFont="1">
      <alignment vertical="center"/>
    </xf>
    <xf numFmtId="188" fontId="5" fillId="8" borderId="0" xfId="0" applyNumberFormat="1" applyFont="1" applyFill="1">
      <alignment vertical="center"/>
    </xf>
    <xf numFmtId="188" fontId="18" fillId="0" borderId="0" xfId="3" applyNumberFormat="1" applyFont="1" applyFill="1" applyBorder="1" applyAlignment="1" applyProtection="1">
      <protection locked="0"/>
    </xf>
    <xf numFmtId="188" fontId="18" fillId="0" borderId="18" xfId="3" applyNumberFormat="1" applyFont="1" applyFill="1" applyBorder="1" applyAlignment="1" applyProtection="1">
      <protection locked="0"/>
    </xf>
    <xf numFmtId="188" fontId="18" fillId="0" borderId="13" xfId="3" applyNumberFormat="1" applyFont="1" applyFill="1" applyBorder="1" applyAlignment="1" applyProtection="1">
      <protection locked="0"/>
    </xf>
    <xf numFmtId="188" fontId="18" fillId="0" borderId="13" xfId="0" applyNumberFormat="1" applyFont="1" applyBorder="1" applyAlignment="1" applyProtection="1">
      <protection locked="0"/>
    </xf>
    <xf numFmtId="188" fontId="5" fillId="0" borderId="18" xfId="0" applyNumberFormat="1" applyFont="1" applyBorder="1">
      <alignment vertical="center"/>
    </xf>
    <xf numFmtId="188" fontId="5" fillId="0" borderId="13" xfId="0" applyNumberFormat="1" applyFont="1" applyBorder="1">
      <alignment vertical="center"/>
    </xf>
    <xf numFmtId="188" fontId="5" fillId="0" borderId="1" xfId="0" applyNumberFormat="1" applyFont="1" applyBorder="1">
      <alignment vertical="center"/>
    </xf>
    <xf numFmtId="188" fontId="5" fillId="0" borderId="7" xfId="0" applyNumberFormat="1" applyFont="1" applyBorder="1">
      <alignment vertical="center"/>
    </xf>
    <xf numFmtId="188" fontId="18" fillId="0" borderId="7" xfId="0" applyNumberFormat="1" applyFont="1" applyBorder="1" applyAlignment="1" applyProtection="1">
      <protection locked="0"/>
    </xf>
    <xf numFmtId="188" fontId="5" fillId="0" borderId="9" xfId="0" applyNumberFormat="1" applyFont="1" applyBorder="1">
      <alignment vertical="center"/>
    </xf>
    <xf numFmtId="188" fontId="5" fillId="0" borderId="11" xfId="0" applyNumberFormat="1" applyFont="1" applyBorder="1">
      <alignment vertical="center"/>
    </xf>
    <xf numFmtId="188" fontId="5" fillId="0" borderId="5" xfId="0" applyNumberFormat="1" applyFont="1" applyBorder="1">
      <alignment vertical="center"/>
    </xf>
    <xf numFmtId="188" fontId="18" fillId="0" borderId="5" xfId="0" applyNumberFormat="1" applyFont="1" applyBorder="1" applyAlignment="1" applyProtection="1">
      <protection locked="0"/>
    </xf>
    <xf numFmtId="38" fontId="5" fillId="0" borderId="1" xfId="3" quotePrefix="1" applyFont="1" applyBorder="1" applyAlignment="1" applyProtection="1">
      <alignment horizontal="left" vertical="center"/>
    </xf>
    <xf numFmtId="177" fontId="18" fillId="0" borderId="1" xfId="4" applyNumberFormat="1" applyFont="1" applyBorder="1" applyAlignment="1">
      <alignment vertical="center"/>
    </xf>
    <xf numFmtId="177" fontId="18" fillId="0" borderId="7" xfId="4" applyNumberFormat="1" applyFont="1" applyBorder="1" applyAlignment="1">
      <alignment vertical="center"/>
    </xf>
    <xf numFmtId="177" fontId="18" fillId="9" borderId="7" xfId="4" applyNumberFormat="1" applyFont="1" applyFill="1" applyBorder="1" applyAlignment="1">
      <alignment vertical="center"/>
    </xf>
    <xf numFmtId="38" fontId="5" fillId="0" borderId="10" xfId="0" applyNumberFormat="1" applyFont="1" applyBorder="1">
      <alignment vertical="center"/>
    </xf>
    <xf numFmtId="38" fontId="5" fillId="0" borderId="11" xfId="3" quotePrefix="1" applyFont="1" applyBorder="1" applyAlignment="1" applyProtection="1">
      <alignment horizontal="left" vertical="center"/>
    </xf>
    <xf numFmtId="38" fontId="5" fillId="0" borderId="5" xfId="3" quotePrefix="1" applyFont="1" applyBorder="1" applyAlignment="1">
      <alignment horizontal="left" vertical="center"/>
    </xf>
    <xf numFmtId="177" fontId="18" fillId="0" borderId="11" xfId="4" applyNumberFormat="1" applyFont="1" applyBorder="1" applyAlignment="1">
      <alignment vertical="center"/>
    </xf>
    <xf numFmtId="177" fontId="18" fillId="0" borderId="5" xfId="4" applyNumberFormat="1" applyFont="1" applyBorder="1" applyAlignment="1">
      <alignment vertical="center"/>
    </xf>
    <xf numFmtId="177" fontId="18" fillId="9" borderId="5" xfId="4" applyNumberFormat="1" applyFont="1" applyFill="1" applyBorder="1" applyAlignment="1">
      <alignment vertical="center"/>
    </xf>
    <xf numFmtId="38" fontId="5" fillId="0" borderId="4" xfId="0" applyNumberFormat="1" applyFont="1" applyBorder="1">
      <alignment vertical="center"/>
    </xf>
    <xf numFmtId="188" fontId="5" fillId="8" borderId="13" xfId="0" applyNumberFormat="1" applyFont="1" applyFill="1" applyBorder="1">
      <alignment vertical="center"/>
    </xf>
    <xf numFmtId="188" fontId="18" fillId="0" borderId="7" xfId="3" applyNumberFormat="1" applyFont="1" applyFill="1" applyBorder="1" applyAlignment="1" applyProtection="1">
      <protection locked="0"/>
    </xf>
    <xf numFmtId="188" fontId="18" fillId="0" borderId="5" xfId="3" applyNumberFormat="1" applyFont="1" applyFill="1" applyBorder="1" applyAlignment="1" applyProtection="1">
      <protection locked="0"/>
    </xf>
    <xf numFmtId="188" fontId="5" fillId="11" borderId="0" xfId="0" applyNumberFormat="1" applyFont="1" applyFill="1">
      <alignment vertical="center"/>
    </xf>
    <xf numFmtId="188" fontId="5" fillId="11" borderId="18" xfId="0" applyNumberFormat="1" applyFont="1" applyFill="1" applyBorder="1">
      <alignment vertical="center"/>
    </xf>
    <xf numFmtId="188" fontId="5" fillId="11" borderId="13" xfId="0" applyNumberFormat="1" applyFont="1" applyFill="1" applyBorder="1">
      <alignment vertical="center"/>
    </xf>
    <xf numFmtId="188" fontId="18" fillId="11" borderId="13" xfId="0" applyNumberFormat="1" applyFont="1" applyFill="1" applyBorder="1" applyAlignment="1" applyProtection="1">
      <protection locked="0"/>
    </xf>
    <xf numFmtId="188" fontId="0" fillId="0" borderId="0" xfId="3" applyNumberFormat="1" applyFont="1" applyBorder="1" applyAlignment="1"/>
    <xf numFmtId="188" fontId="0" fillId="0" borderId="12" xfId="3" applyNumberFormat="1" applyFont="1" applyBorder="1" applyAlignment="1"/>
    <xf numFmtId="188" fontId="0" fillId="0" borderId="3" xfId="3" applyNumberFormat="1" applyFont="1" applyBorder="1" applyAlignment="1"/>
    <xf numFmtId="188" fontId="0" fillId="0" borderId="6" xfId="3" applyNumberFormat="1" applyFont="1" applyBorder="1" applyAlignment="1"/>
    <xf numFmtId="188" fontId="0" fillId="0" borderId="5" xfId="3" applyNumberFormat="1" applyFont="1" applyBorder="1" applyAlignment="1"/>
    <xf numFmtId="188" fontId="0" fillId="0" borderId="8" xfId="3" applyNumberFormat="1" applyFont="1" applyBorder="1" applyAlignment="1"/>
    <xf numFmtId="188" fontId="0" fillId="0" borderId="39" xfId="3" applyNumberFormat="1" applyFont="1" applyBorder="1" applyAlignment="1"/>
    <xf numFmtId="189" fontId="1" fillId="8" borderId="9" xfId="3" applyNumberFormat="1" applyFont="1" applyFill="1" applyBorder="1" applyAlignment="1"/>
    <xf numFmtId="189" fontId="1" fillId="8" borderId="2" xfId="3" applyNumberFormat="1" applyFont="1" applyFill="1" applyBorder="1" applyAlignment="1"/>
    <xf numFmtId="189" fontId="1" fillId="8" borderId="3" xfId="3" applyNumberFormat="1" applyFont="1" applyFill="1" applyBorder="1" applyAlignment="1"/>
    <xf numFmtId="189" fontId="1" fillId="8" borderId="11" xfId="3" applyNumberFormat="1" applyFont="1" applyFill="1" applyBorder="1" applyAlignment="1"/>
    <xf numFmtId="189" fontId="1" fillId="8" borderId="4" xfId="3" applyNumberFormat="1" applyFont="1" applyFill="1" applyBorder="1" applyAlignment="1"/>
    <xf numFmtId="189" fontId="1" fillId="8" borderId="18" xfId="3" applyNumberFormat="1" applyFont="1" applyFill="1" applyBorder="1" applyAlignment="1"/>
    <xf numFmtId="189" fontId="1" fillId="8" borderId="8" xfId="3" applyNumberFormat="1" applyFont="1" applyFill="1" applyBorder="1" applyAlignment="1"/>
    <xf numFmtId="0" fontId="5" fillId="8" borderId="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8" borderId="9" xfId="0" quotePrefix="1" applyFont="1" applyFill="1" applyBorder="1" applyAlignment="1">
      <alignment horizontal="center"/>
    </xf>
    <xf numFmtId="0" fontId="5" fillId="8" borderId="2" xfId="0" quotePrefix="1" applyFont="1" applyFill="1" applyBorder="1" applyAlignment="1">
      <alignment horizontal="center"/>
    </xf>
    <xf numFmtId="0" fontId="5" fillId="9" borderId="9" xfId="0" quotePrefix="1" applyFont="1" applyFill="1" applyBorder="1" applyAlignment="1">
      <alignment horizontal="center"/>
    </xf>
    <xf numFmtId="0" fontId="5" fillId="9" borderId="2" xfId="0" quotePrefix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189" fontId="5" fillId="8" borderId="9" xfId="3" applyNumberFormat="1" applyFont="1" applyFill="1" applyBorder="1" applyAlignment="1"/>
    <xf numFmtId="189" fontId="5" fillId="8" borderId="2" xfId="3" applyNumberFormat="1" applyFont="1" applyFill="1" applyBorder="1" applyAlignment="1"/>
    <xf numFmtId="189" fontId="5" fillId="8" borderId="3" xfId="3" applyNumberFormat="1" applyFont="1" applyFill="1" applyBorder="1" applyAlignment="1"/>
    <xf numFmtId="189" fontId="5" fillId="8" borderId="18" xfId="3" applyNumberFormat="1" applyFont="1" applyFill="1" applyBorder="1" applyAlignment="1"/>
    <xf numFmtId="189" fontId="5" fillId="8" borderId="8" xfId="3" applyNumberFormat="1" applyFont="1" applyFill="1" applyBorder="1" applyAlignment="1"/>
    <xf numFmtId="189" fontId="5" fillId="8" borderId="39" xfId="3" applyNumberFormat="1" applyFont="1" applyFill="1" applyBorder="1" applyAlignment="1"/>
    <xf numFmtId="189" fontId="5" fillId="8" borderId="1" xfId="3" applyNumberFormat="1" applyFont="1" applyFill="1" applyBorder="1" applyAlignment="1"/>
    <xf numFmtId="189" fontId="5" fillId="8" borderId="10" xfId="3" applyNumberFormat="1" applyFont="1" applyFill="1" applyBorder="1" applyAlignment="1"/>
    <xf numFmtId="189" fontId="5" fillId="8" borderId="12" xfId="3" applyNumberFormat="1" applyFont="1" applyFill="1" applyBorder="1" applyAlignment="1"/>
    <xf numFmtId="189" fontId="5" fillId="8" borderId="11" xfId="3" applyNumberFormat="1" applyFont="1" applyFill="1" applyBorder="1" applyAlignment="1"/>
    <xf numFmtId="189" fontId="5" fillId="8" borderId="4" xfId="3" applyNumberFormat="1" applyFont="1" applyFill="1" applyBorder="1" applyAlignment="1"/>
    <xf numFmtId="189" fontId="5" fillId="8" borderId="6" xfId="3" applyNumberFormat="1" applyFont="1" applyFill="1" applyBorder="1" applyAlignment="1"/>
    <xf numFmtId="188" fontId="5" fillId="0" borderId="9" xfId="3" applyNumberFormat="1" applyFont="1" applyBorder="1" applyAlignment="1"/>
    <xf numFmtId="188" fontId="5" fillId="0" borderId="2" xfId="3" applyNumberFormat="1" applyFont="1" applyBorder="1" applyAlignment="1"/>
    <xf numFmtId="188" fontId="5" fillId="0" borderId="3" xfId="3" applyNumberFormat="1" applyFont="1" applyBorder="1" applyAlignment="1"/>
    <xf numFmtId="188" fontId="5" fillId="0" borderId="1" xfId="3" applyNumberFormat="1" applyFont="1" applyBorder="1" applyAlignment="1"/>
    <xf numFmtId="188" fontId="5" fillId="0" borderId="10" xfId="3" applyNumberFormat="1" applyFont="1" applyBorder="1" applyAlignment="1"/>
    <xf numFmtId="188" fontId="5" fillId="0" borderId="12" xfId="3" applyNumberFormat="1" applyFont="1" applyBorder="1" applyAlignment="1"/>
    <xf numFmtId="188" fontId="5" fillId="0" borderId="11" xfId="3" applyNumberFormat="1" applyFont="1" applyBorder="1" applyAlignment="1"/>
    <xf numFmtId="188" fontId="5" fillId="0" borderId="4" xfId="3" applyNumberFormat="1" applyFont="1" applyBorder="1" applyAlignment="1"/>
    <xf numFmtId="188" fontId="5" fillId="0" borderId="6" xfId="3" applyNumberFormat="1" applyFont="1" applyBorder="1" applyAlignment="1"/>
    <xf numFmtId="0" fontId="5" fillId="8" borderId="7" xfId="0" applyFont="1" applyFill="1" applyBorder="1" applyAlignment="1">
      <alignment horizontal="center"/>
    </xf>
    <xf numFmtId="0" fontId="5" fillId="8" borderId="0" xfId="0" quotePrefix="1" applyFont="1" applyFill="1" applyAlignment="1">
      <alignment horizontal="center"/>
    </xf>
    <xf numFmtId="0" fontId="5" fillId="8" borderId="7" xfId="0" applyFont="1" applyFill="1" applyBorder="1" applyAlignment="1"/>
    <xf numFmtId="0" fontId="5" fillId="8" borderId="0" xfId="0" applyFont="1" applyFill="1" applyAlignment="1">
      <alignment horizontal="center"/>
    </xf>
    <xf numFmtId="0" fontId="18" fillId="0" borderId="2" xfId="0" quotePrefix="1" applyFont="1" applyBorder="1" applyAlignment="1" applyProtection="1">
      <alignment horizontal="center" vertical="center"/>
      <protection locked="0"/>
    </xf>
    <xf numFmtId="188" fontId="18" fillId="0" borderId="2" xfId="0" applyNumberFormat="1" applyFont="1" applyBorder="1" applyAlignment="1" applyProtection="1">
      <protection locked="0"/>
    </xf>
    <xf numFmtId="188" fontId="18" fillId="0" borderId="8" xfId="0" applyNumberFormat="1" applyFont="1" applyBorder="1" applyAlignment="1" applyProtection="1">
      <protection locked="0"/>
    </xf>
    <xf numFmtId="188" fontId="18" fillId="0" borderId="10" xfId="0" applyNumberFormat="1" applyFont="1" applyBorder="1" applyAlignment="1" applyProtection="1">
      <protection locked="0"/>
    </xf>
    <xf numFmtId="188" fontId="18" fillId="0" borderId="4" xfId="0" applyNumberFormat="1" applyFont="1" applyBorder="1" applyAlignment="1" applyProtection="1">
      <protection locked="0"/>
    </xf>
    <xf numFmtId="177" fontId="5" fillId="11" borderId="9" xfId="0" applyNumberFormat="1" applyFont="1" applyFill="1" applyBorder="1">
      <alignment vertical="center"/>
    </xf>
    <xf numFmtId="38" fontId="5" fillId="0" borderId="0" xfId="0" applyNumberFormat="1" applyFont="1">
      <alignment vertical="center"/>
    </xf>
    <xf numFmtId="38" fontId="5" fillId="0" borderId="7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18" xfId="0" applyNumberFormat="1" applyFont="1" applyBorder="1">
      <alignment vertical="center"/>
    </xf>
    <xf numFmtId="188" fontId="18" fillId="11" borderId="0" xfId="0" applyNumberFormat="1" applyFont="1" applyFill="1" applyAlignment="1" applyProtection="1">
      <protection locked="0"/>
    </xf>
    <xf numFmtId="38" fontId="5" fillId="9" borderId="8" xfId="0" applyNumberFormat="1" applyFont="1" applyFill="1" applyBorder="1">
      <alignment vertical="center"/>
    </xf>
    <xf numFmtId="188" fontId="18" fillId="0" borderId="3" xfId="0" applyNumberFormat="1" applyFont="1" applyBorder="1" applyAlignment="1" applyProtection="1">
      <protection locked="0"/>
    </xf>
    <xf numFmtId="188" fontId="5" fillId="11" borderId="9" xfId="0" applyNumberFormat="1" applyFont="1" applyFill="1" applyBorder="1">
      <alignment vertical="center"/>
    </xf>
    <xf numFmtId="188" fontId="18" fillId="11" borderId="3" xfId="0" applyNumberFormat="1" applyFont="1" applyFill="1" applyBorder="1" applyAlignment="1" applyProtection="1">
      <protection locked="0"/>
    </xf>
    <xf numFmtId="188" fontId="18" fillId="0" borderId="12" xfId="0" applyNumberFormat="1" applyFont="1" applyBorder="1" applyAlignment="1" applyProtection="1">
      <protection locked="0"/>
    </xf>
    <xf numFmtId="188" fontId="18" fillId="0" borderId="6" xfId="0" applyNumberFormat="1" applyFont="1" applyBorder="1" applyAlignment="1" applyProtection="1">
      <protection locked="0"/>
    </xf>
    <xf numFmtId="188" fontId="18" fillId="0" borderId="39" xfId="0" applyNumberFormat="1" applyFont="1" applyBorder="1" applyAlignment="1" applyProtection="1">
      <protection locked="0"/>
    </xf>
    <xf numFmtId="188" fontId="5" fillId="0" borderId="18" xfId="3" applyNumberFormat="1" applyFont="1" applyBorder="1" applyAlignment="1"/>
    <xf numFmtId="188" fontId="5" fillId="0" borderId="8" xfId="3" applyNumberFormat="1" applyFont="1" applyBorder="1" applyAlignment="1"/>
    <xf numFmtId="188" fontId="5" fillId="0" borderId="39" xfId="3" applyNumberFormat="1" applyFont="1" applyBorder="1" applyAlignment="1"/>
    <xf numFmtId="188" fontId="18" fillId="11" borderId="39" xfId="0" applyNumberFormat="1" applyFont="1" applyFill="1" applyBorder="1" applyAlignment="1" applyProtection="1">
      <protection locked="0"/>
    </xf>
    <xf numFmtId="38" fontId="5" fillId="11" borderId="18" xfId="0" applyNumberFormat="1" applyFont="1" applyFill="1" applyBorder="1">
      <alignment vertical="center"/>
    </xf>
    <xf numFmtId="0" fontId="5" fillId="9" borderId="7" xfId="0" applyFont="1" applyFill="1" applyBorder="1" applyAlignment="1">
      <alignment horizontal="center"/>
    </xf>
    <xf numFmtId="0" fontId="5" fillId="9" borderId="0" xfId="0" quotePrefix="1" applyFont="1" applyFill="1" applyAlignment="1">
      <alignment horizontal="center"/>
    </xf>
    <xf numFmtId="188" fontId="0" fillId="0" borderId="13" xfId="3" applyNumberFormat="1" applyFont="1" applyBorder="1" applyAlignment="1"/>
    <xf numFmtId="38" fontId="5" fillId="0" borderId="9" xfId="0" applyNumberFormat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38" fontId="5" fillId="0" borderId="1" xfId="0" applyNumberFormat="1" applyFont="1" applyBorder="1">
      <alignment vertical="center"/>
    </xf>
    <xf numFmtId="188" fontId="0" fillId="0" borderId="7" xfId="3" applyNumberFormat="1" applyFont="1" applyBorder="1" applyAlignment="1"/>
    <xf numFmtId="0" fontId="5" fillId="0" borderId="5" xfId="0" applyFont="1" applyBorder="1">
      <alignment vertical="center"/>
    </xf>
    <xf numFmtId="177" fontId="5" fillId="11" borderId="8" xfId="0" applyNumberFormat="1" applyFont="1" applyFill="1" applyBorder="1">
      <alignment vertical="center"/>
    </xf>
    <xf numFmtId="177" fontId="5" fillId="0" borderId="8" xfId="0" applyNumberFormat="1" applyFont="1" applyBorder="1">
      <alignment vertical="center"/>
    </xf>
    <xf numFmtId="0" fontId="18" fillId="0" borderId="4" xfId="0" quotePrefix="1" applyFont="1" applyBorder="1" applyAlignment="1" applyProtection="1">
      <alignment horizontal="center" vertical="center"/>
      <protection locked="0"/>
    </xf>
    <xf numFmtId="188" fontId="18" fillId="0" borderId="2" xfId="3" applyNumberFormat="1" applyFont="1" applyFill="1" applyBorder="1" applyAlignment="1" applyProtection="1">
      <protection locked="0"/>
    </xf>
    <xf numFmtId="188" fontId="18" fillId="0" borderId="8" xfId="3" applyNumberFormat="1" applyFont="1" applyFill="1" applyBorder="1" applyAlignment="1" applyProtection="1">
      <protection locked="0"/>
    </xf>
    <xf numFmtId="188" fontId="18" fillId="0" borderId="4" xfId="3" applyNumberFormat="1" applyFont="1" applyFill="1" applyBorder="1" applyAlignment="1" applyProtection="1">
      <protection locked="0"/>
    </xf>
    <xf numFmtId="188" fontId="5" fillId="0" borderId="0" xfId="3" applyNumberFormat="1" applyFont="1" applyBorder="1" applyAlignment="1"/>
    <xf numFmtId="189" fontId="1" fillId="8" borderId="0" xfId="3" applyNumberFormat="1" applyFont="1" applyFill="1" applyBorder="1" applyAlignment="1"/>
    <xf numFmtId="37" fontId="5" fillId="0" borderId="12" xfId="8" applyFont="1" applyBorder="1" applyAlignment="1">
      <alignment horizontal="center" vertical="center"/>
    </xf>
    <xf numFmtId="189" fontId="18" fillId="0" borderId="0" xfId="0" applyNumberFormat="1" applyFont="1" applyAlignment="1" applyProtection="1">
      <protection locked="0"/>
    </xf>
    <xf numFmtId="37" fontId="5" fillId="0" borderId="0" xfId="8" applyFont="1" applyAlignment="1">
      <alignment horizontal="center" vertical="center"/>
    </xf>
    <xf numFmtId="176" fontId="5" fillId="0" borderId="0" xfId="3" applyNumberFormat="1" applyFont="1" applyBorder="1" applyAlignment="1">
      <alignment vertical="center"/>
    </xf>
    <xf numFmtId="187" fontId="5" fillId="0" borderId="0" xfId="3" applyNumberFormat="1" applyFont="1" applyBorder="1">
      <alignment vertical="center"/>
    </xf>
    <xf numFmtId="178" fontId="50" fillId="9" borderId="5" xfId="4" applyNumberFormat="1" applyFont="1" applyFill="1" applyBorder="1" applyAlignment="1">
      <alignment horizontal="right" vertical="top"/>
    </xf>
    <xf numFmtId="38" fontId="50" fillId="9" borderId="7" xfId="4" applyFont="1" applyFill="1" applyBorder="1" applyAlignment="1">
      <alignment horizontal="center"/>
    </xf>
    <xf numFmtId="0" fontId="18" fillId="0" borderId="4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5" fillId="9" borderId="0" xfId="9" applyFont="1" applyFill="1" applyAlignment="1">
      <alignment horizontal="left" vertical="center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9" borderId="23" xfId="0" applyFont="1" applyFill="1" applyBorder="1" applyAlignment="1" applyProtection="1">
      <alignment horizontal="center" vertical="center"/>
      <protection locked="0"/>
    </xf>
    <xf numFmtId="0" fontId="18" fillId="0" borderId="51" xfId="0" applyFont="1" applyBorder="1" applyAlignment="1" applyProtection="1">
      <alignment horizontal="center" vertical="center"/>
      <protection locked="0"/>
    </xf>
    <xf numFmtId="0" fontId="18" fillId="9" borderId="51" xfId="0" applyFont="1" applyFill="1" applyBorder="1" applyAlignment="1" applyProtection="1">
      <alignment horizontal="center" vertical="center"/>
      <protection locked="0"/>
    </xf>
    <xf numFmtId="38" fontId="39" fillId="0" borderId="0" xfId="4" applyFont="1" applyBorder="1" applyAlignment="1" applyProtection="1">
      <alignment horizontal="left"/>
    </xf>
    <xf numFmtId="38" fontId="17" fillId="0" borderId="0" xfId="4" applyFont="1" applyAlignment="1"/>
    <xf numFmtId="38" fontId="17" fillId="0" borderId="0" xfId="4" applyFont="1"/>
    <xf numFmtId="0" fontId="40" fillId="0" borderId="0" xfId="0" applyFont="1">
      <alignment vertical="center"/>
    </xf>
    <xf numFmtId="38" fontId="40" fillId="0" borderId="0" xfId="4" quotePrefix="1" applyFont="1" applyBorder="1" applyAlignment="1" applyProtection="1">
      <alignment horizontal="left"/>
    </xf>
    <xf numFmtId="38" fontId="17" fillId="0" borderId="0" xfId="4" applyFont="1" applyBorder="1"/>
    <xf numFmtId="38" fontId="40" fillId="0" borderId="0" xfId="4" applyFont="1" applyBorder="1" applyAlignment="1" applyProtection="1"/>
    <xf numFmtId="38" fontId="40" fillId="0" borderId="0" xfId="4" applyFont="1" applyAlignment="1"/>
    <xf numFmtId="38" fontId="27" fillId="0" borderId="0" xfId="4" applyFont="1" applyAlignment="1"/>
    <xf numFmtId="38" fontId="41" fillId="0" borderId="0" xfId="4" applyFont="1" applyBorder="1" applyAlignment="1" applyProtection="1">
      <alignment horizontal="left"/>
      <protection locked="0"/>
    </xf>
    <xf numFmtId="38" fontId="41" fillId="0" borderId="0" xfId="4" applyFont="1" applyBorder="1" applyAlignment="1" applyProtection="1"/>
    <xf numFmtId="38" fontId="18" fillId="0" borderId="0" xfId="4" applyFont="1" applyAlignment="1"/>
    <xf numFmtId="38" fontId="41" fillId="0" borderId="0" xfId="4" applyFont="1" applyBorder="1"/>
    <xf numFmtId="38" fontId="42" fillId="0" borderId="0" xfId="4" quotePrefix="1" applyFont="1" applyBorder="1" applyAlignment="1" applyProtection="1">
      <alignment horizontal="right" vertical="center"/>
    </xf>
    <xf numFmtId="38" fontId="40" fillId="0" borderId="0" xfId="4" applyFont="1" applyBorder="1" applyAlignment="1" applyProtection="1">
      <alignment horizontal="left"/>
      <protection locked="0"/>
    </xf>
    <xf numFmtId="38" fontId="41" fillId="0" borderId="0" xfId="4" quotePrefix="1" applyFont="1" applyBorder="1" applyAlignment="1" applyProtection="1">
      <alignment horizontal="right" vertical="center"/>
    </xf>
    <xf numFmtId="38" fontId="41" fillId="0" borderId="0" xfId="4" quotePrefix="1" applyFont="1" applyBorder="1" applyAlignment="1" applyProtection="1">
      <alignment horizontal="left"/>
    </xf>
    <xf numFmtId="38" fontId="43" fillId="0" borderId="28" xfId="4" applyFont="1" applyBorder="1" applyAlignment="1">
      <alignment vertical="center"/>
    </xf>
    <xf numFmtId="38" fontId="43" fillId="0" borderId="19" xfId="4" applyFont="1" applyBorder="1" applyAlignment="1">
      <alignment vertical="center"/>
    </xf>
    <xf numFmtId="38" fontId="43" fillId="0" borderId="21" xfId="4" applyFont="1" applyBorder="1" applyAlignment="1">
      <alignment vertical="center"/>
    </xf>
    <xf numFmtId="182" fontId="43" fillId="0" borderId="67" xfId="0" applyNumberFormat="1" applyFont="1" applyBorder="1" applyAlignment="1">
      <alignment horizontal="center"/>
    </xf>
    <xf numFmtId="182" fontId="43" fillId="0" borderId="61" xfId="0" applyNumberFormat="1" applyFont="1" applyBorder="1" applyAlignment="1">
      <alignment horizontal="center"/>
    </xf>
    <xf numFmtId="182" fontId="43" fillId="0" borderId="19" xfId="0" applyNumberFormat="1" applyFont="1" applyBorder="1" applyAlignment="1">
      <alignment horizontal="center"/>
    </xf>
    <xf numFmtId="178" fontId="43" fillId="0" borderId="19" xfId="4" applyNumberFormat="1" applyFont="1" applyBorder="1" applyAlignment="1">
      <alignment horizontal="center" vertical="center"/>
    </xf>
    <xf numFmtId="178" fontId="43" fillId="0" borderId="61" xfId="4" applyNumberFormat="1" applyFont="1" applyBorder="1" applyAlignment="1">
      <alignment horizontal="center" vertical="center"/>
    </xf>
    <xf numFmtId="178" fontId="43" fillId="0" borderId="68" xfId="4" applyNumberFormat="1" applyFont="1" applyBorder="1" applyAlignment="1">
      <alignment horizontal="center" vertical="center"/>
    </xf>
    <xf numFmtId="38" fontId="44" fillId="0" borderId="0" xfId="4" applyFont="1" applyBorder="1"/>
    <xf numFmtId="38" fontId="44" fillId="0" borderId="0" xfId="4" applyFont="1" applyBorder="1" applyAlignment="1">
      <alignment vertical="center"/>
    </xf>
    <xf numFmtId="38" fontId="44" fillId="0" borderId="0" xfId="4" applyFont="1" applyBorder="1" applyAlignment="1">
      <alignment horizontal="center"/>
    </xf>
    <xf numFmtId="38" fontId="44" fillId="0" borderId="0" xfId="4" quotePrefix="1" applyFont="1" applyBorder="1" applyAlignment="1" applyProtection="1">
      <alignment horizontal="center" vertical="center"/>
    </xf>
    <xf numFmtId="38" fontId="44" fillId="0" borderId="0" xfId="4" applyFont="1" applyBorder="1" applyAlignment="1" applyProtection="1">
      <alignment horizontal="center" vertical="center"/>
    </xf>
    <xf numFmtId="38" fontId="44" fillId="0" borderId="0" xfId="4" applyFont="1" applyBorder="1" applyAlignment="1">
      <alignment horizontal="centerContinuous" vertical="center"/>
    </xf>
    <xf numFmtId="38" fontId="45" fillId="0" borderId="0" xfId="4" applyFont="1" applyBorder="1"/>
    <xf numFmtId="38" fontId="45" fillId="0" borderId="0" xfId="4" applyFont="1"/>
    <xf numFmtId="38" fontId="43" fillId="0" borderId="25" xfId="4" applyFont="1" applyBorder="1" applyAlignment="1" applyProtection="1">
      <alignment vertical="center"/>
    </xf>
    <xf numFmtId="38" fontId="43" fillId="0" borderId="0" xfId="4" applyFont="1" applyBorder="1" applyAlignment="1">
      <alignment horizontal="centerContinuous" vertical="center"/>
    </xf>
    <xf numFmtId="38" fontId="46" fillId="0" borderId="9" xfId="4" applyFont="1" applyBorder="1" applyAlignment="1">
      <alignment vertical="center"/>
    </xf>
    <xf numFmtId="38" fontId="46" fillId="0" borderId="10" xfId="4" applyFont="1" applyBorder="1" applyAlignment="1">
      <alignment vertical="center"/>
    </xf>
    <xf numFmtId="38" fontId="46" fillId="0" borderId="9" xfId="4" applyFont="1" applyBorder="1" applyAlignment="1" applyProtection="1">
      <alignment horizontal="center" vertical="center"/>
      <protection locked="0"/>
    </xf>
    <xf numFmtId="38" fontId="46" fillId="0" borderId="9" xfId="4" applyFont="1" applyBorder="1" applyAlignment="1" applyProtection="1">
      <alignment horizontal="left" vertical="center"/>
      <protection locked="0"/>
    </xf>
    <xf numFmtId="38" fontId="46" fillId="0" borderId="9" xfId="4" quotePrefix="1" applyFont="1" applyBorder="1" applyAlignment="1" applyProtection="1">
      <alignment horizontal="left" vertical="center"/>
      <protection locked="0"/>
    </xf>
    <xf numFmtId="38" fontId="46" fillId="0" borderId="2" xfId="4" applyFont="1" applyBorder="1" applyAlignment="1" applyProtection="1">
      <alignment horizontal="center" vertical="center"/>
      <protection locked="0"/>
    </xf>
    <xf numFmtId="38" fontId="46" fillId="0" borderId="9" xfId="4" applyFont="1" applyBorder="1"/>
    <xf numFmtId="38" fontId="46" fillId="0" borderId="1" xfId="4" applyFont="1" applyBorder="1"/>
    <xf numFmtId="38" fontId="46" fillId="0" borderId="10" xfId="4" applyFont="1" applyBorder="1"/>
    <xf numFmtId="38" fontId="43" fillId="0" borderId="1" xfId="4" applyFont="1" applyBorder="1" applyAlignment="1" applyProtection="1">
      <alignment horizontal="centerContinuous" vertical="center"/>
    </xf>
    <xf numFmtId="38" fontId="43" fillId="0" borderId="10" xfId="4" applyFont="1" applyBorder="1" applyAlignment="1" applyProtection="1">
      <alignment horizontal="centerContinuous" vertical="center"/>
    </xf>
    <xf numFmtId="38" fontId="43" fillId="0" borderId="12" xfId="4" applyFont="1" applyBorder="1" applyAlignment="1" applyProtection="1">
      <alignment horizontal="centerContinuous" vertical="center"/>
    </xf>
    <xf numFmtId="38" fontId="43" fillId="0" borderId="7" xfId="4" applyFont="1" applyBorder="1" applyAlignment="1" applyProtection="1">
      <alignment horizontal="centerContinuous" vertical="center"/>
    </xf>
    <xf numFmtId="38" fontId="44" fillId="0" borderId="49" xfId="4" applyFont="1" applyBorder="1" applyAlignment="1" applyProtection="1">
      <alignment vertical="center"/>
      <protection locked="0"/>
    </xf>
    <xf numFmtId="38" fontId="44" fillId="0" borderId="0" xfId="4" applyFont="1" applyBorder="1" applyAlignment="1" applyProtection="1">
      <alignment vertical="center"/>
      <protection locked="0"/>
    </xf>
    <xf numFmtId="38" fontId="44" fillId="0" borderId="0" xfId="4" applyFont="1" applyBorder="1" applyAlignment="1" applyProtection="1">
      <alignment horizontal="center" vertical="center"/>
      <protection locked="0"/>
    </xf>
    <xf numFmtId="38" fontId="44" fillId="0" borderId="0" xfId="4" applyFont="1" applyBorder="1" applyAlignment="1" applyProtection="1">
      <alignment horizontal="centerContinuous" vertical="center"/>
    </xf>
    <xf numFmtId="38" fontId="44" fillId="0" borderId="0" xfId="4" applyFont="1" applyBorder="1" applyAlignment="1" applyProtection="1">
      <alignment horizontal="center"/>
      <protection locked="0"/>
    </xf>
    <xf numFmtId="38" fontId="43" fillId="0" borderId="29" xfId="4" applyFont="1" applyBorder="1" applyAlignment="1" applyProtection="1">
      <alignment vertical="center"/>
    </xf>
    <xf numFmtId="38" fontId="43" fillId="0" borderId="5" xfId="4" applyFont="1" applyBorder="1" applyAlignment="1" applyProtection="1">
      <alignment vertical="center"/>
    </xf>
    <xf numFmtId="38" fontId="46" fillId="0" borderId="11" xfId="4" applyFont="1" applyBorder="1" applyAlignment="1">
      <alignment horizontal="center" vertical="top"/>
    </xf>
    <xf numFmtId="38" fontId="46" fillId="0" borderId="9" xfId="4" applyFont="1" applyBorder="1" applyAlignment="1">
      <alignment horizontal="center" vertical="top"/>
    </xf>
    <xf numFmtId="38" fontId="46" fillId="0" borderId="4" xfId="4" applyFont="1" applyBorder="1" applyAlignment="1">
      <alignment horizontal="center" vertical="top"/>
    </xf>
    <xf numFmtId="38" fontId="46" fillId="0" borderId="11" xfId="4" applyFont="1" applyBorder="1" applyAlignment="1" applyProtection="1">
      <alignment horizontal="center" vertical="top"/>
      <protection locked="0"/>
    </xf>
    <xf numFmtId="38" fontId="46" fillId="0" borderId="4" xfId="4" applyFont="1" applyBorder="1" applyAlignment="1" applyProtection="1">
      <alignment horizontal="center" vertical="top"/>
      <protection locked="0"/>
    </xf>
    <xf numFmtId="38" fontId="46" fillId="0" borderId="11" xfId="4" applyFont="1" applyBorder="1" applyAlignment="1" applyProtection="1">
      <alignment horizontal="center" vertical="center"/>
    </xf>
    <xf numFmtId="38" fontId="46" fillId="0" borderId="4" xfId="4" applyFont="1" applyBorder="1" applyAlignment="1" applyProtection="1">
      <alignment horizontal="center" vertical="center"/>
    </xf>
    <xf numFmtId="38" fontId="46" fillId="0" borderId="6" xfId="4" applyFont="1" applyBorder="1" applyAlignment="1" applyProtection="1">
      <alignment horizontal="center" vertical="center"/>
    </xf>
    <xf numFmtId="38" fontId="46" fillId="0" borderId="5" xfId="4" applyFont="1" applyBorder="1" applyAlignment="1" applyProtection="1">
      <alignment horizontal="center" vertical="center"/>
    </xf>
    <xf numFmtId="38" fontId="46" fillId="0" borderId="69" xfId="4" applyFont="1" applyBorder="1" applyAlignment="1">
      <alignment horizontal="center" vertical="top"/>
    </xf>
    <xf numFmtId="38" fontId="44" fillId="0" borderId="0" xfId="4" quotePrefix="1" applyFont="1" applyBorder="1" applyAlignment="1">
      <alignment horizontal="center" vertical="top"/>
    </xf>
    <xf numFmtId="38" fontId="44" fillId="0" borderId="0" xfId="4" applyFont="1" applyBorder="1" applyAlignment="1" applyProtection="1">
      <alignment vertical="center"/>
    </xf>
    <xf numFmtId="38" fontId="44" fillId="0" borderId="0" xfId="4" applyFont="1" applyBorder="1" applyAlignment="1">
      <alignment horizontal="center" vertical="top"/>
    </xf>
    <xf numFmtId="38" fontId="44" fillId="0" borderId="0" xfId="4" quotePrefix="1" applyFont="1" applyBorder="1" applyAlignment="1" applyProtection="1">
      <alignment horizontal="center" vertical="top"/>
      <protection locked="0"/>
    </xf>
    <xf numFmtId="38" fontId="43" fillId="0" borderId="25" xfId="4" quotePrefix="1" applyFont="1" applyBorder="1" applyAlignment="1" applyProtection="1">
      <alignment horizontal="left" vertical="center"/>
    </xf>
    <xf numFmtId="38" fontId="43" fillId="0" borderId="0" xfId="4" applyFont="1" applyBorder="1" applyAlignment="1" applyProtection="1">
      <alignment horizontal="left" vertical="center"/>
    </xf>
    <xf numFmtId="38" fontId="43" fillId="0" borderId="3" xfId="4" applyFont="1" applyBorder="1" applyAlignment="1">
      <alignment vertical="center"/>
    </xf>
    <xf numFmtId="177" fontId="46" fillId="0" borderId="0" xfId="4" applyNumberFormat="1" applyFont="1" applyBorder="1" applyAlignment="1" applyProtection="1">
      <alignment vertical="center"/>
    </xf>
    <xf numFmtId="177" fontId="46" fillId="0" borderId="7" xfId="4" applyNumberFormat="1" applyFont="1" applyBorder="1" applyAlignment="1" applyProtection="1">
      <alignment vertical="center"/>
    </xf>
    <xf numFmtId="177" fontId="46" fillId="8" borderId="7" xfId="4" applyNumberFormat="1" applyFont="1" applyFill="1" applyBorder="1" applyAlignment="1" applyProtection="1">
      <alignment vertical="center"/>
    </xf>
    <xf numFmtId="177" fontId="46" fillId="8" borderId="0" xfId="4" applyNumberFormat="1" applyFont="1" applyFill="1" applyBorder="1" applyAlignment="1" applyProtection="1">
      <alignment vertical="center"/>
    </xf>
    <xf numFmtId="177" fontId="46" fillId="8" borderId="0" xfId="4" applyNumberFormat="1" applyFont="1" applyFill="1" applyBorder="1" applyAlignment="1">
      <alignment vertical="center"/>
    </xf>
    <xf numFmtId="38" fontId="46" fillId="8" borderId="7" xfId="4" applyFont="1" applyFill="1" applyBorder="1" applyAlignment="1" applyProtection="1">
      <alignment vertical="center"/>
    </xf>
    <xf numFmtId="38" fontId="46" fillId="8" borderId="47" xfId="4" applyFont="1" applyFill="1" applyBorder="1" applyAlignment="1" applyProtection="1">
      <alignment vertical="center"/>
    </xf>
    <xf numFmtId="38" fontId="44" fillId="0" borderId="0" xfId="4" quotePrefix="1" applyFont="1" applyBorder="1" applyAlignment="1" applyProtection="1">
      <alignment horizontal="left" vertical="center"/>
    </xf>
    <xf numFmtId="38" fontId="44" fillId="0" borderId="0" xfId="4" applyFont="1" applyBorder="1" applyAlignment="1" applyProtection="1">
      <alignment horizontal="left" vertical="center"/>
    </xf>
    <xf numFmtId="38" fontId="43" fillId="0" borderId="25" xfId="4" quotePrefix="1" applyFont="1" applyBorder="1" applyAlignment="1" applyProtection="1">
      <alignment vertical="center"/>
    </xf>
    <xf numFmtId="38" fontId="43" fillId="0" borderId="0" xfId="4" quotePrefix="1" applyFont="1" applyBorder="1" applyAlignment="1" applyProtection="1">
      <alignment horizontal="left" vertical="center"/>
    </xf>
    <xf numFmtId="38" fontId="43" fillId="0" borderId="3" xfId="4" applyFont="1" applyBorder="1"/>
    <xf numFmtId="177" fontId="46" fillId="0" borderId="0" xfId="4" applyNumberFormat="1" applyFont="1" applyBorder="1" applyAlignment="1">
      <alignment vertical="center"/>
    </xf>
    <xf numFmtId="177" fontId="46" fillId="0" borderId="0" xfId="4" applyNumberFormat="1" applyFont="1" applyBorder="1" applyAlignment="1" applyProtection="1">
      <alignment vertical="center"/>
      <protection locked="0"/>
    </xf>
    <xf numFmtId="177" fontId="46" fillId="8" borderId="0" xfId="4" applyNumberFormat="1" applyFont="1" applyFill="1" applyBorder="1" applyAlignment="1" applyProtection="1">
      <alignment vertical="center"/>
      <protection locked="0"/>
    </xf>
    <xf numFmtId="177" fontId="46" fillId="8" borderId="0" xfId="4" applyNumberFormat="1" applyFont="1" applyFill="1" applyBorder="1"/>
    <xf numFmtId="38" fontId="46" fillId="8" borderId="0" xfId="4" applyFont="1" applyFill="1" applyBorder="1" applyAlignment="1" applyProtection="1">
      <alignment vertical="center"/>
    </xf>
    <xf numFmtId="38" fontId="44" fillId="0" borderId="0" xfId="4" applyFont="1" applyBorder="1" applyAlignment="1" applyProtection="1">
      <alignment horizontal="right" vertical="center"/>
    </xf>
    <xf numFmtId="38" fontId="43" fillId="0" borderId="25" xfId="4" applyFont="1" applyBorder="1"/>
    <xf numFmtId="38" fontId="43" fillId="0" borderId="0" xfId="4" quotePrefix="1" applyFont="1" applyBorder="1" applyAlignment="1">
      <alignment horizontal="left"/>
    </xf>
    <xf numFmtId="177" fontId="46" fillId="0" borderId="5" xfId="4" applyNumberFormat="1" applyFont="1" applyBorder="1" applyAlignment="1" applyProtection="1">
      <alignment vertical="center"/>
    </xf>
    <xf numFmtId="177" fontId="46" fillId="8" borderId="5" xfId="4" applyNumberFormat="1" applyFont="1" applyFill="1" applyBorder="1" applyAlignment="1" applyProtection="1">
      <alignment vertical="center"/>
    </xf>
    <xf numFmtId="38" fontId="46" fillId="8" borderId="64" xfId="4" applyFont="1" applyFill="1" applyBorder="1" applyAlignment="1" applyProtection="1">
      <alignment vertical="center"/>
    </xf>
    <xf numFmtId="38" fontId="44" fillId="0" borderId="0" xfId="4" quotePrefix="1" applyFont="1" applyBorder="1" applyAlignment="1">
      <alignment horizontal="left"/>
    </xf>
    <xf numFmtId="177" fontId="46" fillId="2" borderId="7" xfId="4" applyNumberFormat="1" applyFont="1" applyFill="1" applyBorder="1" applyAlignment="1">
      <alignment vertical="center"/>
    </xf>
    <xf numFmtId="177" fontId="46" fillId="0" borderId="7" xfId="4" applyNumberFormat="1" applyFont="1" applyBorder="1" applyAlignment="1">
      <alignment vertical="center"/>
    </xf>
    <xf numFmtId="177" fontId="46" fillId="0" borderId="7" xfId="4" applyNumberFormat="1" applyFont="1" applyBorder="1" applyAlignment="1" applyProtection="1">
      <alignment vertical="center"/>
      <protection locked="0"/>
    </xf>
    <xf numFmtId="177" fontId="46" fillId="8" borderId="7" xfId="4" applyNumberFormat="1" applyFont="1" applyFill="1" applyBorder="1" applyAlignment="1" applyProtection="1">
      <alignment vertical="center"/>
      <protection locked="0"/>
    </xf>
    <xf numFmtId="177" fontId="46" fillId="8" borderId="7" xfId="4" applyNumberFormat="1" applyFont="1" applyFill="1" applyBorder="1"/>
    <xf numFmtId="38" fontId="43" fillId="0" borderId="25" xfId="4" quotePrefix="1" applyFont="1" applyBorder="1" applyAlignment="1">
      <alignment horizontal="left"/>
    </xf>
    <xf numFmtId="38" fontId="43" fillId="0" borderId="0" xfId="4" applyFont="1" applyBorder="1"/>
    <xf numFmtId="177" fontId="46" fillId="7" borderId="0" xfId="4" applyNumberFormat="1" applyFont="1" applyFill="1" applyBorder="1" applyAlignment="1" applyProtection="1">
      <alignment vertical="center"/>
    </xf>
    <xf numFmtId="177" fontId="46" fillId="0" borderId="0" xfId="4" applyNumberFormat="1" applyFont="1" applyBorder="1"/>
    <xf numFmtId="177" fontId="46" fillId="8" borderId="5" xfId="4" applyNumberFormat="1" applyFont="1" applyFill="1" applyBorder="1"/>
    <xf numFmtId="38" fontId="46" fillId="8" borderId="5" xfId="4" applyFont="1" applyFill="1" applyBorder="1" applyAlignment="1" applyProtection="1">
      <alignment vertical="center"/>
    </xf>
    <xf numFmtId="177" fontId="46" fillId="0" borderId="0" xfId="4" applyNumberFormat="1" applyFont="1" applyFill="1" applyBorder="1" applyAlignment="1">
      <alignment vertical="center"/>
    </xf>
    <xf numFmtId="38" fontId="43" fillId="0" borderId="27" xfId="4" applyFont="1" applyBorder="1" applyAlignment="1" applyProtection="1">
      <alignment horizontal="left" vertical="center"/>
    </xf>
    <xf numFmtId="38" fontId="43" fillId="0" borderId="13" xfId="4" applyFont="1" applyBorder="1" applyAlignment="1" applyProtection="1">
      <alignment horizontal="center" vertical="center"/>
    </xf>
    <xf numFmtId="38" fontId="43" fillId="0" borderId="39" xfId="4" applyFont="1" applyBorder="1" applyAlignment="1" applyProtection="1">
      <alignment vertical="center"/>
    </xf>
    <xf numFmtId="177" fontId="46" fillId="0" borderId="13" xfId="4" applyNumberFormat="1" applyFont="1" applyBorder="1" applyAlignment="1" applyProtection="1">
      <alignment vertical="center"/>
    </xf>
    <xf numFmtId="177" fontId="46" fillId="8" borderId="13" xfId="4" applyNumberFormat="1" applyFont="1" applyFill="1" applyBorder="1" applyAlignment="1" applyProtection="1">
      <alignment vertical="center"/>
    </xf>
    <xf numFmtId="38" fontId="46" fillId="8" borderId="13" xfId="4" applyFont="1" applyFill="1" applyBorder="1" applyAlignment="1" applyProtection="1">
      <alignment vertical="center"/>
    </xf>
    <xf numFmtId="38" fontId="46" fillId="8" borderId="70" xfId="4" applyFont="1" applyFill="1" applyBorder="1" applyAlignment="1" applyProtection="1">
      <alignment vertical="center"/>
    </xf>
    <xf numFmtId="38" fontId="43" fillId="0" borderId="0" xfId="4" applyFont="1" applyBorder="1" applyAlignment="1">
      <alignment vertical="center"/>
    </xf>
    <xf numFmtId="177" fontId="46" fillId="0" borderId="0" xfId="4" applyNumberFormat="1" applyFont="1" applyFill="1" applyBorder="1" applyAlignment="1" applyProtection="1">
      <alignment vertical="center"/>
    </xf>
    <xf numFmtId="177" fontId="46" fillId="0" borderId="0" xfId="4" applyNumberFormat="1" applyFont="1" applyBorder="1" applyAlignment="1" applyProtection="1">
      <alignment horizontal="right" vertical="center"/>
      <protection locked="0"/>
    </xf>
    <xf numFmtId="38" fontId="46" fillId="8" borderId="0" xfId="4" applyFont="1" applyFill="1" applyBorder="1" applyAlignment="1" applyProtection="1">
      <alignment horizontal="right" vertical="center"/>
    </xf>
    <xf numFmtId="38" fontId="46" fillId="8" borderId="47" xfId="4" applyFont="1" applyFill="1" applyBorder="1" applyAlignment="1" applyProtection="1">
      <alignment horizontal="right" vertical="center"/>
    </xf>
    <xf numFmtId="38" fontId="43" fillId="0" borderId="0" xfId="4" applyFont="1" applyBorder="1" applyAlignment="1" applyProtection="1">
      <alignment vertical="center"/>
    </xf>
    <xf numFmtId="38" fontId="43" fillId="0" borderId="13" xfId="4" applyFont="1" applyBorder="1" applyAlignment="1" applyProtection="1">
      <alignment vertical="center"/>
    </xf>
    <xf numFmtId="38" fontId="43" fillId="0" borderId="25" xfId="4" quotePrefix="1" applyFont="1" applyBorder="1" applyAlignment="1" applyProtection="1">
      <alignment horizontal="centerContinuous" vertical="center"/>
    </xf>
    <xf numFmtId="38" fontId="43" fillId="0" borderId="9" xfId="4" applyFont="1" applyBorder="1" applyAlignment="1" applyProtection="1">
      <alignment horizontal="left" vertical="center"/>
    </xf>
    <xf numFmtId="177" fontId="46" fillId="7" borderId="0" xfId="4" applyNumberFormat="1" applyFont="1" applyFill="1" applyBorder="1" applyAlignment="1">
      <alignment vertical="center"/>
    </xf>
    <xf numFmtId="177" fontId="46" fillId="8" borderId="7" xfId="4" applyNumberFormat="1" applyFont="1" applyFill="1" applyBorder="1" applyAlignment="1">
      <alignment vertical="center"/>
    </xf>
    <xf numFmtId="38" fontId="44" fillId="0" borderId="0" xfId="4" quotePrefix="1" applyFont="1" applyBorder="1" applyAlignment="1" applyProtection="1">
      <alignment horizontal="centerContinuous" vertical="center"/>
    </xf>
    <xf numFmtId="38" fontId="43" fillId="0" borderId="45" xfId="4" quotePrefix="1" applyFont="1" applyBorder="1" applyAlignment="1" applyProtection="1">
      <alignment horizontal="centerContinuous" vertical="center"/>
    </xf>
    <xf numFmtId="38" fontId="43" fillId="0" borderId="51" xfId="4" applyFont="1" applyBorder="1" applyAlignment="1" applyProtection="1">
      <alignment horizontal="left" vertical="center"/>
    </xf>
    <xf numFmtId="38" fontId="43" fillId="0" borderId="24" xfId="4" applyFont="1" applyBorder="1" applyAlignment="1" applyProtection="1">
      <alignment vertical="center"/>
    </xf>
    <xf numFmtId="177" fontId="46" fillId="7" borderId="22" xfId="4" applyNumberFormat="1" applyFont="1" applyFill="1" applyBorder="1" applyAlignment="1" applyProtection="1">
      <alignment vertical="center"/>
    </xf>
    <xf numFmtId="177" fontId="46" fillId="0" borderId="22" xfId="4" applyNumberFormat="1" applyFont="1" applyFill="1" applyBorder="1" applyAlignment="1" applyProtection="1">
      <alignment vertical="center"/>
    </xf>
    <xf numFmtId="177" fontId="46" fillId="8" borderId="22" xfId="4" applyNumberFormat="1" applyFont="1" applyFill="1" applyBorder="1" applyAlignment="1" applyProtection="1">
      <alignment vertical="center"/>
    </xf>
    <xf numFmtId="38" fontId="46" fillId="8" borderId="22" xfId="4" applyFont="1" applyFill="1" applyBorder="1" applyAlignment="1" applyProtection="1">
      <alignment vertical="center"/>
    </xf>
    <xf numFmtId="38" fontId="46" fillId="8" borderId="46" xfId="4" applyFont="1" applyFill="1" applyBorder="1" applyAlignment="1" applyProtection="1">
      <alignment vertical="center"/>
    </xf>
    <xf numFmtId="38" fontId="43" fillId="0" borderId="0" xfId="4" quotePrefix="1" applyFont="1" applyBorder="1" applyAlignment="1" applyProtection="1">
      <alignment horizontal="centerContinuous" vertical="center"/>
    </xf>
    <xf numFmtId="187" fontId="46" fillId="0" borderId="0" xfId="4" applyNumberFormat="1" applyFont="1" applyBorder="1" applyAlignment="1" applyProtection="1">
      <alignment vertical="center"/>
    </xf>
    <xf numFmtId="38" fontId="18" fillId="0" borderId="0" xfId="4" applyFont="1" applyBorder="1"/>
    <xf numFmtId="38" fontId="18" fillId="0" borderId="0" xfId="4" applyFont="1"/>
    <xf numFmtId="38" fontId="19" fillId="0" borderId="0" xfId="4" applyFont="1"/>
    <xf numFmtId="38" fontId="17" fillId="0" borderId="0" xfId="4" applyFont="1" applyAlignment="1" applyProtection="1">
      <alignment horizontal="left"/>
    </xf>
    <xf numFmtId="38" fontId="17" fillId="0" borderId="0" xfId="4" applyFont="1" applyAlignment="1" applyProtection="1">
      <alignment horizontal="center"/>
    </xf>
    <xf numFmtId="0" fontId="47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38" fontId="3" fillId="0" borderId="0" xfId="4" applyFont="1" applyAlignment="1"/>
    <xf numFmtId="0" fontId="3" fillId="0" borderId="28" xfId="0" applyFont="1" applyBorder="1" applyAlignment="1"/>
    <xf numFmtId="0" fontId="3" fillId="0" borderId="19" xfId="0" applyFont="1" applyBorder="1" applyAlignment="1"/>
    <xf numFmtId="0" fontId="3" fillId="0" borderId="25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9" xfId="0" applyFont="1" applyBorder="1" applyAlignment="1"/>
    <xf numFmtId="0" fontId="3" fillId="0" borderId="5" xfId="0" applyFont="1" applyBorder="1" applyAlignment="1"/>
    <xf numFmtId="38" fontId="46" fillId="0" borderId="11" xfId="4" applyFont="1" applyFill="1" applyBorder="1" applyAlignment="1" applyProtection="1">
      <alignment horizontal="center" vertical="top"/>
      <protection locked="0"/>
    </xf>
    <xf numFmtId="0" fontId="29" fillId="0" borderId="4" xfId="0" applyFont="1" applyBorder="1" applyAlignment="1">
      <alignment horizontal="center" vertical="top"/>
    </xf>
    <xf numFmtId="0" fontId="29" fillId="0" borderId="5" xfId="0" applyFont="1" applyBorder="1" applyAlignment="1">
      <alignment horizontal="center" vertical="top"/>
    </xf>
    <xf numFmtId="0" fontId="29" fillId="0" borderId="69" xfId="0" applyFont="1" applyBorder="1" applyAlignment="1">
      <alignment horizontal="center" vertical="top"/>
    </xf>
    <xf numFmtId="177" fontId="46" fillId="0" borderId="7" xfId="0" applyNumberFormat="1" applyFont="1" applyBorder="1" applyAlignment="1"/>
    <xf numFmtId="177" fontId="29" fillId="0" borderId="0" xfId="4" applyNumberFormat="1" applyFont="1" applyBorder="1"/>
    <xf numFmtId="177" fontId="46" fillId="0" borderId="7" xfId="4" applyNumberFormat="1" applyFont="1" applyFill="1" applyBorder="1" applyProtection="1">
      <protection locked="0"/>
    </xf>
    <xf numFmtId="177" fontId="46" fillId="0" borderId="71" xfId="4" applyNumberFormat="1" applyFont="1" applyFill="1" applyBorder="1" applyProtection="1">
      <protection locked="0"/>
    </xf>
    <xf numFmtId="177" fontId="46" fillId="7" borderId="0" xfId="0" applyNumberFormat="1" applyFont="1" applyFill="1" applyAlignment="1"/>
    <xf numFmtId="177" fontId="46" fillId="0" borderId="0" xfId="4" applyNumberFormat="1" applyFont="1" applyFill="1" applyBorder="1" applyProtection="1">
      <protection locked="0"/>
    </xf>
    <xf numFmtId="177" fontId="46" fillId="0" borderId="47" xfId="4" applyNumberFormat="1" applyFont="1" applyFill="1" applyBorder="1" applyProtection="1">
      <protection locked="0"/>
    </xf>
    <xf numFmtId="190" fontId="3" fillId="0" borderId="0" xfId="0" applyNumberFormat="1" applyFont="1" applyAlignment="1"/>
    <xf numFmtId="177" fontId="46" fillId="0" borderId="0" xfId="0" applyNumberFormat="1" applyFont="1" applyAlignment="1"/>
    <xf numFmtId="177" fontId="46" fillId="0" borderId="5" xfId="0" applyNumberFormat="1" applyFont="1" applyBorder="1" applyAlignment="1"/>
    <xf numFmtId="177" fontId="46" fillId="0" borderId="5" xfId="4" applyNumberFormat="1" applyFont="1" applyFill="1" applyBorder="1" applyProtection="1">
      <protection locked="0"/>
    </xf>
    <xf numFmtId="177" fontId="46" fillId="0" borderId="64" xfId="4" applyNumberFormat="1" applyFont="1" applyFill="1" applyBorder="1" applyProtection="1">
      <protection locked="0"/>
    </xf>
    <xf numFmtId="0" fontId="3" fillId="0" borderId="53" xfId="0" applyFont="1" applyBorder="1" applyAlignment="1"/>
    <xf numFmtId="0" fontId="3" fillId="0" borderId="12" xfId="0" applyFont="1" applyBorder="1" applyAlignment="1"/>
    <xf numFmtId="177" fontId="46" fillId="7" borderId="1" xfId="0" applyNumberFormat="1" applyFont="1" applyFill="1" applyBorder="1" applyAlignment="1" applyProtection="1">
      <protection locked="0"/>
    </xf>
    <xf numFmtId="177" fontId="46" fillId="7" borderId="7" xfId="0" applyNumberFormat="1" applyFont="1" applyFill="1" applyBorder="1" applyAlignment="1" applyProtection="1">
      <protection locked="0"/>
    </xf>
    <xf numFmtId="177" fontId="46" fillId="7" borderId="0" xfId="0" applyNumberFormat="1" applyFont="1" applyFill="1" applyAlignment="1" applyProtection="1">
      <protection locked="0"/>
    </xf>
    <xf numFmtId="177" fontId="29" fillId="7" borderId="7" xfId="4" applyNumberFormat="1" applyFont="1" applyFill="1" applyBorder="1"/>
    <xf numFmtId="177" fontId="29" fillId="0" borderId="7" xfId="4" applyNumberFormat="1" applyFont="1" applyFill="1" applyBorder="1"/>
    <xf numFmtId="0" fontId="3" fillId="0" borderId="45" xfId="0" applyFont="1" applyBorder="1" applyAlignment="1"/>
    <xf numFmtId="0" fontId="3" fillId="0" borderId="24" xfId="0" applyFont="1" applyBorder="1" applyAlignment="1"/>
    <xf numFmtId="177" fontId="46" fillId="7" borderId="51" xfId="0" applyNumberFormat="1" applyFont="1" applyFill="1" applyBorder="1" applyAlignment="1"/>
    <xf numFmtId="177" fontId="46" fillId="7" borderId="22" xfId="0" applyNumberFormat="1" applyFont="1" applyFill="1" applyBorder="1" applyAlignment="1"/>
    <xf numFmtId="177" fontId="29" fillId="7" borderId="22" xfId="4" applyNumberFormat="1" applyFont="1" applyFill="1" applyBorder="1"/>
    <xf numFmtId="177" fontId="29" fillId="0" borderId="22" xfId="4" applyNumberFormat="1" applyFont="1" applyFill="1" applyBorder="1"/>
    <xf numFmtId="177" fontId="46" fillId="0" borderId="22" xfId="4" applyNumberFormat="1" applyFont="1" applyFill="1" applyBorder="1" applyProtection="1">
      <protection locked="0"/>
    </xf>
    <xf numFmtId="177" fontId="46" fillId="0" borderId="46" xfId="4" applyNumberFormat="1" applyFont="1" applyFill="1" applyBorder="1" applyProtection="1">
      <protection locked="0"/>
    </xf>
    <xf numFmtId="191" fontId="29" fillId="0" borderId="0" xfId="0" applyNumberFormat="1" applyFont="1" applyAlignment="1"/>
    <xf numFmtId="176" fontId="46" fillId="0" borderId="0" xfId="4" applyNumberFormat="1" applyFont="1" applyBorder="1" applyAlignment="1" applyProtection="1">
      <alignment vertical="center"/>
    </xf>
    <xf numFmtId="176" fontId="46" fillId="0" borderId="0" xfId="4" applyNumberFormat="1" applyFont="1" applyFill="1" applyBorder="1" applyAlignment="1" applyProtection="1">
      <alignment vertical="center"/>
    </xf>
    <xf numFmtId="181" fontId="29" fillId="0" borderId="0" xfId="0" applyNumberFormat="1" applyFont="1" applyAlignment="1"/>
    <xf numFmtId="192" fontId="3" fillId="0" borderId="0" xfId="0" applyNumberFormat="1" applyFont="1" applyAlignment="1"/>
    <xf numFmtId="177" fontId="3" fillId="0" borderId="0" xfId="0" applyNumberFormat="1" applyFont="1" applyAlignment="1"/>
    <xf numFmtId="177" fontId="3" fillId="0" borderId="28" xfId="0" applyNumberFormat="1" applyFont="1" applyBorder="1" applyAlignment="1"/>
    <xf numFmtId="177" fontId="3" fillId="0" borderId="19" xfId="0" applyNumberFormat="1" applyFont="1" applyBorder="1" applyAlignment="1"/>
    <xf numFmtId="178" fontId="43" fillId="0" borderId="67" xfId="4" applyNumberFormat="1" applyFont="1" applyBorder="1" applyAlignment="1" applyProtection="1">
      <alignment horizontal="center"/>
    </xf>
    <xf numFmtId="178" fontId="43" fillId="0" borderId="61" xfId="4" applyNumberFormat="1" applyFont="1" applyBorder="1" applyAlignment="1" applyProtection="1">
      <alignment horizontal="center"/>
    </xf>
    <xf numFmtId="178" fontId="43" fillId="0" borderId="61" xfId="4" applyNumberFormat="1" applyFont="1" applyBorder="1" applyAlignment="1">
      <alignment horizontal="center"/>
    </xf>
    <xf numFmtId="178" fontId="43" fillId="0" borderId="19" xfId="4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177" fontId="3" fillId="0" borderId="25" xfId="0" applyNumberFormat="1" applyFont="1" applyBorder="1" applyAlignment="1"/>
    <xf numFmtId="177" fontId="46" fillId="0" borderId="9" xfId="4" applyNumberFormat="1" applyFont="1" applyBorder="1" applyAlignment="1">
      <alignment vertical="center"/>
    </xf>
    <xf numFmtId="177" fontId="46" fillId="0" borderId="10" xfId="4" applyNumberFormat="1" applyFont="1" applyBorder="1" applyAlignment="1">
      <alignment vertical="center"/>
    </xf>
    <xf numFmtId="177" fontId="46" fillId="0" borderId="9" xfId="4" applyNumberFormat="1" applyFont="1" applyBorder="1" applyAlignment="1" applyProtection="1">
      <alignment horizontal="center" vertical="center"/>
      <protection locked="0"/>
    </xf>
    <xf numFmtId="177" fontId="46" fillId="0" borderId="9" xfId="4" applyNumberFormat="1" applyFont="1" applyBorder="1" applyAlignment="1" applyProtection="1">
      <alignment horizontal="left" vertical="center"/>
      <protection locked="0"/>
    </xf>
    <xf numFmtId="177" fontId="46" fillId="0" borderId="9" xfId="4" quotePrefix="1" applyNumberFormat="1" applyFont="1" applyBorder="1" applyAlignment="1" applyProtection="1">
      <alignment horizontal="left" vertical="center"/>
      <protection locked="0"/>
    </xf>
    <xf numFmtId="177" fontId="46" fillId="0" borderId="2" xfId="4" applyNumberFormat="1" applyFont="1" applyBorder="1" applyAlignment="1" applyProtection="1">
      <alignment horizontal="center" vertical="center"/>
      <protection locked="0"/>
    </xf>
    <xf numFmtId="177" fontId="46" fillId="0" borderId="9" xfId="4" applyNumberFormat="1" applyFont="1" applyBorder="1"/>
    <xf numFmtId="177" fontId="46" fillId="0" borderId="1" xfId="4" applyNumberFormat="1" applyFont="1" applyBorder="1"/>
    <xf numFmtId="177" fontId="46" fillId="0" borderId="10" xfId="4" applyNumberFormat="1" applyFont="1" applyBorder="1"/>
    <xf numFmtId="177" fontId="43" fillId="0" borderId="1" xfId="4" applyNumberFormat="1" applyFont="1" applyBorder="1" applyAlignment="1" applyProtection="1">
      <alignment horizontal="centerContinuous" vertical="center"/>
    </xf>
    <xf numFmtId="0" fontId="3" fillId="0" borderId="10" xfId="0" quotePrefix="1" applyFont="1" applyBorder="1" applyAlignment="1">
      <alignment horizontal="left"/>
    </xf>
    <xf numFmtId="0" fontId="3" fillId="0" borderId="49" xfId="0" quotePrefix="1" applyFont="1" applyBorder="1" applyAlignment="1">
      <alignment horizontal="left"/>
    </xf>
    <xf numFmtId="177" fontId="3" fillId="0" borderId="5" xfId="0" applyNumberFormat="1" applyFont="1" applyBorder="1" applyAlignment="1"/>
    <xf numFmtId="177" fontId="46" fillId="0" borderId="9" xfId="4" applyNumberFormat="1" applyFont="1" applyBorder="1" applyAlignment="1">
      <alignment horizontal="center" vertical="top"/>
    </xf>
    <xf numFmtId="177" fontId="46" fillId="0" borderId="11" xfId="4" applyNumberFormat="1" applyFont="1" applyBorder="1" applyAlignment="1">
      <alignment horizontal="center" vertical="top"/>
    </xf>
    <xf numFmtId="177" fontId="46" fillId="0" borderId="4" xfId="4" applyNumberFormat="1" applyFont="1" applyBorder="1" applyAlignment="1">
      <alignment horizontal="center" vertical="top"/>
    </xf>
    <xf numFmtId="177" fontId="46" fillId="0" borderId="11" xfId="4" applyNumberFormat="1" applyFont="1" applyBorder="1" applyAlignment="1" applyProtection="1">
      <alignment horizontal="center" vertical="top"/>
      <protection locked="0"/>
    </xf>
    <xf numFmtId="177" fontId="46" fillId="0" borderId="11" xfId="4" applyNumberFormat="1" applyFont="1" applyFill="1" applyBorder="1" applyAlignment="1" applyProtection="1">
      <alignment horizontal="center" vertical="top"/>
      <protection locked="0"/>
    </xf>
    <xf numFmtId="177" fontId="46" fillId="0" borderId="4" xfId="4" applyNumberFormat="1" applyFont="1" applyBorder="1" applyAlignment="1" applyProtection="1">
      <alignment horizontal="center" vertical="top"/>
      <protection locked="0"/>
    </xf>
    <xf numFmtId="177" fontId="46" fillId="0" borderId="11" xfId="4" applyNumberFormat="1" applyFont="1" applyBorder="1" applyAlignment="1" applyProtection="1">
      <alignment horizontal="center" vertical="center"/>
    </xf>
    <xf numFmtId="0" fontId="29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177" fontId="29" fillId="0" borderId="7" xfId="0" applyNumberFormat="1" applyFont="1" applyBorder="1" applyAlignment="1"/>
    <xf numFmtId="177" fontId="46" fillId="0" borderId="9" xfId="4" applyNumberFormat="1" applyFont="1" applyFill="1" applyBorder="1" applyProtection="1">
      <protection locked="0"/>
    </xf>
    <xf numFmtId="179" fontId="3" fillId="0" borderId="0" xfId="0" applyNumberFormat="1" applyFont="1" applyAlignment="1"/>
    <xf numFmtId="180" fontId="3" fillId="0" borderId="0" xfId="0" applyNumberFormat="1" applyFont="1" applyAlignment="1"/>
    <xf numFmtId="177" fontId="29" fillId="7" borderId="0" xfId="0" applyNumberFormat="1" applyFont="1" applyFill="1" applyAlignment="1"/>
    <xf numFmtId="177" fontId="29" fillId="0" borderId="0" xfId="0" applyNumberFormat="1" applyFont="1" applyAlignment="1"/>
    <xf numFmtId="177" fontId="29" fillId="7" borderId="0" xfId="4" applyNumberFormat="1" applyFont="1" applyFill="1" applyBorder="1"/>
    <xf numFmtId="177" fontId="29" fillId="0" borderId="5" xfId="0" applyNumberFormat="1" applyFont="1" applyBorder="1" applyAlignment="1"/>
    <xf numFmtId="177" fontId="3" fillId="0" borderId="53" xfId="0" applyNumberFormat="1" applyFont="1" applyBorder="1" applyAlignment="1"/>
    <xf numFmtId="177" fontId="3" fillId="0" borderId="7" xfId="0" applyNumberFormat="1" applyFont="1" applyBorder="1" applyAlignment="1"/>
    <xf numFmtId="177" fontId="29" fillId="7" borderId="9" xfId="0" applyNumberFormat="1" applyFont="1" applyFill="1" applyBorder="1" applyAlignment="1"/>
    <xf numFmtId="177" fontId="3" fillId="0" borderId="45" xfId="0" applyNumberFormat="1" applyFont="1" applyBorder="1" applyAlignment="1"/>
    <xf numFmtId="177" fontId="3" fillId="0" borderId="22" xfId="0" applyNumberFormat="1" applyFont="1" applyBorder="1" applyAlignment="1"/>
    <xf numFmtId="177" fontId="29" fillId="7" borderId="51" xfId="0" applyNumberFormat="1" applyFont="1" applyFill="1" applyBorder="1" applyAlignment="1"/>
    <xf numFmtId="177" fontId="29" fillId="7" borderId="22" xfId="0" applyNumberFormat="1" applyFont="1" applyFill="1" applyBorder="1" applyAlignment="1"/>
    <xf numFmtId="177" fontId="46" fillId="0" borderId="51" xfId="4" applyNumberFormat="1" applyFont="1" applyFill="1" applyBorder="1" applyProtection="1">
      <protection locked="0"/>
    </xf>
    <xf numFmtId="187" fontId="29" fillId="0" borderId="0" xfId="4" applyNumberFormat="1" applyFont="1"/>
    <xf numFmtId="187" fontId="29" fillId="0" borderId="0" xfId="0" applyNumberFormat="1" applyFont="1" applyAlignment="1"/>
    <xf numFmtId="0" fontId="47" fillId="0" borderId="0" xfId="0" quotePrefix="1" applyFont="1" applyAlignment="1">
      <alignment horizontal="left"/>
    </xf>
    <xf numFmtId="38" fontId="42" fillId="0" borderId="0" xfId="4" applyFont="1" applyBorder="1" applyAlignment="1" applyProtection="1">
      <alignment horizontal="right" vertical="center"/>
    </xf>
    <xf numFmtId="0" fontId="3" fillId="0" borderId="61" xfId="0" applyFont="1" applyBorder="1" applyAlignment="1">
      <alignment horizontal="center"/>
    </xf>
    <xf numFmtId="38" fontId="43" fillId="0" borderId="9" xfId="4" applyFont="1" applyBorder="1" applyAlignment="1">
      <alignment vertical="center"/>
    </xf>
    <xf numFmtId="38" fontId="43" fillId="0" borderId="10" xfId="4" applyFont="1" applyBorder="1" applyAlignment="1">
      <alignment vertical="center"/>
    </xf>
    <xf numFmtId="38" fontId="43" fillId="0" borderId="9" xfId="4" applyFont="1" applyBorder="1" applyAlignment="1" applyProtection="1">
      <alignment horizontal="center" vertical="center"/>
      <protection locked="0"/>
    </xf>
    <xf numFmtId="38" fontId="43" fillId="0" borderId="9" xfId="4" applyFont="1" applyBorder="1" applyAlignment="1" applyProtection="1">
      <alignment horizontal="left" vertical="center"/>
      <protection locked="0"/>
    </xf>
    <xf numFmtId="38" fontId="43" fillId="0" borderId="9" xfId="4" quotePrefix="1" applyFont="1" applyBorder="1" applyAlignment="1" applyProtection="1">
      <alignment horizontal="left" vertical="center"/>
      <protection locked="0"/>
    </xf>
    <xf numFmtId="38" fontId="43" fillId="0" borderId="2" xfId="4" applyFont="1" applyBorder="1" applyAlignment="1" applyProtection="1">
      <alignment horizontal="center" vertical="center"/>
      <protection locked="0"/>
    </xf>
    <xf numFmtId="38" fontId="43" fillId="0" borderId="9" xfId="4" applyFont="1" applyBorder="1"/>
    <xf numFmtId="38" fontId="43" fillId="0" borderId="1" xfId="4" applyFont="1" applyBorder="1"/>
    <xf numFmtId="38" fontId="43" fillId="0" borderId="10" xfId="4" applyFont="1" applyBorder="1"/>
    <xf numFmtId="0" fontId="3" fillId="0" borderId="10" xfId="0" applyFont="1" applyBorder="1" applyAlignment="1"/>
    <xf numFmtId="0" fontId="3" fillId="0" borderId="7" xfId="0" applyFont="1" applyBorder="1" applyAlignment="1"/>
    <xf numFmtId="0" fontId="3" fillId="0" borderId="49" xfId="0" applyFont="1" applyBorder="1" applyAlignment="1"/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9" xfId="0" applyFont="1" applyBorder="1" applyAlignment="1">
      <alignment horizontal="center"/>
    </xf>
    <xf numFmtId="0" fontId="3" fillId="0" borderId="3" xfId="0" quotePrefix="1" applyFont="1" applyBorder="1" applyAlignment="1">
      <alignment horizontal="left"/>
    </xf>
    <xf numFmtId="180" fontId="29" fillId="0" borderId="0" xfId="0" quotePrefix="1" applyNumberFormat="1" applyFont="1" applyAlignment="1">
      <alignment vertical="top"/>
    </xf>
    <xf numFmtId="180" fontId="29" fillId="0" borderId="0" xfId="0" applyNumberFormat="1" applyFont="1" applyAlignment="1"/>
    <xf numFmtId="192" fontId="29" fillId="0" borderId="1" xfId="0" applyNumberFormat="1" applyFont="1" applyBorder="1" applyAlignment="1" applyProtection="1">
      <protection locked="0"/>
    </xf>
    <xf numFmtId="192" fontId="29" fillId="0" borderId="7" xfId="0" applyNumberFormat="1" applyFont="1" applyBorder="1" applyAlignment="1" applyProtection="1">
      <protection locked="0"/>
    </xf>
    <xf numFmtId="180" fontId="29" fillId="0" borderId="7" xfId="0" applyNumberFormat="1" applyFont="1" applyBorder="1" applyAlignment="1" applyProtection="1">
      <protection locked="0"/>
    </xf>
    <xf numFmtId="192" fontId="29" fillId="0" borderId="71" xfId="0" applyNumberFormat="1" applyFont="1" applyBorder="1" applyAlignment="1" applyProtection="1">
      <protection locked="0"/>
    </xf>
    <xf numFmtId="0" fontId="3" fillId="0" borderId="3" xfId="0" applyFont="1" applyBorder="1" applyAlignment="1">
      <alignment horizontal="left"/>
    </xf>
    <xf numFmtId="192" fontId="29" fillId="0" borderId="9" xfId="0" applyNumberFormat="1" applyFont="1" applyBorder="1" applyAlignment="1" applyProtection="1">
      <protection locked="0"/>
    </xf>
    <xf numFmtId="192" fontId="29" fillId="0" borderId="0" xfId="0" applyNumberFormat="1" applyFont="1" applyAlignment="1" applyProtection="1">
      <protection locked="0"/>
    </xf>
    <xf numFmtId="180" fontId="29" fillId="0" borderId="0" xfId="0" applyNumberFormat="1" applyFont="1" applyAlignment="1" applyProtection="1">
      <protection locked="0"/>
    </xf>
    <xf numFmtId="192" fontId="29" fillId="0" borderId="47" xfId="0" applyNumberFormat="1" applyFont="1" applyBorder="1" applyAlignment="1" applyProtection="1">
      <protection locked="0"/>
    </xf>
    <xf numFmtId="180" fontId="29" fillId="7" borderId="0" xfId="0" applyNumberFormat="1" applyFont="1" applyFill="1" applyAlignment="1">
      <alignment vertical="top"/>
    </xf>
    <xf numFmtId="180" fontId="29" fillId="7" borderId="0" xfId="0" quotePrefix="1" applyNumberFormat="1" applyFont="1" applyFill="1" applyAlignment="1">
      <alignment vertical="top"/>
    </xf>
    <xf numFmtId="180" fontId="29" fillId="2" borderId="0" xfId="0" applyNumberFormat="1" applyFont="1" applyFill="1" applyAlignment="1">
      <alignment vertical="top"/>
    </xf>
    <xf numFmtId="180" fontId="29" fillId="2" borderId="0" xfId="0" applyNumberFormat="1" applyFont="1" applyFill="1" applyAlignment="1"/>
    <xf numFmtId="180" fontId="29" fillId="7" borderId="0" xfId="0" applyNumberFormat="1" applyFont="1" applyFill="1" applyAlignment="1"/>
    <xf numFmtId="180" fontId="29" fillId="0" borderId="0" xfId="0" applyNumberFormat="1" applyFont="1" applyAlignment="1">
      <alignment horizontal="right"/>
    </xf>
    <xf numFmtId="180" fontId="14" fillId="0" borderId="0" xfId="0" applyNumberFormat="1" applyFont="1" applyAlignment="1">
      <alignment horizontal="right"/>
    </xf>
    <xf numFmtId="192" fontId="29" fillId="0" borderId="0" xfId="0" applyNumberFormat="1" applyFont="1" applyAlignment="1" applyProtection="1">
      <alignment horizontal="right"/>
      <protection locked="0"/>
    </xf>
    <xf numFmtId="181" fontId="29" fillId="0" borderId="0" xfId="0" applyNumberFormat="1" applyFont="1" applyAlignment="1" applyProtection="1">
      <alignment horizontal="right"/>
      <protection locked="0"/>
    </xf>
    <xf numFmtId="192" fontId="29" fillId="0" borderId="47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horizontal="left"/>
    </xf>
    <xf numFmtId="180" fontId="29" fillId="0" borderId="5" xfId="0" quotePrefix="1" applyNumberFormat="1" applyFont="1" applyBorder="1" applyAlignment="1">
      <alignment vertical="top"/>
    </xf>
    <xf numFmtId="180" fontId="29" fillId="0" borderId="5" xfId="0" applyNumberFormat="1" applyFont="1" applyBorder="1" applyAlignment="1"/>
    <xf numFmtId="180" fontId="29" fillId="0" borderId="5" xfId="0" applyNumberFormat="1" applyFont="1" applyBorder="1" applyAlignment="1" applyProtection="1">
      <protection locked="0"/>
    </xf>
    <xf numFmtId="192" fontId="29" fillId="0" borderId="5" xfId="0" applyNumberFormat="1" applyFont="1" applyBorder="1" applyAlignment="1" applyProtection="1">
      <protection locked="0"/>
    </xf>
    <xf numFmtId="192" fontId="29" fillId="0" borderId="64" xfId="0" applyNumberFormat="1" applyFont="1" applyBorder="1" applyAlignment="1" applyProtection="1">
      <protection locked="0"/>
    </xf>
    <xf numFmtId="0" fontId="3" fillId="0" borderId="22" xfId="0" applyFont="1" applyBorder="1" applyAlignment="1">
      <alignment horizontal="left"/>
    </xf>
    <xf numFmtId="180" fontId="29" fillId="7" borderId="22" xfId="0" applyNumberFormat="1" applyFont="1" applyFill="1" applyBorder="1" applyAlignment="1">
      <alignment vertical="top"/>
    </xf>
    <xf numFmtId="180" fontId="29" fillId="7" borderId="22" xfId="0" applyNumberFormat="1" applyFont="1" applyFill="1" applyBorder="1" applyAlignment="1"/>
    <xf numFmtId="180" fontId="29" fillId="0" borderId="22" xfId="0" applyNumberFormat="1" applyFont="1" applyBorder="1" applyAlignment="1"/>
    <xf numFmtId="192" fontId="29" fillId="0" borderId="22" xfId="0" applyNumberFormat="1" applyFont="1" applyBorder="1" applyAlignment="1" applyProtection="1">
      <protection locked="0"/>
    </xf>
    <xf numFmtId="180" fontId="29" fillId="0" borderId="22" xfId="0" applyNumberFormat="1" applyFont="1" applyBorder="1" applyAlignment="1" applyProtection="1">
      <protection locked="0"/>
    </xf>
    <xf numFmtId="192" fontId="29" fillId="0" borderId="46" xfId="0" applyNumberFormat="1" applyFont="1" applyBorder="1" applyAlignment="1" applyProtection="1">
      <protection locked="0"/>
    </xf>
    <xf numFmtId="38" fontId="5" fillId="0" borderId="0" xfId="4" applyFont="1" applyAlignment="1"/>
    <xf numFmtId="0" fontId="48" fillId="0" borderId="0" xfId="0" applyFont="1" applyAlignment="1"/>
    <xf numFmtId="0" fontId="3" fillId="0" borderId="56" xfId="0" applyFont="1" applyBorder="1" applyAlignment="1"/>
    <xf numFmtId="178" fontId="43" fillId="0" borderId="67" xfId="4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left"/>
    </xf>
    <xf numFmtId="38" fontId="43" fillId="0" borderId="49" xfId="4" applyFont="1" applyBorder="1" applyAlignment="1" applyProtection="1">
      <alignment horizontal="centerContinuous" vertical="center"/>
    </xf>
    <xf numFmtId="38" fontId="46" fillId="0" borderId="0" xfId="4" applyFont="1" applyBorder="1" applyAlignment="1">
      <alignment horizontal="center" vertical="top"/>
    </xf>
    <xf numFmtId="38" fontId="46" fillId="0" borderId="2" xfId="4" applyFont="1" applyBorder="1" applyAlignment="1">
      <alignment horizontal="center" vertical="top"/>
    </xf>
    <xf numFmtId="38" fontId="46" fillId="0" borderId="9" xfId="4" applyFont="1" applyBorder="1" applyAlignment="1" applyProtection="1">
      <alignment horizontal="center" vertical="top"/>
      <protection locked="0"/>
    </xf>
    <xf numFmtId="38" fontId="46" fillId="0" borderId="69" xfId="4" applyFont="1" applyBorder="1" applyAlignment="1" applyProtection="1">
      <alignment horizontal="center" vertical="center"/>
    </xf>
    <xf numFmtId="179" fontId="3" fillId="0" borderId="57" xfId="0" applyNumberFormat="1" applyFont="1" applyBorder="1" applyAlignment="1"/>
    <xf numFmtId="177" fontId="46" fillId="0" borderId="0" xfId="4" applyNumberFormat="1" applyFont="1" applyFill="1" applyBorder="1" applyAlignment="1" applyProtection="1">
      <alignment horizontal="right"/>
    </xf>
    <xf numFmtId="177" fontId="29" fillId="8" borderId="0" xfId="4" applyNumberFormat="1" applyFont="1" applyFill="1" applyBorder="1" applyProtection="1"/>
    <xf numFmtId="177" fontId="29" fillId="8" borderId="7" xfId="4" applyNumberFormat="1" applyFont="1" applyFill="1" applyBorder="1" applyProtection="1"/>
    <xf numFmtId="177" fontId="29" fillId="8" borderId="71" xfId="4" applyNumberFormat="1" applyFont="1" applyFill="1" applyBorder="1" applyProtection="1"/>
    <xf numFmtId="177" fontId="46" fillId="7" borderId="0" xfId="4" applyNumberFormat="1" applyFont="1" applyFill="1" applyBorder="1" applyAlignment="1" applyProtection="1">
      <alignment horizontal="right"/>
    </xf>
    <xf numFmtId="177" fontId="29" fillId="8" borderId="0" xfId="4" applyNumberFormat="1" applyFont="1" applyFill="1" applyBorder="1" applyProtection="1">
      <protection locked="0"/>
    </xf>
    <xf numFmtId="177" fontId="29" fillId="8" borderId="47" xfId="4" applyNumberFormat="1" applyFont="1" applyFill="1" applyBorder="1" applyProtection="1"/>
    <xf numFmtId="187" fontId="3" fillId="0" borderId="57" xfId="0" applyNumberFormat="1" applyFont="1" applyBorder="1" applyAlignment="1"/>
    <xf numFmtId="180" fontId="3" fillId="0" borderId="57" xfId="0" applyNumberFormat="1" applyFont="1" applyBorder="1" applyAlignment="1"/>
    <xf numFmtId="180" fontId="3" fillId="0" borderId="59" xfId="0" applyNumberFormat="1" applyFont="1" applyBorder="1" applyAlignment="1"/>
    <xf numFmtId="177" fontId="46" fillId="0" borderId="13" xfId="4" applyNumberFormat="1" applyFont="1" applyFill="1" applyBorder="1" applyAlignment="1" applyProtection="1">
      <alignment horizontal="right"/>
    </xf>
    <xf numFmtId="177" fontId="29" fillId="8" borderId="13" xfId="4" applyNumberFormat="1" applyFont="1" applyFill="1" applyBorder="1" applyProtection="1"/>
    <xf numFmtId="177" fontId="29" fillId="8" borderId="70" xfId="4" applyNumberFormat="1" applyFont="1" applyFill="1" applyBorder="1" applyProtection="1"/>
    <xf numFmtId="177" fontId="46" fillId="7" borderId="13" xfId="4" applyNumberFormat="1" applyFont="1" applyFill="1" applyBorder="1" applyAlignment="1" applyProtection="1">
      <alignment horizontal="right"/>
    </xf>
    <xf numFmtId="177" fontId="29" fillId="8" borderId="0" xfId="4" applyNumberFormat="1" applyFont="1" applyFill="1" applyBorder="1" applyAlignment="1" applyProtection="1">
      <alignment horizontal="right"/>
    </xf>
    <xf numFmtId="177" fontId="29" fillId="8" borderId="47" xfId="4" applyNumberFormat="1" applyFont="1" applyFill="1" applyBorder="1" applyAlignment="1" applyProtection="1">
      <alignment horizontal="right"/>
    </xf>
    <xf numFmtId="0" fontId="3" fillId="0" borderId="57" xfId="0" applyFont="1" applyBorder="1" applyAlignment="1"/>
    <xf numFmtId="177" fontId="29" fillId="8" borderId="0" xfId="4" applyNumberFormat="1" applyFont="1" applyFill="1" applyBorder="1"/>
    <xf numFmtId="0" fontId="3" fillId="0" borderId="60" xfId="0" applyFont="1" applyBorder="1" applyAlignment="1"/>
    <xf numFmtId="177" fontId="46" fillId="7" borderId="7" xfId="4" applyNumberFormat="1" applyFont="1" applyFill="1" applyBorder="1" applyAlignment="1" applyProtection="1">
      <alignment horizontal="right"/>
    </xf>
    <xf numFmtId="177" fontId="46" fillId="0" borderId="7" xfId="4" applyNumberFormat="1" applyFont="1" applyFill="1" applyBorder="1" applyAlignment="1" applyProtection="1">
      <alignment horizontal="right"/>
    </xf>
    <xf numFmtId="177" fontId="29" fillId="8" borderId="7" xfId="4" applyNumberFormat="1" applyFont="1" applyFill="1" applyBorder="1"/>
    <xf numFmtId="0" fontId="3" fillId="0" borderId="59" xfId="0" applyFont="1" applyBorder="1" applyAlignment="1"/>
    <xf numFmtId="177" fontId="29" fillId="8" borderId="13" xfId="4" applyNumberFormat="1" applyFont="1" applyFill="1" applyBorder="1"/>
    <xf numFmtId="0" fontId="3" fillId="0" borderId="72" xfId="0" applyFont="1" applyBorder="1" applyAlignment="1"/>
    <xf numFmtId="177" fontId="46" fillId="0" borderId="22" xfId="4" applyNumberFormat="1" applyFont="1" applyFill="1" applyBorder="1" applyAlignment="1" applyProtection="1">
      <alignment horizontal="right"/>
    </xf>
    <xf numFmtId="177" fontId="29" fillId="8" borderId="22" xfId="4" applyNumberFormat="1" applyFont="1" applyFill="1" applyBorder="1"/>
    <xf numFmtId="177" fontId="29" fillId="8" borderId="22" xfId="4" applyNumberFormat="1" applyFont="1" applyFill="1" applyBorder="1" applyProtection="1"/>
    <xf numFmtId="177" fontId="29" fillId="8" borderId="46" xfId="4" applyNumberFormat="1" applyFont="1" applyFill="1" applyBorder="1" applyProtection="1"/>
    <xf numFmtId="195" fontId="43" fillId="0" borderId="0" xfId="4" applyNumberFormat="1" applyFont="1" applyFill="1" applyBorder="1" applyAlignment="1" applyProtection="1">
      <alignment horizontal="right"/>
    </xf>
    <xf numFmtId="195" fontId="3" fillId="0" borderId="0" xfId="4" applyNumberFormat="1" applyFont="1" applyBorder="1"/>
    <xf numFmtId="38" fontId="3" fillId="0" borderId="0" xfId="4" applyFont="1" applyFill="1" applyBorder="1" applyProtection="1"/>
    <xf numFmtId="37" fontId="5" fillId="0" borderId="1" xfId="8" applyFont="1" applyBorder="1" applyAlignment="1">
      <alignment horizontal="center" vertical="center"/>
    </xf>
    <xf numFmtId="193" fontId="5" fillId="0" borderId="5" xfId="8" applyNumberFormat="1" applyFont="1" applyBorder="1" applyAlignment="1">
      <alignment vertical="center"/>
    </xf>
    <xf numFmtId="193" fontId="5" fillId="0" borderId="11" xfId="8" applyNumberFormat="1" applyFont="1" applyBorder="1" applyAlignment="1">
      <alignment vertical="center"/>
    </xf>
    <xf numFmtId="177" fontId="2" fillId="0" borderId="19" xfId="0" applyNumberFormat="1" applyFont="1" applyBorder="1" applyAlignment="1"/>
    <xf numFmtId="177" fontId="5" fillId="0" borderId="3" xfId="0" applyNumberFormat="1" applyFont="1" applyBorder="1" applyAlignment="1">
      <alignment horizontal="left"/>
    </xf>
    <xf numFmtId="177" fontId="5" fillId="0" borderId="6" xfId="0" applyNumberFormat="1" applyFont="1" applyBorder="1" applyAlignment="1"/>
    <xf numFmtId="177" fontId="5" fillId="0" borderId="0" xfId="0" quotePrefix="1" applyNumberFormat="1" applyFont="1" applyAlignment="1">
      <alignment horizontal="left"/>
    </xf>
    <xf numFmtId="177" fontId="5" fillId="0" borderId="0" xfId="0" applyNumberFormat="1" applyFont="1" applyAlignment="1">
      <alignment horizontal="left"/>
    </xf>
    <xf numFmtId="177" fontId="5" fillId="0" borderId="13" xfId="0" applyNumberFormat="1" applyFont="1" applyBorder="1" applyAlignment="1">
      <alignment horizontal="left"/>
    </xf>
    <xf numFmtId="177" fontId="5" fillId="0" borderId="7" xfId="0" applyNumberFormat="1" applyFont="1" applyBorder="1" applyAlignment="1">
      <alignment horizontal="left"/>
    </xf>
    <xf numFmtId="177" fontId="5" fillId="0" borderId="5" xfId="0" applyNumberFormat="1" applyFont="1" applyBorder="1" applyAlignment="1">
      <alignment horizontal="left"/>
    </xf>
    <xf numFmtId="177" fontId="5" fillId="0" borderId="7" xfId="0" applyNumberFormat="1" applyFont="1" applyBorder="1" applyAlignment="1"/>
    <xf numFmtId="177" fontId="5" fillId="0" borderId="22" xfId="0" applyNumberFormat="1" applyFont="1" applyBorder="1" applyAlignment="1"/>
    <xf numFmtId="193" fontId="5" fillId="0" borderId="6" xfId="8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5" xfId="0" applyFont="1" applyBorder="1" applyAlignment="1">
      <alignment horizontal="left"/>
    </xf>
    <xf numFmtId="37" fontId="5" fillId="0" borderId="39" xfId="8" applyFont="1" applyBorder="1" applyAlignment="1">
      <alignment horizontal="center" vertical="center"/>
    </xf>
    <xf numFmtId="37" fontId="5" fillId="9" borderId="12" xfId="8" applyFont="1" applyFill="1" applyBorder="1" applyAlignment="1">
      <alignment vertical="center"/>
    </xf>
    <xf numFmtId="38" fontId="5" fillId="9" borderId="6" xfId="3" applyFont="1" applyFill="1" applyBorder="1" applyAlignment="1">
      <alignment vertical="center"/>
    </xf>
    <xf numFmtId="38" fontId="5" fillId="9" borderId="3" xfId="3" applyFont="1" applyFill="1" applyBorder="1" applyAlignment="1">
      <alignment vertical="center"/>
    </xf>
    <xf numFmtId="37" fontId="5" fillId="9" borderId="3" xfId="8" applyFont="1" applyFill="1" applyBorder="1" applyAlignment="1">
      <alignment vertical="center"/>
    </xf>
    <xf numFmtId="38" fontId="5" fillId="10" borderId="5" xfId="3" applyFont="1" applyFill="1" applyBorder="1" applyAlignment="1" applyProtection="1">
      <alignment vertical="center"/>
    </xf>
    <xf numFmtId="177" fontId="18" fillId="0" borderId="0" xfId="10" quotePrefix="1" applyNumberFormat="1" applyFont="1" applyProtection="1">
      <protection locked="0"/>
    </xf>
    <xf numFmtId="177" fontId="18" fillId="0" borderId="3" xfId="10" applyNumberFormat="1" applyFont="1" applyBorder="1" applyProtection="1">
      <protection locked="0"/>
    </xf>
    <xf numFmtId="177" fontId="18" fillId="0" borderId="3" xfId="10" quotePrefix="1" applyNumberFormat="1" applyFont="1" applyBorder="1" applyProtection="1">
      <protection locked="0"/>
    </xf>
    <xf numFmtId="177" fontId="5" fillId="0" borderId="0" xfId="10" applyNumberFormat="1" applyFont="1"/>
    <xf numFmtId="177" fontId="18" fillId="11" borderId="0" xfId="10" applyNumberFormat="1" applyFont="1" applyFill="1" applyProtection="1">
      <protection locked="0"/>
    </xf>
    <xf numFmtId="177" fontId="18" fillId="11" borderId="3" xfId="10" applyNumberFormat="1" applyFont="1" applyFill="1" applyBorder="1" applyProtection="1">
      <protection locked="0"/>
    </xf>
    <xf numFmtId="177" fontId="5" fillId="0" borderId="7" xfId="10" applyNumberFormat="1" applyFont="1" applyBorder="1" applyProtection="1">
      <protection locked="0"/>
    </xf>
    <xf numFmtId="177" fontId="5" fillId="0" borderId="12" xfId="10" applyNumberFormat="1" applyFont="1" applyBorder="1" applyProtection="1">
      <protection locked="0"/>
    </xf>
    <xf numFmtId="177" fontId="18" fillId="0" borderId="0" xfId="9" quotePrefix="1" applyNumberFormat="1" applyFont="1" applyAlignment="1">
      <alignment vertical="center"/>
    </xf>
    <xf numFmtId="177" fontId="18" fillId="0" borderId="3" xfId="9" quotePrefix="1" applyNumberFormat="1" applyFont="1" applyBorder="1" applyAlignment="1">
      <alignment vertical="center"/>
    </xf>
    <xf numFmtId="177" fontId="18" fillId="0" borderId="0" xfId="9" applyNumberFormat="1" applyFont="1" applyAlignment="1">
      <alignment vertical="center"/>
    </xf>
    <xf numFmtId="177" fontId="18" fillId="0" borderId="3" xfId="9" applyNumberFormat="1" applyFont="1" applyBorder="1" applyAlignment="1">
      <alignment vertical="center"/>
    </xf>
    <xf numFmtId="177" fontId="18" fillId="11" borderId="13" xfId="9" applyNumberFormat="1" applyFont="1" applyFill="1" applyBorder="1" applyAlignment="1">
      <alignment vertical="center"/>
    </xf>
    <xf numFmtId="177" fontId="18" fillId="11" borderId="39" xfId="9" applyNumberFormat="1" applyFont="1" applyFill="1" applyBorder="1" applyAlignment="1">
      <alignment vertical="center"/>
    </xf>
    <xf numFmtId="177" fontId="18" fillId="10" borderId="13" xfId="9" applyNumberFormat="1" applyFont="1" applyFill="1" applyBorder="1" applyAlignment="1">
      <alignment vertical="center"/>
    </xf>
    <xf numFmtId="177" fontId="18" fillId="0" borderId="13" xfId="9" applyNumberFormat="1" applyFont="1" applyBorder="1" applyAlignment="1">
      <alignment vertical="center"/>
    </xf>
    <xf numFmtId="177" fontId="18" fillId="0" borderId="39" xfId="9" applyNumberFormat="1" applyFont="1" applyBorder="1" applyAlignment="1">
      <alignment vertical="center"/>
    </xf>
    <xf numFmtId="177" fontId="18" fillId="10" borderId="0" xfId="9" applyNumberFormat="1" applyFont="1" applyFill="1" applyAlignment="1">
      <alignment vertical="center"/>
    </xf>
    <xf numFmtId="177" fontId="18" fillId="10" borderId="7" xfId="9" applyNumberFormat="1" applyFont="1" applyFill="1" applyBorder="1" applyAlignment="1">
      <alignment vertical="center"/>
    </xf>
    <xf numFmtId="177" fontId="18" fillId="0" borderId="7" xfId="9" applyNumberFormat="1" applyFont="1" applyBorder="1" applyAlignment="1">
      <alignment vertical="center"/>
    </xf>
    <xf numFmtId="177" fontId="18" fillId="0" borderId="12" xfId="9" applyNumberFormat="1" applyFont="1" applyBorder="1" applyAlignment="1">
      <alignment vertical="center"/>
    </xf>
    <xf numFmtId="177" fontId="18" fillId="10" borderId="5" xfId="9" applyNumberFormat="1" applyFont="1" applyFill="1" applyBorder="1" applyAlignment="1">
      <alignment vertical="center"/>
    </xf>
    <xf numFmtId="177" fontId="18" fillId="0" borderId="5" xfId="9" applyNumberFormat="1" applyFont="1" applyBorder="1" applyAlignment="1">
      <alignment vertical="center"/>
    </xf>
    <xf numFmtId="177" fontId="5" fillId="10" borderId="13" xfId="9" applyNumberFormat="1" applyFont="1" applyFill="1" applyBorder="1"/>
    <xf numFmtId="177" fontId="5" fillId="0" borderId="13" xfId="9" applyNumberFormat="1" applyFont="1" applyBorder="1"/>
    <xf numFmtId="38" fontId="5" fillId="0" borderId="22" xfId="3" applyFont="1" applyBorder="1" applyAlignment="1">
      <alignment vertical="center"/>
    </xf>
    <xf numFmtId="38" fontId="5" fillId="0" borderId="24" xfId="3" applyFont="1" applyBorder="1" applyAlignment="1">
      <alignment vertical="center"/>
    </xf>
    <xf numFmtId="177" fontId="5" fillId="10" borderId="7" xfId="10" applyNumberFormat="1" applyFont="1" applyFill="1" applyBorder="1" applyProtection="1">
      <protection locked="0"/>
    </xf>
    <xf numFmtId="177" fontId="18" fillId="10" borderId="22" xfId="10" applyNumberFormat="1" applyFont="1" applyFill="1" applyBorder="1" applyProtection="1">
      <protection locked="0"/>
    </xf>
    <xf numFmtId="38" fontId="5" fillId="11" borderId="0" xfId="3" applyFont="1" applyFill="1" applyAlignment="1">
      <alignment vertical="center"/>
    </xf>
    <xf numFmtId="177" fontId="5" fillId="10" borderId="2" xfId="0" applyNumberFormat="1" applyFont="1" applyFill="1" applyBorder="1">
      <alignment vertical="center"/>
    </xf>
    <xf numFmtId="177" fontId="5" fillId="10" borderId="9" xfId="0" applyNumberFormat="1" applyFont="1" applyFill="1" applyBorder="1">
      <alignment vertical="center"/>
    </xf>
    <xf numFmtId="38" fontId="5" fillId="10" borderId="8" xfId="3" applyFont="1" applyFill="1" applyBorder="1">
      <alignment vertical="center"/>
    </xf>
    <xf numFmtId="38" fontId="5" fillId="10" borderId="4" xfId="3" applyFont="1" applyFill="1" applyBorder="1">
      <alignment vertical="center"/>
    </xf>
    <xf numFmtId="177" fontId="18" fillId="9" borderId="2" xfId="3" applyNumberFormat="1" applyFont="1" applyFill="1" applyBorder="1" applyAlignment="1" applyProtection="1">
      <protection locked="0"/>
    </xf>
    <xf numFmtId="38" fontId="5" fillId="10" borderId="12" xfId="3" applyFont="1" applyFill="1" applyBorder="1">
      <alignment vertical="center"/>
    </xf>
    <xf numFmtId="38" fontId="5" fillId="10" borderId="3" xfId="3" applyFont="1" applyFill="1" applyBorder="1">
      <alignment vertical="center"/>
    </xf>
    <xf numFmtId="38" fontId="5" fillId="10" borderId="6" xfId="3" applyFont="1" applyFill="1" applyBorder="1">
      <alignment vertical="center"/>
    </xf>
    <xf numFmtId="38" fontId="5" fillId="11" borderId="3" xfId="3" applyFont="1" applyFill="1" applyBorder="1" applyAlignment="1">
      <alignment vertical="center"/>
    </xf>
    <xf numFmtId="37" fontId="5" fillId="8" borderId="0" xfId="8" applyFont="1" applyFill="1" applyAlignment="1">
      <alignment vertical="center"/>
    </xf>
    <xf numFmtId="38" fontId="5" fillId="12" borderId="3" xfId="3" applyFont="1" applyFill="1" applyBorder="1" applyAlignment="1">
      <alignment vertical="center"/>
    </xf>
    <xf numFmtId="37" fontId="5" fillId="12" borderId="3" xfId="8" applyFont="1" applyFill="1" applyBorder="1" applyAlignment="1">
      <alignment vertical="center"/>
    </xf>
    <xf numFmtId="37" fontId="5" fillId="12" borderId="0" xfId="8" applyFont="1" applyFill="1" applyAlignment="1">
      <alignment vertical="center"/>
    </xf>
    <xf numFmtId="37" fontId="5" fillId="12" borderId="6" xfId="8" applyFont="1" applyFill="1" applyBorder="1" applyAlignment="1">
      <alignment vertical="center"/>
    </xf>
    <xf numFmtId="38" fontId="5" fillId="12" borderId="0" xfId="3" applyFont="1" applyFill="1" applyAlignment="1">
      <alignment vertical="center"/>
    </xf>
    <xf numFmtId="38" fontId="5" fillId="9" borderId="0" xfId="3" applyFont="1" applyFill="1" applyBorder="1" applyAlignment="1" applyProtection="1">
      <alignment vertical="center"/>
    </xf>
    <xf numFmtId="37" fontId="5" fillId="10" borderId="1" xfId="8" applyFont="1" applyFill="1" applyBorder="1" applyAlignment="1">
      <alignment horizontal="center" vertical="center"/>
    </xf>
    <xf numFmtId="37" fontId="5" fillId="10" borderId="7" xfId="8" applyFont="1" applyFill="1" applyBorder="1" applyAlignment="1">
      <alignment horizontal="center" vertical="center"/>
    </xf>
    <xf numFmtId="37" fontId="5" fillId="10" borderId="0" xfId="8" applyFont="1" applyFill="1" applyAlignment="1">
      <alignment horizontal="center" vertical="center"/>
    </xf>
    <xf numFmtId="37" fontId="5" fillId="10" borderId="3" xfId="8" applyFont="1" applyFill="1" applyBorder="1" applyAlignment="1">
      <alignment horizontal="center" vertical="center"/>
    </xf>
    <xf numFmtId="193" fontId="5" fillId="10" borderId="11" xfId="8" applyNumberFormat="1" applyFont="1" applyFill="1" applyBorder="1" applyAlignment="1">
      <alignment vertical="center"/>
    </xf>
    <xf numFmtId="193" fontId="5" fillId="10" borderId="5" xfId="8" applyNumberFormat="1" applyFont="1" applyFill="1" applyBorder="1" applyAlignment="1">
      <alignment vertical="center"/>
    </xf>
    <xf numFmtId="193" fontId="5" fillId="10" borderId="6" xfId="8" applyNumberFormat="1" applyFont="1" applyFill="1" applyBorder="1" applyAlignment="1">
      <alignment vertical="center"/>
    </xf>
    <xf numFmtId="38" fontId="5" fillId="11" borderId="12" xfId="3" applyFont="1" applyFill="1" applyBorder="1">
      <alignment vertical="center"/>
    </xf>
    <xf numFmtId="38" fontId="5" fillId="11" borderId="3" xfId="3" applyFont="1" applyFill="1" applyBorder="1">
      <alignment vertical="center"/>
    </xf>
    <xf numFmtId="38" fontId="5" fillId="11" borderId="6" xfId="3" applyFont="1" applyFill="1" applyBorder="1">
      <alignment vertical="center"/>
    </xf>
    <xf numFmtId="38" fontId="5" fillId="8" borderId="3" xfId="3" applyFont="1" applyFill="1" applyBorder="1" applyAlignment="1">
      <alignment vertical="center"/>
    </xf>
    <xf numFmtId="38" fontId="5" fillId="0" borderId="11" xfId="3" applyFont="1" applyBorder="1" applyAlignment="1">
      <alignment vertical="center"/>
    </xf>
    <xf numFmtId="38" fontId="5" fillId="0" borderId="6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5" fillId="0" borderId="18" xfId="3" applyFont="1" applyBorder="1" applyAlignment="1">
      <alignment vertical="center"/>
    </xf>
    <xf numFmtId="38" fontId="5" fillId="0" borderId="1" xfId="3" applyFont="1" applyBorder="1" applyAlignment="1">
      <alignment vertical="center"/>
    </xf>
    <xf numFmtId="37" fontId="5" fillId="10" borderId="2" xfId="8" applyFont="1" applyFill="1" applyBorder="1" applyAlignment="1">
      <alignment horizontal="center" vertical="center"/>
    </xf>
    <xf numFmtId="194" fontId="5" fillId="0" borderId="2" xfId="3" applyNumberFormat="1" applyFont="1" applyBorder="1" applyAlignment="1">
      <alignment vertical="center"/>
    </xf>
    <xf numFmtId="194" fontId="5" fillId="0" borderId="4" xfId="3" applyNumberFormat="1" applyFont="1" applyBorder="1" applyAlignment="1">
      <alignment vertical="center"/>
    </xf>
    <xf numFmtId="194" fontId="5" fillId="0" borderId="3" xfId="3" applyNumberFormat="1" applyFont="1" applyBorder="1" applyAlignment="1">
      <alignment vertical="center"/>
    </xf>
    <xf numFmtId="194" fontId="5" fillId="0" borderId="10" xfId="3" applyNumberFormat="1" applyFont="1" applyBorder="1" applyAlignment="1">
      <alignment vertical="center"/>
    </xf>
    <xf numFmtId="38" fontId="5" fillId="10" borderId="6" xfId="3" applyFont="1" applyFill="1" applyBorder="1" applyAlignment="1" applyProtection="1">
      <alignment vertical="center"/>
    </xf>
    <xf numFmtId="194" fontId="5" fillId="9" borderId="3" xfId="3" applyNumberFormat="1" applyFont="1" applyFill="1" applyBorder="1" applyAlignment="1">
      <alignment vertical="center"/>
    </xf>
    <xf numFmtId="194" fontId="5" fillId="9" borderId="8" xfId="3" applyNumberFormat="1" applyFont="1" applyFill="1" applyBorder="1" applyAlignment="1">
      <alignment vertical="center"/>
    </xf>
    <xf numFmtId="0" fontId="0" fillId="8" borderId="0" xfId="0" applyFill="1">
      <alignment vertical="center"/>
    </xf>
    <xf numFmtId="0" fontId="0" fillId="8" borderId="5" xfId="0" applyFill="1" applyBorder="1">
      <alignment vertical="center"/>
    </xf>
    <xf numFmtId="14" fontId="0" fillId="9" borderId="0" xfId="0" applyNumberFormat="1" applyFill="1">
      <alignment vertical="center"/>
    </xf>
    <xf numFmtId="194" fontId="18" fillId="0" borderId="3" xfId="3" quotePrefix="1" applyNumberFormat="1" applyFont="1" applyFill="1" applyBorder="1" applyAlignment="1" applyProtection="1">
      <protection locked="0"/>
    </xf>
    <xf numFmtId="37" fontId="5" fillId="11" borderId="12" xfId="8" applyFont="1" applyFill="1" applyBorder="1" applyAlignment="1">
      <alignment horizontal="center" vertical="center"/>
    </xf>
    <xf numFmtId="194" fontId="18" fillId="11" borderId="3" xfId="3" quotePrefix="1" applyNumberFormat="1" applyFont="1" applyFill="1" applyBorder="1" applyAlignment="1" applyProtection="1">
      <protection locked="0"/>
    </xf>
    <xf numFmtId="177" fontId="18" fillId="9" borderId="0" xfId="10" quotePrefix="1" applyNumberFormat="1" applyFont="1" applyFill="1" applyProtection="1">
      <protection locked="0"/>
    </xf>
    <xf numFmtId="177" fontId="18" fillId="9" borderId="0" xfId="10" applyNumberFormat="1" applyFont="1" applyFill="1" applyProtection="1">
      <protection locked="0"/>
    </xf>
    <xf numFmtId="177" fontId="5" fillId="10" borderId="0" xfId="10" applyNumberFormat="1" applyFont="1" applyFill="1"/>
    <xf numFmtId="177" fontId="5" fillId="10" borderId="3" xfId="10" applyNumberFormat="1" applyFont="1" applyFill="1" applyBorder="1"/>
    <xf numFmtId="177" fontId="18" fillId="10" borderId="0" xfId="10" applyNumberFormat="1" applyFont="1" applyFill="1" applyProtection="1">
      <protection locked="0"/>
    </xf>
    <xf numFmtId="0" fontId="0" fillId="8" borderId="12" xfId="0" applyFill="1" applyBorder="1" applyAlignment="1">
      <alignment horizontal="center" vertical="center"/>
    </xf>
    <xf numFmtId="0" fontId="21" fillId="0" borderId="0" xfId="13" applyFont="1"/>
    <xf numFmtId="0" fontId="5" fillId="0" borderId="0" xfId="13"/>
    <xf numFmtId="184" fontId="5" fillId="0" borderId="0" xfId="1" applyNumberFormat="1" applyFont="1" applyFill="1" applyAlignment="1"/>
    <xf numFmtId="38" fontId="5" fillId="0" borderId="0" xfId="11" applyNumberFormat="1"/>
    <xf numFmtId="0" fontId="5" fillId="0" borderId="1" xfId="13" applyBorder="1"/>
    <xf numFmtId="0" fontId="5" fillId="0" borderId="12" xfId="13" applyBorder="1"/>
    <xf numFmtId="0" fontId="5" fillId="0" borderId="7" xfId="13" applyBorder="1"/>
    <xf numFmtId="184" fontId="5" fillId="0" borderId="7" xfId="1" applyNumberFormat="1" applyFont="1" applyFill="1" applyBorder="1" applyAlignment="1"/>
    <xf numFmtId="38" fontId="5" fillId="0" borderId="7" xfId="11" applyNumberFormat="1" applyBorder="1"/>
    <xf numFmtId="0" fontId="5" fillId="0" borderId="10" xfId="13" applyBorder="1"/>
    <xf numFmtId="0" fontId="5" fillId="0" borderId="9" xfId="11" applyBorder="1" applyAlignment="1">
      <alignment horizontal="center"/>
    </xf>
    <xf numFmtId="0" fontId="5" fillId="0" borderId="3" xfId="13" applyBorder="1" applyAlignment="1">
      <alignment horizontal="center"/>
    </xf>
    <xf numFmtId="38" fontId="5" fillId="0" borderId="0" xfId="4" applyFont="1" applyFill="1" applyBorder="1" applyAlignment="1">
      <alignment horizontal="center"/>
    </xf>
    <xf numFmtId="38" fontId="5" fillId="0" borderId="10" xfId="11" applyNumberFormat="1" applyBorder="1" applyAlignment="1">
      <alignment horizontal="center"/>
    </xf>
    <xf numFmtId="38" fontId="5" fillId="0" borderId="1" xfId="11" applyNumberFormat="1" applyBorder="1" applyAlignment="1">
      <alignment horizontal="center"/>
    </xf>
    <xf numFmtId="38" fontId="5" fillId="0" borderId="7" xfId="11" applyNumberFormat="1" applyBorder="1" applyAlignment="1">
      <alignment horizontal="center"/>
    </xf>
    <xf numFmtId="0" fontId="5" fillId="0" borderId="7" xfId="13" applyBorder="1" applyAlignment="1">
      <alignment horizontal="center"/>
    </xf>
    <xf numFmtId="185" fontId="5" fillId="0" borderId="2" xfId="1" applyNumberFormat="1" applyFont="1" applyFill="1" applyBorder="1" applyAlignment="1">
      <alignment horizontal="center" shrinkToFit="1"/>
    </xf>
    <xf numFmtId="0" fontId="5" fillId="0" borderId="0" xfId="13" applyAlignment="1">
      <alignment horizontal="center"/>
    </xf>
    <xf numFmtId="38" fontId="5" fillId="0" borderId="2" xfId="11" applyNumberFormat="1" applyBorder="1" applyAlignment="1">
      <alignment horizontal="center"/>
    </xf>
    <xf numFmtId="38" fontId="5" fillId="0" borderId="9" xfId="11" applyNumberFormat="1" applyBorder="1" applyAlignment="1">
      <alignment horizontal="center"/>
    </xf>
    <xf numFmtId="0" fontId="5" fillId="0" borderId="11" xfId="11" applyBorder="1" applyAlignment="1">
      <alignment horizontal="center"/>
    </xf>
    <xf numFmtId="0" fontId="5" fillId="0" borderId="6" xfId="13" applyBorder="1" applyAlignment="1">
      <alignment horizontal="center"/>
    </xf>
    <xf numFmtId="38" fontId="5" fillId="0" borderId="5" xfId="4" applyFont="1" applyFill="1" applyBorder="1" applyAlignment="1">
      <alignment horizontal="center"/>
    </xf>
    <xf numFmtId="38" fontId="5" fillId="0" borderId="4" xfId="11" applyNumberFormat="1" applyBorder="1" applyAlignment="1">
      <alignment horizontal="center"/>
    </xf>
    <xf numFmtId="38" fontId="5" fillId="0" borderId="11" xfId="11" applyNumberFormat="1" applyBorder="1" applyAlignment="1">
      <alignment horizontal="center"/>
    </xf>
    <xf numFmtId="38" fontId="5" fillId="0" borderId="11" xfId="11" applyNumberFormat="1" applyBorder="1" applyAlignment="1">
      <alignment horizontal="center" shrinkToFit="1"/>
    </xf>
    <xf numFmtId="185" fontId="5" fillId="0" borderId="4" xfId="1" applyNumberFormat="1" applyFont="1" applyFill="1" applyBorder="1" applyAlignment="1">
      <alignment horizontal="center"/>
    </xf>
    <xf numFmtId="184" fontId="5" fillId="0" borderId="0" xfId="1" applyNumberFormat="1" applyFont="1" applyFill="1" applyBorder="1" applyAlignment="1">
      <alignment horizontal="right"/>
    </xf>
    <xf numFmtId="38" fontId="5" fillId="0" borderId="0" xfId="4" applyFont="1" applyBorder="1"/>
    <xf numFmtId="0" fontId="5" fillId="0" borderId="11" xfId="13" applyBorder="1"/>
    <xf numFmtId="177" fontId="5" fillId="0" borderId="7" xfId="13" applyNumberFormat="1" applyBorder="1"/>
    <xf numFmtId="177" fontId="5" fillId="0" borderId="0" xfId="13" applyNumberFormat="1"/>
    <xf numFmtId="177" fontId="5" fillId="0" borderId="0" xfId="1" applyNumberFormat="1" applyFont="1" applyFill="1" applyBorder="1" applyAlignment="1"/>
    <xf numFmtId="177" fontId="5" fillId="0" borderId="5" xfId="13" applyNumberFormat="1" applyBorder="1"/>
    <xf numFmtId="177" fontId="5" fillId="0" borderId="9" xfId="0" applyNumberFormat="1" applyFont="1" applyBorder="1" applyAlignment="1"/>
    <xf numFmtId="186" fontId="5" fillId="0" borderId="0" xfId="13" applyNumberFormat="1" applyAlignment="1">
      <alignment horizontal="center"/>
    </xf>
    <xf numFmtId="0" fontId="5" fillId="0" borderId="0" xfId="13" quotePrefix="1"/>
    <xf numFmtId="187" fontId="5" fillId="0" borderId="0" xfId="4" applyNumberFormat="1" applyFont="1" applyFill="1" applyBorder="1"/>
    <xf numFmtId="176" fontId="5" fillId="0" borderId="10" xfId="4" applyNumberFormat="1" applyFont="1" applyFill="1" applyBorder="1"/>
    <xf numFmtId="176" fontId="5" fillId="0" borderId="2" xfId="4" applyNumberFormat="1" applyFont="1" applyFill="1" applyBorder="1" applyAlignment="1">
      <alignment horizontal="center" shrinkToFit="1"/>
    </xf>
    <xf numFmtId="177" fontId="5" fillId="0" borderId="0" xfId="13" applyNumberFormat="1" applyAlignment="1">
      <alignment horizontal="center"/>
    </xf>
    <xf numFmtId="38" fontId="5" fillId="0" borderId="9" xfId="11" applyNumberFormat="1" applyBorder="1" applyAlignment="1">
      <alignment horizontal="center" shrinkToFit="1"/>
    </xf>
    <xf numFmtId="176" fontId="5" fillId="0" borderId="2" xfId="4" applyNumberFormat="1" applyFont="1" applyFill="1" applyBorder="1" applyAlignment="1">
      <alignment horizontal="center"/>
    </xf>
    <xf numFmtId="0" fontId="5" fillId="0" borderId="9" xfId="13" applyBorder="1"/>
    <xf numFmtId="186" fontId="5" fillId="0" borderId="3" xfId="13" applyNumberFormat="1" applyBorder="1" applyAlignment="1">
      <alignment horizontal="center"/>
    </xf>
    <xf numFmtId="187" fontId="5" fillId="0" borderId="10" xfId="4" applyNumberFormat="1" applyFont="1" applyFill="1" applyBorder="1" applyAlignment="1">
      <alignment horizontal="right"/>
    </xf>
    <xf numFmtId="187" fontId="5" fillId="0" borderId="2" xfId="4" applyNumberFormat="1" applyFont="1" applyFill="1" applyBorder="1"/>
    <xf numFmtId="186" fontId="5" fillId="0" borderId="5" xfId="13" applyNumberFormat="1" applyBorder="1" applyAlignment="1">
      <alignment horizontal="center"/>
    </xf>
    <xf numFmtId="187" fontId="5" fillId="0" borderId="4" xfId="4" applyNumberFormat="1" applyFont="1" applyFill="1" applyBorder="1"/>
    <xf numFmtId="184" fontId="5" fillId="0" borderId="0" xfId="1" applyNumberFormat="1" applyFont="1" applyFill="1" applyBorder="1" applyAlignment="1"/>
    <xf numFmtId="187" fontId="3" fillId="0" borderId="2" xfId="4" applyNumberFormat="1" applyFont="1" applyFill="1" applyBorder="1" applyAlignment="1">
      <alignment horizontal="right"/>
    </xf>
    <xf numFmtId="177" fontId="3" fillId="0" borderId="0" xfId="4" applyNumberFormat="1" applyFont="1" applyFill="1" applyBorder="1" applyAlignment="1">
      <alignment shrinkToFit="1"/>
    </xf>
    <xf numFmtId="177" fontId="3" fillId="0" borderId="9" xfId="4" applyNumberFormat="1" applyFont="1" applyFill="1" applyBorder="1" applyAlignment="1">
      <alignment shrinkToFit="1"/>
    </xf>
    <xf numFmtId="187" fontId="3" fillId="0" borderId="2" xfId="4" applyNumberFormat="1" applyFont="1" applyFill="1" applyBorder="1" applyAlignment="1">
      <alignment horizontal="right" shrinkToFit="1"/>
    </xf>
    <xf numFmtId="187" fontId="3" fillId="0" borderId="2" xfId="4" applyNumberFormat="1" applyFont="1" applyFill="1" applyBorder="1" applyAlignment="1">
      <alignment shrinkToFit="1"/>
    </xf>
    <xf numFmtId="177" fontId="3" fillId="0" borderId="2" xfId="4" applyNumberFormat="1" applyFont="1" applyFill="1" applyBorder="1" applyAlignment="1">
      <alignment shrinkToFit="1"/>
    </xf>
    <xf numFmtId="180" fontId="3" fillId="0" borderId="2" xfId="4" applyNumberFormat="1" applyFont="1" applyFill="1" applyBorder="1" applyAlignment="1">
      <alignment shrinkToFit="1"/>
    </xf>
    <xf numFmtId="177" fontId="3" fillId="0" borderId="3" xfId="4" applyNumberFormat="1" applyFont="1" applyFill="1" applyBorder="1" applyAlignment="1">
      <alignment shrinkToFit="1"/>
    </xf>
    <xf numFmtId="38" fontId="3" fillId="0" borderId="0" xfId="4" applyFont="1" applyFill="1" applyBorder="1" applyAlignment="1">
      <alignment shrinkToFit="1"/>
    </xf>
    <xf numFmtId="177" fontId="3" fillId="0" borderId="0" xfId="1" applyNumberFormat="1" applyFont="1" applyFill="1" applyBorder="1" applyAlignment="1">
      <alignment shrinkToFit="1"/>
    </xf>
    <xf numFmtId="177" fontId="3" fillId="0" borderId="5" xfId="1" applyNumberFormat="1" applyFont="1" applyFill="1" applyBorder="1" applyAlignment="1">
      <alignment shrinkToFit="1"/>
    </xf>
    <xf numFmtId="0" fontId="14" fillId="0" borderId="6" xfId="0" applyFont="1" applyBorder="1">
      <alignment vertical="center"/>
    </xf>
    <xf numFmtId="177" fontId="3" fillId="0" borderId="9" xfId="3" applyNumberFormat="1" applyFont="1" applyFill="1" applyBorder="1" applyAlignment="1"/>
    <xf numFmtId="177" fontId="3" fillId="0" borderId="3" xfId="3" applyNumberFormat="1" applyFont="1" applyFill="1" applyBorder="1" applyAlignment="1">
      <alignment horizontal="center"/>
    </xf>
    <xf numFmtId="177" fontId="3" fillId="0" borderId="9" xfId="3" applyNumberFormat="1" applyFont="1" applyFill="1" applyBorder="1">
      <alignment vertical="center"/>
    </xf>
    <xf numFmtId="187" fontId="3" fillId="0" borderId="2" xfId="3" applyNumberFormat="1" applyFont="1" applyFill="1" applyBorder="1">
      <alignment vertical="center"/>
    </xf>
    <xf numFmtId="177" fontId="3" fillId="0" borderId="11" xfId="3" applyNumberFormat="1" applyFont="1" applyFill="1" applyBorder="1" applyAlignment="1">
      <alignment shrinkToFit="1"/>
    </xf>
    <xf numFmtId="177" fontId="3" fillId="0" borderId="3" xfId="3" applyNumberFormat="1" applyFont="1" applyFill="1" applyBorder="1" applyAlignment="1">
      <alignment horizontal="center" shrinkToFit="1"/>
    </xf>
    <xf numFmtId="0" fontId="0" fillId="8" borderId="32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43" xfId="0" applyFill="1" applyBorder="1">
      <alignment vertical="center"/>
    </xf>
    <xf numFmtId="0" fontId="0" fillId="8" borderId="19" xfId="0" applyFill="1" applyBorder="1" applyAlignment="1">
      <alignment horizontal="center" vertical="center"/>
    </xf>
    <xf numFmtId="0" fontId="0" fillId="8" borderId="19" xfId="0" applyFill="1" applyBorder="1">
      <alignment vertical="center"/>
    </xf>
    <xf numFmtId="0" fontId="0" fillId="8" borderId="35" xfId="0" applyFill="1" applyBorder="1">
      <alignment vertical="center"/>
    </xf>
    <xf numFmtId="0" fontId="0" fillId="8" borderId="38" xfId="0" applyFill="1" applyBorder="1" applyAlignment="1">
      <alignment horizontal="center" vertical="center"/>
    </xf>
    <xf numFmtId="38" fontId="0" fillId="8" borderId="0" xfId="0" applyNumberFormat="1" applyFill="1">
      <alignment vertical="center"/>
    </xf>
    <xf numFmtId="187" fontId="1" fillId="8" borderId="18" xfId="3" applyNumberFormat="1" applyFont="1" applyFill="1" applyBorder="1">
      <alignment vertical="center"/>
    </xf>
    <xf numFmtId="38" fontId="0" fillId="8" borderId="25" xfId="0" applyNumberFormat="1" applyFill="1" applyBorder="1">
      <alignment vertical="center"/>
    </xf>
    <xf numFmtId="187" fontId="1" fillId="8" borderId="73" xfId="3" applyNumberFormat="1" applyFont="1" applyFill="1" applyBorder="1">
      <alignment vertical="center"/>
    </xf>
    <xf numFmtId="0" fontId="5" fillId="8" borderId="40" xfId="13" applyFill="1" applyBorder="1" applyAlignment="1">
      <alignment horizontal="right"/>
    </xf>
    <xf numFmtId="38" fontId="0" fillId="8" borderId="7" xfId="0" applyNumberFormat="1" applyFill="1" applyBorder="1">
      <alignment vertical="center"/>
    </xf>
    <xf numFmtId="187" fontId="1" fillId="8" borderId="9" xfId="3" applyNumberFormat="1" applyFont="1" applyFill="1" applyBorder="1">
      <alignment vertical="center"/>
    </xf>
    <xf numFmtId="38" fontId="0" fillId="8" borderId="53" xfId="0" applyNumberFormat="1" applyFill="1" applyBorder="1">
      <alignment vertical="center"/>
    </xf>
    <xf numFmtId="187" fontId="1" fillId="8" borderId="74" xfId="3" applyNumberFormat="1" applyFont="1" applyFill="1" applyBorder="1">
      <alignment vertical="center"/>
    </xf>
    <xf numFmtId="0" fontId="5" fillId="8" borderId="34" xfId="13" quotePrefix="1" applyFill="1" applyBorder="1" applyAlignment="1">
      <alignment horizontal="right"/>
    </xf>
    <xf numFmtId="0" fontId="5" fillId="8" borderId="34" xfId="13" applyFill="1" applyBorder="1" applyAlignment="1">
      <alignment horizontal="right"/>
    </xf>
    <xf numFmtId="38" fontId="0" fillId="8" borderId="5" xfId="0" applyNumberFormat="1" applyFill="1" applyBorder="1">
      <alignment vertical="center"/>
    </xf>
    <xf numFmtId="187" fontId="1" fillId="8" borderId="1" xfId="3" applyNumberFormat="1" applyFont="1" applyFill="1" applyBorder="1">
      <alignment vertical="center"/>
    </xf>
    <xf numFmtId="187" fontId="1" fillId="8" borderId="49" xfId="3" applyNumberFormat="1" applyFont="1" applyFill="1" applyBorder="1">
      <alignment vertical="center"/>
    </xf>
    <xf numFmtId="38" fontId="1" fillId="8" borderId="7" xfId="3" applyFont="1" applyFill="1" applyBorder="1">
      <alignment vertical="center"/>
    </xf>
    <xf numFmtId="176" fontId="1" fillId="8" borderId="1" xfId="3" applyNumberFormat="1" applyFont="1" applyFill="1" applyBorder="1">
      <alignment vertical="center"/>
    </xf>
    <xf numFmtId="38" fontId="1" fillId="8" borderId="0" xfId="3" applyFont="1" applyFill="1" applyBorder="1">
      <alignment vertical="center"/>
    </xf>
    <xf numFmtId="176" fontId="1" fillId="8" borderId="9" xfId="3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/>
    </xf>
    <xf numFmtId="38" fontId="1" fillId="4" borderId="4" xfId="3" applyFont="1" applyFill="1" applyBorder="1">
      <alignment vertical="center"/>
    </xf>
    <xf numFmtId="38" fontId="1" fillId="4" borderId="8" xfId="3" applyFont="1" applyFill="1" applyBorder="1" applyAlignment="1">
      <alignment horizontal="right" vertical="center"/>
    </xf>
    <xf numFmtId="176" fontId="1" fillId="4" borderId="18" xfId="3" applyNumberFormat="1" applyFont="1" applyFill="1" applyBorder="1">
      <alignment vertical="center"/>
    </xf>
    <xf numFmtId="0" fontId="0" fillId="0" borderId="8" xfId="0" applyBorder="1">
      <alignment vertical="center"/>
    </xf>
    <xf numFmtId="0" fontId="5" fillId="0" borderId="3" xfId="0" applyFont="1" applyBorder="1" applyAlignment="1">
      <alignment horizontal="center" vertical="center"/>
    </xf>
    <xf numFmtId="38" fontId="0" fillId="4" borderId="18" xfId="0" applyNumberFormat="1" applyFill="1" applyBorder="1" applyAlignment="1">
      <alignment horizontal="right" vertical="center"/>
    </xf>
    <xf numFmtId="38" fontId="1" fillId="4" borderId="13" xfId="3" applyFont="1" applyFill="1" applyBorder="1" applyAlignment="1">
      <alignment horizontal="right" vertical="center"/>
    </xf>
    <xf numFmtId="38" fontId="1" fillId="4" borderId="4" xfId="3" applyFont="1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right" vertical="center"/>
    </xf>
    <xf numFmtId="176" fontId="1" fillId="4" borderId="6" xfId="3" applyNumberFormat="1" applyFont="1" applyFill="1" applyBorder="1">
      <alignment vertical="center"/>
    </xf>
    <xf numFmtId="176" fontId="1" fillId="4" borderId="39" xfId="3" applyNumberFormat="1" applyFont="1" applyFill="1" applyBorder="1">
      <alignment vertical="center"/>
    </xf>
    <xf numFmtId="38" fontId="1" fillId="5" borderId="2" xfId="3" applyFont="1" applyFill="1" applyBorder="1">
      <alignment vertical="center"/>
    </xf>
    <xf numFmtId="0" fontId="0" fillId="2" borderId="4" xfId="0" applyFill="1" applyBorder="1">
      <alignment vertical="center"/>
    </xf>
    <xf numFmtId="0" fontId="0" fillId="6" borderId="2" xfId="0" applyFill="1" applyBorder="1">
      <alignment vertical="center"/>
    </xf>
    <xf numFmtId="176" fontId="1" fillId="6" borderId="3" xfId="3" applyNumberFormat="1" applyFont="1" applyFill="1" applyBorder="1">
      <alignment vertical="center"/>
    </xf>
    <xf numFmtId="38" fontId="1" fillId="5" borderId="10" xfId="3" applyFont="1" applyFill="1" applyBorder="1">
      <alignment vertical="center"/>
    </xf>
    <xf numFmtId="0" fontId="0" fillId="3" borderId="4" xfId="0" applyFill="1" applyBorder="1">
      <alignment vertical="center"/>
    </xf>
    <xf numFmtId="38" fontId="1" fillId="5" borderId="4" xfId="3" applyFont="1" applyFill="1" applyBorder="1">
      <alignment vertical="center"/>
    </xf>
    <xf numFmtId="38" fontId="1" fillId="4" borderId="10" xfId="3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8" xfId="0" applyFill="1" applyBorder="1">
      <alignment vertical="center"/>
    </xf>
    <xf numFmtId="38" fontId="1" fillId="3" borderId="13" xfId="3" applyFont="1" applyFill="1" applyBorder="1">
      <alignment vertical="center"/>
    </xf>
    <xf numFmtId="38" fontId="1" fillId="6" borderId="8" xfId="3" applyFont="1" applyFill="1" applyBorder="1">
      <alignment vertical="center"/>
    </xf>
    <xf numFmtId="0" fontId="0" fillId="3" borderId="13" xfId="0" applyFill="1" applyBorder="1">
      <alignment vertical="center"/>
    </xf>
    <xf numFmtId="38" fontId="1" fillId="4" borderId="8" xfId="3" applyFont="1" applyFill="1" applyBorder="1">
      <alignment vertical="center"/>
    </xf>
    <xf numFmtId="176" fontId="1" fillId="3" borderId="13" xfId="3" applyNumberFormat="1" applyFont="1" applyFill="1" applyBorder="1">
      <alignment vertical="center"/>
    </xf>
    <xf numFmtId="176" fontId="0" fillId="0" borderId="13" xfId="3" applyNumberFormat="1" applyFont="1" applyBorder="1">
      <alignment vertical="center"/>
    </xf>
    <xf numFmtId="176" fontId="0" fillId="0" borderId="39" xfId="3" applyNumberFormat="1" applyFont="1" applyBorder="1">
      <alignment vertical="center"/>
    </xf>
    <xf numFmtId="38" fontId="0" fillId="0" borderId="13" xfId="3" applyFont="1" applyBorder="1">
      <alignment vertical="center"/>
    </xf>
    <xf numFmtId="0" fontId="0" fillId="4" borderId="13" xfId="0" applyFill="1" applyBorder="1">
      <alignment vertical="center"/>
    </xf>
    <xf numFmtId="38" fontId="1" fillId="4" borderId="7" xfId="3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38" fontId="1" fillId="4" borderId="5" xfId="3" applyFont="1" applyFill="1" applyBorder="1">
      <alignment vertical="center"/>
    </xf>
    <xf numFmtId="0" fontId="0" fillId="8" borderId="5" xfId="0" applyFill="1" applyBorder="1" applyAlignment="1">
      <alignment horizontal="center" vertical="center"/>
    </xf>
    <xf numFmtId="0" fontId="0" fillId="8" borderId="18" xfId="0" applyFill="1" applyBorder="1">
      <alignment vertical="center"/>
    </xf>
    <xf numFmtId="0" fontId="0" fillId="8" borderId="39" xfId="0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0" fontId="0" fillId="8" borderId="3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0" fontId="0" fillId="8" borderId="4" xfId="0" applyFill="1" applyBorder="1">
      <alignment vertical="center"/>
    </xf>
    <xf numFmtId="0" fontId="0" fillId="8" borderId="1" xfId="0" applyFill="1" applyBorder="1">
      <alignment vertical="center"/>
    </xf>
    <xf numFmtId="0" fontId="0" fillId="8" borderId="12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0" xfId="0" applyFill="1" applyBorder="1">
      <alignment vertical="center"/>
    </xf>
    <xf numFmtId="0" fontId="23" fillId="0" borderId="0" xfId="10" quotePrefix="1" applyFont="1" applyProtection="1">
      <protection locked="0"/>
    </xf>
    <xf numFmtId="0" fontId="18" fillId="11" borderId="0" xfId="9" applyFont="1" applyFill="1" applyAlignment="1">
      <alignment horizontal="center" vertical="center"/>
    </xf>
    <xf numFmtId="194" fontId="18" fillId="11" borderId="0" xfId="3" quotePrefix="1" applyNumberFormat="1" applyFont="1" applyFill="1" applyBorder="1" applyAlignment="1" applyProtection="1">
      <alignment vertical="center"/>
    </xf>
    <xf numFmtId="194" fontId="18" fillId="11" borderId="5" xfId="3" quotePrefix="1" applyNumberFormat="1" applyFont="1" applyFill="1" applyBorder="1" applyAlignment="1" applyProtection="1">
      <alignment vertical="center"/>
    </xf>
    <xf numFmtId="177" fontId="18" fillId="9" borderId="0" xfId="9" applyNumberFormat="1" applyFont="1" applyFill="1" applyAlignment="1">
      <alignment vertical="center"/>
    </xf>
    <xf numFmtId="177" fontId="18" fillId="9" borderId="7" xfId="9" applyNumberFormat="1" applyFont="1" applyFill="1" applyBorder="1" applyAlignment="1">
      <alignment vertical="center"/>
    </xf>
    <xf numFmtId="177" fontId="18" fillId="9" borderId="0" xfId="9" quotePrefix="1" applyNumberFormat="1" applyFont="1" applyFill="1" applyAlignment="1">
      <alignment vertical="center"/>
    </xf>
    <xf numFmtId="177" fontId="5" fillId="9" borderId="13" xfId="9" applyNumberFormat="1" applyFont="1" applyFill="1" applyBorder="1"/>
    <xf numFmtId="177" fontId="23" fillId="0" borderId="0" xfId="9" quotePrefix="1" applyNumberFormat="1" applyFont="1" applyAlignment="1">
      <alignment horizontal="left" vertical="center"/>
    </xf>
    <xf numFmtId="177" fontId="18" fillId="11" borderId="0" xfId="9" applyNumberFormat="1" applyFont="1" applyFill="1" applyAlignment="1">
      <alignment vertical="center"/>
    </xf>
    <xf numFmtId="177" fontId="18" fillId="0" borderId="6" xfId="9" applyNumberFormat="1" applyFont="1" applyBorder="1" applyAlignment="1">
      <alignment vertical="center"/>
    </xf>
    <xf numFmtId="177" fontId="5" fillId="0" borderId="39" xfId="9" applyNumberFormat="1" applyFont="1" applyBorder="1"/>
    <xf numFmtId="176" fontId="5" fillId="0" borderId="0" xfId="3" applyNumberFormat="1" applyFont="1">
      <alignment vertical="center"/>
    </xf>
    <xf numFmtId="177" fontId="5" fillId="0" borderId="0" xfId="3" applyNumberFormat="1" applyFont="1">
      <alignment vertical="center"/>
    </xf>
    <xf numFmtId="187" fontId="5" fillId="0" borderId="0" xfId="3" applyNumberFormat="1" applyFont="1">
      <alignment vertical="center"/>
    </xf>
    <xf numFmtId="177" fontId="14" fillId="0" borderId="0" xfId="0" applyNumberFormat="1" applyFont="1" applyAlignment="1"/>
    <xf numFmtId="177" fontId="5" fillId="0" borderId="0" xfId="0" applyNumberFormat="1" applyFont="1" applyAlignment="1">
      <alignment horizontal="center"/>
    </xf>
    <xf numFmtId="38" fontId="5" fillId="0" borderId="0" xfId="3" applyFont="1" applyBorder="1" applyAlignment="1"/>
    <xf numFmtId="0" fontId="18" fillId="10" borderId="0" xfId="9" applyFont="1" applyFill="1" applyAlignment="1">
      <alignment horizontal="center" vertical="center"/>
    </xf>
    <xf numFmtId="0" fontId="18" fillId="10" borderId="22" xfId="9" applyFont="1" applyFill="1" applyBorder="1" applyAlignment="1">
      <alignment horizontal="center" vertical="center"/>
    </xf>
    <xf numFmtId="194" fontId="18" fillId="10" borderId="9" xfId="3" quotePrefix="1" applyNumberFormat="1" applyFont="1" applyFill="1" applyBorder="1" applyAlignment="1" applyProtection="1">
      <alignment horizontal="right" vertical="center"/>
    </xf>
    <xf numFmtId="194" fontId="18" fillId="10" borderId="11" xfId="3" quotePrefix="1" applyNumberFormat="1" applyFont="1" applyFill="1" applyBorder="1" applyAlignment="1" applyProtection="1">
      <alignment horizontal="right" vertical="center"/>
    </xf>
    <xf numFmtId="194" fontId="18" fillId="10" borderId="18" xfId="3" quotePrefix="1" applyNumberFormat="1" applyFont="1" applyFill="1" applyBorder="1" applyAlignment="1" applyProtection="1">
      <alignment horizontal="right" vertical="center"/>
    </xf>
    <xf numFmtId="188" fontId="5" fillId="8" borderId="2" xfId="0" applyNumberFormat="1" applyFont="1" applyFill="1" applyBorder="1">
      <alignment vertical="center"/>
    </xf>
    <xf numFmtId="188" fontId="5" fillId="8" borderId="8" xfId="0" applyNumberFormat="1" applyFont="1" applyFill="1" applyBorder="1">
      <alignment vertical="center"/>
    </xf>
    <xf numFmtId="0" fontId="5" fillId="8" borderId="10" xfId="0" applyFont="1" applyFill="1" applyBorder="1" applyAlignment="1"/>
    <xf numFmtId="0" fontId="5" fillId="8" borderId="2" xfId="0" applyFont="1" applyFill="1" applyBorder="1" applyAlignment="1">
      <alignment horizontal="center"/>
    </xf>
    <xf numFmtId="177" fontId="18" fillId="13" borderId="10" xfId="10" applyNumberFormat="1" applyFont="1" applyFill="1" applyBorder="1" applyAlignment="1" applyProtection="1">
      <alignment horizontal="center" vertical="center"/>
      <protection locked="0"/>
    </xf>
    <xf numFmtId="0" fontId="18" fillId="13" borderId="4" xfId="0" quotePrefix="1" applyFont="1" applyFill="1" applyBorder="1" applyAlignment="1" applyProtection="1">
      <alignment horizontal="center" vertical="center"/>
      <protection locked="0"/>
    </xf>
    <xf numFmtId="188" fontId="5" fillId="13" borderId="2" xfId="3" applyNumberFormat="1" applyFont="1" applyFill="1" applyBorder="1">
      <alignment vertical="center"/>
    </xf>
    <xf numFmtId="188" fontId="5" fillId="13" borderId="8" xfId="3" applyNumberFormat="1" applyFont="1" applyFill="1" applyBorder="1">
      <alignment vertical="center"/>
    </xf>
    <xf numFmtId="188" fontId="5" fillId="13" borderId="4" xfId="3" applyNumberFormat="1" applyFont="1" applyFill="1" applyBorder="1">
      <alignment vertical="center"/>
    </xf>
    <xf numFmtId="177" fontId="18" fillId="9" borderId="3" xfId="10" quotePrefix="1" applyNumberFormat="1" applyFont="1" applyFill="1" applyBorder="1" applyProtection="1">
      <protection locked="0"/>
    </xf>
    <xf numFmtId="177" fontId="18" fillId="10" borderId="3" xfId="10" applyNumberFormat="1" applyFont="1" applyFill="1" applyBorder="1" applyProtection="1">
      <protection locked="0"/>
    </xf>
    <xf numFmtId="177" fontId="18" fillId="9" borderId="3" xfId="10" applyNumberFormat="1" applyFont="1" applyFill="1" applyBorder="1" applyProtection="1">
      <protection locked="0"/>
    </xf>
    <xf numFmtId="177" fontId="5" fillId="0" borderId="3" xfId="10" applyNumberFormat="1" applyFont="1" applyBorder="1"/>
    <xf numFmtId="177" fontId="18" fillId="9" borderId="24" xfId="10" applyNumberFormat="1" applyFont="1" applyFill="1" applyBorder="1" applyProtection="1">
      <protection locked="0"/>
    </xf>
    <xf numFmtId="38" fontId="5" fillId="13" borderId="7" xfId="4" applyFont="1" applyFill="1" applyBorder="1" applyAlignment="1">
      <alignment vertical="center"/>
    </xf>
    <xf numFmtId="38" fontId="5" fillId="13" borderId="12" xfId="4" applyFont="1" applyFill="1" applyBorder="1" applyAlignment="1">
      <alignment vertical="center"/>
    </xf>
    <xf numFmtId="38" fontId="5" fillId="0" borderId="5" xfId="4" applyFont="1" applyBorder="1" applyAlignment="1" applyProtection="1">
      <alignment vertical="center"/>
    </xf>
    <xf numFmtId="38" fontId="5" fillId="13" borderId="1" xfId="4" applyFont="1" applyFill="1" applyBorder="1" applyAlignment="1">
      <alignment vertical="center"/>
    </xf>
    <xf numFmtId="38" fontId="5" fillId="8" borderId="11" xfId="4" applyFont="1" applyFill="1" applyBorder="1" applyAlignment="1" applyProtection="1">
      <alignment vertical="center"/>
    </xf>
    <xf numFmtId="194" fontId="18" fillId="10" borderId="3" xfId="3" quotePrefix="1" applyNumberFormat="1" applyFont="1" applyFill="1" applyBorder="1" applyAlignment="1" applyProtection="1">
      <protection locked="0"/>
    </xf>
    <xf numFmtId="177" fontId="18" fillId="10" borderId="2" xfId="3" applyNumberFormat="1" applyFont="1" applyFill="1" applyBorder="1" applyAlignment="1" applyProtection="1">
      <protection locked="0"/>
    </xf>
    <xf numFmtId="177" fontId="18" fillId="8" borderId="9" xfId="10" applyNumberFormat="1" applyFont="1" applyFill="1" applyBorder="1" applyAlignment="1" applyProtection="1">
      <alignment horizontal="center" vertical="center"/>
      <protection locked="0"/>
    </xf>
    <xf numFmtId="177" fontId="18" fillId="8" borderId="17" xfId="3" applyNumberFormat="1" applyFont="1" applyFill="1" applyBorder="1" applyAlignment="1" applyProtection="1">
      <protection locked="0"/>
    </xf>
    <xf numFmtId="177" fontId="18" fillId="8" borderId="7" xfId="3" applyNumberFormat="1" applyFont="1" applyFill="1" applyBorder="1" applyAlignment="1" applyProtection="1">
      <protection locked="0"/>
    </xf>
    <xf numFmtId="0" fontId="18" fillId="0" borderId="3" xfId="0" quotePrefix="1" applyFont="1" applyBorder="1" applyAlignment="1" applyProtection="1">
      <alignment horizontal="center" vertical="center"/>
      <protection locked="0"/>
    </xf>
    <xf numFmtId="37" fontId="5" fillId="0" borderId="19" xfId="8" applyFont="1" applyBorder="1" applyAlignment="1">
      <alignment vertical="center"/>
    </xf>
    <xf numFmtId="37" fontId="5" fillId="0" borderId="61" xfId="8" applyFont="1" applyBorder="1" applyAlignment="1">
      <alignment vertical="center"/>
    </xf>
    <xf numFmtId="37" fontId="5" fillId="11" borderId="75" xfId="8" applyFont="1" applyFill="1" applyBorder="1" applyAlignment="1">
      <alignment horizontal="center" vertical="center"/>
    </xf>
    <xf numFmtId="177" fontId="18" fillId="0" borderId="61" xfId="10" applyNumberFormat="1" applyFont="1" applyBorder="1" applyProtection="1">
      <protection locked="0"/>
    </xf>
    <xf numFmtId="0" fontId="18" fillId="0" borderId="61" xfId="0" applyFont="1" applyBorder="1" applyAlignment="1" applyProtection="1">
      <protection locked="0"/>
    </xf>
    <xf numFmtId="0" fontId="18" fillId="0" borderId="75" xfId="0" applyFont="1" applyBorder="1" applyAlignment="1" applyProtection="1">
      <protection locked="0"/>
    </xf>
    <xf numFmtId="0" fontId="18" fillId="0" borderId="68" xfId="0" applyFont="1" applyBorder="1" applyAlignment="1" applyProtection="1">
      <protection locked="0"/>
    </xf>
    <xf numFmtId="177" fontId="18" fillId="0" borderId="74" xfId="10" applyNumberFormat="1" applyFont="1" applyBorder="1" applyAlignment="1" applyProtection="1">
      <alignment horizontal="center" vertical="center"/>
      <protection locked="0"/>
    </xf>
    <xf numFmtId="193" fontId="5" fillId="0" borderId="51" xfId="8" applyNumberFormat="1" applyFont="1" applyBorder="1" applyAlignment="1">
      <alignment vertical="center"/>
    </xf>
    <xf numFmtId="193" fontId="5" fillId="0" borderId="22" xfId="8" applyNumberFormat="1" applyFont="1" applyBorder="1" applyAlignment="1">
      <alignment vertical="center"/>
    </xf>
    <xf numFmtId="193" fontId="5" fillId="0" borderId="24" xfId="8" applyNumberFormat="1" applyFont="1" applyBorder="1" applyAlignment="1">
      <alignment vertical="center"/>
    </xf>
    <xf numFmtId="193" fontId="5" fillId="11" borderId="24" xfId="8" applyNumberFormat="1" applyFont="1" applyFill="1" applyBorder="1" applyAlignment="1">
      <alignment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8" borderId="51" xfId="0" applyFont="1" applyFill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188" fontId="18" fillId="0" borderId="3" xfId="3" applyNumberFormat="1" applyFont="1" applyFill="1" applyBorder="1" applyAlignment="1" applyProtection="1">
      <protection locked="0"/>
    </xf>
    <xf numFmtId="188" fontId="18" fillId="0" borderId="12" xfId="3" applyNumberFormat="1" applyFont="1" applyFill="1" applyBorder="1" applyAlignment="1" applyProtection="1">
      <protection locked="0"/>
    </xf>
    <xf numFmtId="177" fontId="18" fillId="9" borderId="74" xfId="3" applyNumberFormat="1" applyFont="1" applyFill="1" applyBorder="1" applyAlignment="1" applyProtection="1">
      <protection locked="0"/>
    </xf>
    <xf numFmtId="177" fontId="18" fillId="10" borderId="74" xfId="3" applyNumberFormat="1" applyFont="1" applyFill="1" applyBorder="1" applyAlignment="1" applyProtection="1">
      <protection locked="0"/>
    </xf>
    <xf numFmtId="177" fontId="18" fillId="9" borderId="24" xfId="3" applyNumberFormat="1" applyFont="1" applyFill="1" applyBorder="1" applyAlignment="1" applyProtection="1">
      <protection locked="0"/>
    </xf>
    <xf numFmtId="0" fontId="5" fillId="0" borderId="39" xfId="0" applyFont="1" applyBorder="1">
      <alignment vertical="center"/>
    </xf>
    <xf numFmtId="177" fontId="5" fillId="11" borderId="3" xfId="0" applyNumberFormat="1" applyFont="1" applyFill="1" applyBorder="1">
      <alignment vertical="center"/>
    </xf>
    <xf numFmtId="177" fontId="5" fillId="0" borderId="3" xfId="0" applyNumberFormat="1" applyFont="1" applyBorder="1">
      <alignment vertical="center"/>
    </xf>
    <xf numFmtId="177" fontId="5" fillId="9" borderId="3" xfId="0" applyNumberFormat="1" applyFont="1" applyFill="1" applyBorder="1">
      <alignment vertical="center"/>
    </xf>
    <xf numFmtId="177" fontId="5" fillId="10" borderId="3" xfId="0" applyNumberFormat="1" applyFont="1" applyFill="1" applyBorder="1">
      <alignment vertical="center"/>
    </xf>
    <xf numFmtId="177" fontId="5" fillId="10" borderId="0" xfId="0" applyNumberFormat="1" applyFont="1" applyFill="1">
      <alignment vertical="center"/>
    </xf>
    <xf numFmtId="38" fontId="5" fillId="10" borderId="39" xfId="3" applyFont="1" applyFill="1" applyBorder="1">
      <alignment vertical="center"/>
    </xf>
    <xf numFmtId="37" fontId="5" fillId="11" borderId="61" xfId="8" applyFont="1" applyFill="1" applyBorder="1" applyAlignment="1">
      <alignment horizontal="center" vertical="center"/>
    </xf>
    <xf numFmtId="194" fontId="18" fillId="11" borderId="31" xfId="3" quotePrefix="1" applyNumberFormat="1" applyFont="1" applyFill="1" applyBorder="1" applyAlignment="1" applyProtection="1">
      <alignment vertical="center"/>
    </xf>
    <xf numFmtId="194" fontId="18" fillId="10" borderId="51" xfId="3" quotePrefix="1" applyNumberFormat="1" applyFont="1" applyFill="1" applyBorder="1" applyAlignment="1" applyProtection="1">
      <alignment horizontal="right" vertical="center"/>
    </xf>
    <xf numFmtId="0" fontId="18" fillId="11" borderId="22" xfId="9" applyFont="1" applyFill="1" applyBorder="1" applyAlignment="1">
      <alignment horizontal="center" vertical="center"/>
    </xf>
    <xf numFmtId="0" fontId="18" fillId="0" borderId="6" xfId="0" applyFont="1" applyBorder="1" applyAlignment="1" applyProtection="1">
      <alignment horizontal="right" vertical="center"/>
      <protection locked="0"/>
    </xf>
    <xf numFmtId="38" fontId="5" fillId="0" borderId="39" xfId="0" applyNumberFormat="1" applyFont="1" applyBorder="1">
      <alignment vertical="center"/>
    </xf>
    <xf numFmtId="37" fontId="5" fillId="0" borderId="28" xfId="8" applyFont="1" applyBorder="1" applyAlignment="1">
      <alignment vertical="center"/>
    </xf>
    <xf numFmtId="37" fontId="5" fillId="0" borderId="21" xfId="8" applyFont="1" applyBorder="1" applyAlignment="1">
      <alignment vertical="center"/>
    </xf>
    <xf numFmtId="37" fontId="5" fillId="0" borderId="76" xfId="8" applyFont="1" applyBorder="1" applyAlignment="1">
      <alignment horizontal="center" vertical="center"/>
    </xf>
    <xf numFmtId="37" fontId="5" fillId="0" borderId="21" xfId="8" applyFont="1" applyBorder="1" applyAlignment="1">
      <alignment horizontal="center" vertical="center"/>
    </xf>
    <xf numFmtId="37" fontId="5" fillId="0" borderId="19" xfId="8" applyFont="1" applyBorder="1" applyAlignment="1">
      <alignment horizontal="center" vertical="center" shrinkToFit="1"/>
    </xf>
    <xf numFmtId="38" fontId="5" fillId="0" borderId="25" xfId="4" applyFont="1" applyBorder="1" applyAlignment="1" applyProtection="1">
      <alignment vertical="center"/>
    </xf>
    <xf numFmtId="38" fontId="5" fillId="0" borderId="25" xfId="4" quotePrefix="1" applyFont="1" applyBorder="1" applyAlignment="1" applyProtection="1">
      <alignment horizontal="left" vertical="center"/>
    </xf>
    <xf numFmtId="38" fontId="5" fillId="0" borderId="27" xfId="4" quotePrefix="1" applyFont="1" applyBorder="1" applyAlignment="1" applyProtection="1">
      <alignment horizontal="left" vertical="center"/>
    </xf>
    <xf numFmtId="38" fontId="5" fillId="0" borderId="25" xfId="3" quotePrefix="1" applyFont="1" applyBorder="1" applyAlignment="1" applyProtection="1">
      <alignment horizontal="centerContinuous" vertical="center"/>
    </xf>
    <xf numFmtId="38" fontId="5" fillId="0" borderId="45" xfId="3" quotePrefix="1" applyFont="1" applyBorder="1" applyAlignment="1" applyProtection="1">
      <alignment horizontal="centerContinuous" vertical="center"/>
    </xf>
    <xf numFmtId="38" fontId="5" fillId="9" borderId="22" xfId="4" applyFont="1" applyFill="1" applyBorder="1" applyAlignment="1" applyProtection="1">
      <alignment vertical="center"/>
    </xf>
    <xf numFmtId="37" fontId="5" fillId="9" borderId="22" xfId="8" applyFont="1" applyFill="1" applyBorder="1" applyAlignment="1">
      <alignment vertical="center"/>
    </xf>
    <xf numFmtId="37" fontId="5" fillId="9" borderId="24" xfId="8" applyFont="1" applyFill="1" applyBorder="1" applyAlignment="1">
      <alignment vertical="center"/>
    </xf>
    <xf numFmtId="37" fontId="5" fillId="0" borderId="43" xfId="8" applyFont="1" applyBorder="1" applyAlignment="1">
      <alignment vertical="center"/>
    </xf>
    <xf numFmtId="38" fontId="5" fillId="0" borderId="47" xfId="3" applyFont="1" applyBorder="1" applyAlignment="1">
      <alignment vertical="center"/>
    </xf>
    <xf numFmtId="37" fontId="5" fillId="0" borderId="47" xfId="8" applyFont="1" applyBorder="1" applyAlignment="1">
      <alignment vertical="center"/>
    </xf>
    <xf numFmtId="37" fontId="5" fillId="0" borderId="70" xfId="8" applyFont="1" applyBorder="1" applyAlignment="1">
      <alignment vertical="center"/>
    </xf>
    <xf numFmtId="37" fontId="5" fillId="0" borderId="45" xfId="8" applyFont="1" applyBorder="1" applyAlignment="1">
      <alignment vertical="center"/>
    </xf>
    <xf numFmtId="37" fontId="5" fillId="0" borderId="22" xfId="8" applyFont="1" applyBorder="1" applyAlignment="1">
      <alignment vertical="center"/>
    </xf>
    <xf numFmtId="37" fontId="5" fillId="0" borderId="46" xfId="8" applyFont="1" applyBorder="1" applyAlignment="1">
      <alignment vertical="center"/>
    </xf>
    <xf numFmtId="193" fontId="5" fillId="10" borderId="22" xfId="8" applyNumberFormat="1" applyFont="1" applyFill="1" applyBorder="1" applyAlignment="1">
      <alignment vertical="center"/>
    </xf>
    <xf numFmtId="193" fontId="5" fillId="10" borderId="23" xfId="8" applyNumberFormat="1" applyFont="1" applyFill="1" applyBorder="1" applyAlignment="1">
      <alignment vertical="center"/>
    </xf>
    <xf numFmtId="0" fontId="18" fillId="9" borderId="51" xfId="0" applyFont="1" applyFill="1" applyBorder="1" applyProtection="1">
      <alignment vertical="center"/>
      <protection locked="0"/>
    </xf>
    <xf numFmtId="0" fontId="19" fillId="9" borderId="24" xfId="0" applyFont="1" applyFill="1" applyBorder="1" applyAlignment="1" applyProtection="1">
      <alignment horizontal="center" vertical="center"/>
      <protection locked="0"/>
    </xf>
    <xf numFmtId="37" fontId="5" fillId="0" borderId="24" xfId="8" applyFont="1" applyBorder="1" applyAlignment="1">
      <alignment vertical="center"/>
    </xf>
    <xf numFmtId="178" fontId="50" fillId="9" borderId="22" xfId="4" applyNumberFormat="1" applyFont="1" applyFill="1" applyBorder="1" applyAlignment="1">
      <alignment horizontal="right" vertical="top"/>
    </xf>
    <xf numFmtId="0" fontId="18" fillId="0" borderId="23" xfId="0" applyFont="1" applyBorder="1" applyAlignment="1" applyProtection="1">
      <alignment horizontal="right" vertical="center"/>
      <protection locked="0"/>
    </xf>
    <xf numFmtId="188" fontId="5" fillId="0" borderId="2" xfId="0" applyNumberFormat="1" applyFont="1" applyBorder="1">
      <alignment vertical="center"/>
    </xf>
    <xf numFmtId="188" fontId="5" fillId="0" borderId="8" xfId="0" applyNumberFormat="1" applyFont="1" applyBorder="1">
      <alignment vertical="center"/>
    </xf>
    <xf numFmtId="188" fontId="5" fillId="0" borderId="10" xfId="0" applyNumberFormat="1" applyFont="1" applyBorder="1">
      <alignment vertical="center"/>
    </xf>
    <xf numFmtId="188" fontId="5" fillId="0" borderId="4" xfId="0" applyNumberFormat="1" applyFont="1" applyBorder="1">
      <alignment vertical="center"/>
    </xf>
    <xf numFmtId="194" fontId="5" fillId="0" borderId="0" xfId="3" applyNumberFormat="1" applyFont="1" applyBorder="1" applyAlignment="1">
      <alignment vertical="center"/>
    </xf>
    <xf numFmtId="37" fontId="5" fillId="0" borderId="0" xfId="8" quotePrefix="1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190" fontId="18" fillId="9" borderId="13" xfId="0" applyNumberFormat="1" applyFont="1" applyFill="1" applyBorder="1">
      <alignment vertical="center"/>
    </xf>
    <xf numFmtId="194" fontId="18" fillId="10" borderId="1" xfId="3" quotePrefix="1" applyNumberFormat="1" applyFont="1" applyFill="1" applyBorder="1" applyAlignment="1" applyProtection="1">
      <alignment horizontal="right" vertical="center"/>
    </xf>
    <xf numFmtId="190" fontId="18" fillId="0" borderId="13" xfId="0" applyNumberFormat="1" applyFont="1" applyBorder="1">
      <alignment vertical="center"/>
    </xf>
    <xf numFmtId="177" fontId="18" fillId="0" borderId="15" xfId="0" applyNumberFormat="1" applyFont="1" applyBorder="1">
      <alignment vertical="center"/>
    </xf>
    <xf numFmtId="177" fontId="18" fillId="9" borderId="15" xfId="0" applyNumberFormat="1" applyFont="1" applyFill="1" applyBorder="1">
      <alignment vertical="center"/>
    </xf>
    <xf numFmtId="177" fontId="5" fillId="0" borderId="13" xfId="0" applyNumberFormat="1" applyFont="1" applyBorder="1">
      <alignment vertical="center"/>
    </xf>
    <xf numFmtId="177" fontId="5" fillId="9" borderId="13" xfId="0" applyNumberFormat="1" applyFont="1" applyFill="1" applyBorder="1">
      <alignment vertical="center"/>
    </xf>
    <xf numFmtId="190" fontId="18" fillId="0" borderId="7" xfId="0" applyNumberFormat="1" applyFont="1" applyBorder="1">
      <alignment vertical="center"/>
    </xf>
    <xf numFmtId="190" fontId="18" fillId="9" borderId="7" xfId="0" applyNumberFormat="1" applyFont="1" applyFill="1" applyBorder="1">
      <alignment vertical="center"/>
    </xf>
    <xf numFmtId="190" fontId="18" fillId="0" borderId="5" xfId="0" applyNumberFormat="1" applyFont="1" applyBorder="1">
      <alignment vertical="center"/>
    </xf>
    <xf numFmtId="190" fontId="18" fillId="9" borderId="5" xfId="0" applyNumberFormat="1" applyFont="1" applyFill="1" applyBorder="1">
      <alignment vertical="center"/>
    </xf>
    <xf numFmtId="37" fontId="5" fillId="0" borderId="0" xfId="9" quotePrefix="1" applyNumberFormat="1" applyFont="1" applyAlignment="1">
      <alignment horizontal="center" vertical="center"/>
    </xf>
    <xf numFmtId="0" fontId="5" fillId="0" borderId="0" xfId="9" applyFont="1" applyAlignment="1">
      <alignment horizontal="center" vertical="center"/>
    </xf>
    <xf numFmtId="188" fontId="18" fillId="8" borderId="2" xfId="0" applyNumberFormat="1" applyFont="1" applyFill="1" applyBorder="1" applyAlignment="1" applyProtection="1">
      <protection locked="0"/>
    </xf>
    <xf numFmtId="0" fontId="18" fillId="9" borderId="2" xfId="0" quotePrefix="1" applyFont="1" applyFill="1" applyBorder="1" applyAlignment="1" applyProtection="1">
      <alignment horizontal="center" vertical="center"/>
      <protection locked="0"/>
    </xf>
    <xf numFmtId="0" fontId="18" fillId="9" borderId="4" xfId="0" quotePrefix="1" applyFont="1" applyFill="1" applyBorder="1" applyAlignment="1" applyProtection="1">
      <alignment horizontal="center" vertical="center"/>
      <protection locked="0"/>
    </xf>
    <xf numFmtId="188" fontId="18" fillId="10" borderId="3" xfId="3" applyNumberFormat="1" applyFont="1" applyFill="1" applyBorder="1" applyAlignment="1" applyProtection="1">
      <protection locked="0"/>
    </xf>
    <xf numFmtId="188" fontId="18" fillId="10" borderId="0" xfId="3" applyNumberFormat="1" applyFont="1" applyFill="1" applyBorder="1" applyAlignment="1" applyProtection="1">
      <protection locked="0"/>
    </xf>
    <xf numFmtId="189" fontId="5" fillId="10" borderId="9" xfId="3" applyNumberFormat="1" applyFont="1" applyFill="1" applyBorder="1" applyAlignment="1"/>
    <xf numFmtId="188" fontId="18" fillId="10" borderId="2" xfId="0" applyNumberFormat="1" applyFont="1" applyFill="1" applyBorder="1" applyAlignment="1" applyProtection="1">
      <protection locked="0"/>
    </xf>
    <xf numFmtId="189" fontId="5" fillId="10" borderId="2" xfId="3" applyNumberFormat="1" applyFont="1" applyFill="1" applyBorder="1" applyAlignment="1"/>
    <xf numFmtId="189" fontId="5" fillId="10" borderId="3" xfId="3" applyNumberFormat="1" applyFont="1" applyFill="1" applyBorder="1" applyAlignment="1"/>
    <xf numFmtId="188" fontId="18" fillId="10" borderId="2" xfId="3" applyNumberFormat="1" applyFont="1" applyFill="1" applyBorder="1" applyAlignment="1" applyProtection="1">
      <protection locked="0"/>
    </xf>
    <xf numFmtId="188" fontId="18" fillId="0" borderId="10" xfId="3" applyNumberFormat="1" applyFont="1" applyFill="1" applyBorder="1" applyAlignment="1" applyProtection="1">
      <protection locked="0"/>
    </xf>
    <xf numFmtId="188" fontId="5" fillId="13" borderId="10" xfId="3" applyNumberFormat="1" applyFont="1" applyFill="1" applyBorder="1">
      <alignment vertical="center"/>
    </xf>
    <xf numFmtId="188" fontId="5" fillId="8" borderId="7" xfId="0" applyNumberFormat="1" applyFont="1" applyFill="1" applyBorder="1">
      <alignment vertical="center"/>
    </xf>
    <xf numFmtId="188" fontId="5" fillId="8" borderId="10" xfId="0" applyNumberFormat="1" applyFont="1" applyFill="1" applyBorder="1">
      <alignment vertical="center"/>
    </xf>
    <xf numFmtId="188" fontId="5" fillId="8" borderId="5" xfId="0" applyNumberFormat="1" applyFont="1" applyFill="1" applyBorder="1">
      <alignment vertical="center"/>
    </xf>
    <xf numFmtId="188" fontId="5" fillId="8" borderId="4" xfId="0" applyNumberFormat="1" applyFont="1" applyFill="1" applyBorder="1">
      <alignment vertical="center"/>
    </xf>
    <xf numFmtId="188" fontId="5" fillId="11" borderId="2" xfId="0" applyNumberFormat="1" applyFont="1" applyFill="1" applyBorder="1">
      <alignment vertical="center"/>
    </xf>
    <xf numFmtId="188" fontId="5" fillId="9" borderId="8" xfId="0" applyNumberFormat="1" applyFont="1" applyFill="1" applyBorder="1">
      <alignment vertical="center"/>
    </xf>
    <xf numFmtId="188" fontId="5" fillId="9" borderId="18" xfId="0" applyNumberFormat="1" applyFont="1" applyFill="1" applyBorder="1">
      <alignment vertical="center"/>
    </xf>
    <xf numFmtId="188" fontId="18" fillId="9" borderId="13" xfId="0" applyNumberFormat="1" applyFont="1" applyFill="1" applyBorder="1" applyAlignment="1" applyProtection="1">
      <protection locked="0"/>
    </xf>
    <xf numFmtId="188" fontId="18" fillId="9" borderId="8" xfId="0" applyNumberFormat="1" applyFont="1" applyFill="1" applyBorder="1" applyAlignment="1" applyProtection="1">
      <protection locked="0"/>
    </xf>
    <xf numFmtId="188" fontId="5" fillId="9" borderId="18" xfId="3" applyNumberFormat="1" applyFont="1" applyFill="1" applyBorder="1" applyAlignment="1"/>
    <xf numFmtId="188" fontId="5" fillId="9" borderId="8" xfId="3" applyNumberFormat="1" applyFont="1" applyFill="1" applyBorder="1" applyAlignment="1"/>
    <xf numFmtId="188" fontId="5" fillId="9" borderId="39" xfId="3" applyNumberFormat="1" applyFont="1" applyFill="1" applyBorder="1" applyAlignment="1"/>
    <xf numFmtId="188" fontId="5" fillId="9" borderId="8" xfId="3" applyNumberFormat="1" applyFont="1" applyFill="1" applyBorder="1">
      <alignment vertical="center"/>
    </xf>
    <xf numFmtId="188" fontId="5" fillId="9" borderId="13" xfId="0" applyNumberFormat="1" applyFont="1" applyFill="1" applyBorder="1">
      <alignment vertical="center"/>
    </xf>
    <xf numFmtId="188" fontId="1" fillId="9" borderId="13" xfId="3" applyNumberFormat="1" applyFont="1" applyFill="1" applyBorder="1" applyAlignment="1"/>
    <xf numFmtId="188" fontId="1" fillId="9" borderId="8" xfId="3" applyNumberFormat="1" applyFont="1" applyFill="1" applyBorder="1" applyAlignment="1"/>
    <xf numFmtId="188" fontId="1" fillId="9" borderId="39" xfId="3" applyNumberFormat="1" applyFont="1" applyFill="1" applyBorder="1" applyAlignment="1"/>
    <xf numFmtId="188" fontId="5" fillId="9" borderId="0" xfId="0" applyNumberFormat="1" applyFont="1" applyFill="1">
      <alignment vertical="center"/>
    </xf>
    <xf numFmtId="188" fontId="5" fillId="9" borderId="2" xfId="0" applyNumberFormat="1" applyFont="1" applyFill="1" applyBorder="1">
      <alignment vertical="center"/>
    </xf>
    <xf numFmtId="188" fontId="18" fillId="9" borderId="2" xfId="0" applyNumberFormat="1" applyFont="1" applyFill="1" applyBorder="1" applyAlignment="1" applyProtection="1">
      <protection locked="0"/>
    </xf>
    <xf numFmtId="188" fontId="1" fillId="9" borderId="0" xfId="3" applyNumberFormat="1" applyFont="1" applyFill="1" applyBorder="1" applyAlignment="1"/>
    <xf numFmtId="188" fontId="1" fillId="9" borderId="2" xfId="3" applyNumberFormat="1" applyFont="1" applyFill="1" applyBorder="1" applyAlignment="1"/>
    <xf numFmtId="188" fontId="1" fillId="9" borderId="3" xfId="3" applyNumberFormat="1" applyFont="1" applyFill="1" applyBorder="1" applyAlignment="1"/>
    <xf numFmtId="188" fontId="5" fillId="9" borderId="4" xfId="3" applyNumberFormat="1" applyFont="1" applyFill="1" applyBorder="1">
      <alignment vertical="center"/>
    </xf>
    <xf numFmtId="177" fontId="18" fillId="9" borderId="38" xfId="9" applyNumberFormat="1" applyFont="1" applyFill="1" applyBorder="1" applyAlignment="1">
      <alignment horizontal="left" vertical="center"/>
    </xf>
    <xf numFmtId="194" fontId="18" fillId="9" borderId="0" xfId="3" quotePrefix="1" applyNumberFormat="1" applyFont="1" applyFill="1" applyBorder="1" applyAlignment="1" applyProtection="1">
      <alignment vertical="center"/>
    </xf>
    <xf numFmtId="177" fontId="18" fillId="9" borderId="13" xfId="3" applyNumberFormat="1" applyFont="1" applyFill="1" applyBorder="1" applyAlignment="1" applyProtection="1">
      <alignment horizontal="right" vertical="center"/>
    </xf>
    <xf numFmtId="177" fontId="18" fillId="9" borderId="39" xfId="3" applyNumberFormat="1" applyFont="1" applyFill="1" applyBorder="1" applyAlignment="1" applyProtection="1">
      <alignment horizontal="right" vertical="center"/>
    </xf>
    <xf numFmtId="194" fontId="18" fillId="9" borderId="18" xfId="3" quotePrefix="1" applyNumberFormat="1" applyFont="1" applyFill="1" applyBorder="1" applyAlignment="1" applyProtection="1">
      <alignment horizontal="right" vertical="center"/>
    </xf>
    <xf numFmtId="177" fontId="5" fillId="9" borderId="0" xfId="0" applyNumberFormat="1" applyFont="1" applyFill="1">
      <alignment vertical="center"/>
    </xf>
    <xf numFmtId="0" fontId="18" fillId="9" borderId="29" xfId="10" applyFont="1" applyFill="1" applyBorder="1" applyProtection="1">
      <protection locked="0"/>
    </xf>
    <xf numFmtId="177" fontId="18" fillId="9" borderId="64" xfId="10" applyNumberFormat="1" applyFont="1" applyFill="1" applyBorder="1" applyAlignment="1" applyProtection="1">
      <alignment horizontal="left"/>
      <protection locked="0"/>
    </xf>
    <xf numFmtId="177" fontId="18" fillId="9" borderId="4" xfId="0" applyNumberFormat="1" applyFont="1" applyFill="1" applyBorder="1" applyAlignment="1" applyProtection="1">
      <protection locked="0"/>
    </xf>
    <xf numFmtId="177" fontId="18" fillId="9" borderId="4" xfId="3" applyNumberFormat="1" applyFont="1" applyFill="1" applyBorder="1" applyAlignment="1" applyProtection="1">
      <protection locked="0"/>
    </xf>
    <xf numFmtId="177" fontId="18" fillId="9" borderId="69" xfId="3" applyNumberFormat="1" applyFont="1" applyFill="1" applyBorder="1" applyAlignment="1" applyProtection="1">
      <protection locked="0"/>
    </xf>
    <xf numFmtId="188" fontId="18" fillId="9" borderId="39" xfId="3" applyNumberFormat="1" applyFont="1" applyFill="1" applyBorder="1" applyAlignment="1" applyProtection="1">
      <protection locked="0"/>
    </xf>
    <xf numFmtId="188" fontId="18" fillId="9" borderId="8" xfId="3" applyNumberFormat="1" applyFont="1" applyFill="1" applyBorder="1" applyAlignment="1" applyProtection="1">
      <protection locked="0"/>
    </xf>
    <xf numFmtId="188" fontId="18" fillId="9" borderId="13" xfId="3" applyNumberFormat="1" applyFont="1" applyFill="1" applyBorder="1" applyAlignment="1" applyProtection="1">
      <protection locked="0"/>
    </xf>
    <xf numFmtId="189" fontId="5" fillId="9" borderId="18" xfId="3" applyNumberFormat="1" applyFont="1" applyFill="1" applyBorder="1" applyAlignment="1"/>
    <xf numFmtId="189" fontId="5" fillId="9" borderId="8" xfId="3" applyNumberFormat="1" applyFont="1" applyFill="1" applyBorder="1" applyAlignment="1"/>
    <xf numFmtId="189" fontId="5" fillId="9" borderId="39" xfId="3" applyNumberFormat="1" applyFont="1" applyFill="1" applyBorder="1" applyAlignment="1"/>
    <xf numFmtId="177" fontId="18" fillId="9" borderId="50" xfId="10" applyNumberFormat="1" applyFont="1" applyFill="1" applyBorder="1" applyAlignment="1" applyProtection="1">
      <alignment horizontal="left"/>
      <protection locked="0"/>
    </xf>
    <xf numFmtId="194" fontId="18" fillId="9" borderId="24" xfId="3" quotePrefix="1" applyNumberFormat="1" applyFont="1" applyFill="1" applyBorder="1" applyAlignment="1" applyProtection="1">
      <protection locked="0"/>
    </xf>
    <xf numFmtId="177" fontId="18" fillId="9" borderId="23" xfId="0" applyNumberFormat="1" applyFont="1" applyFill="1" applyBorder="1" applyAlignment="1" applyProtection="1">
      <protection locked="0"/>
    </xf>
    <xf numFmtId="177" fontId="18" fillId="9" borderId="22" xfId="3" applyNumberFormat="1" applyFont="1" applyFill="1" applyBorder="1" applyAlignment="1" applyProtection="1">
      <protection locked="0"/>
    </xf>
    <xf numFmtId="177" fontId="18" fillId="9" borderId="23" xfId="3" applyNumberFormat="1" applyFont="1" applyFill="1" applyBorder="1" applyAlignment="1" applyProtection="1">
      <protection locked="0"/>
    </xf>
    <xf numFmtId="177" fontId="18" fillId="9" borderId="50" xfId="3" applyNumberFormat="1" applyFont="1" applyFill="1" applyBorder="1" applyAlignment="1" applyProtection="1">
      <protection locked="0"/>
    </xf>
    <xf numFmtId="188" fontId="18" fillId="9" borderId="6" xfId="3" applyNumberFormat="1" applyFont="1" applyFill="1" applyBorder="1" applyAlignment="1" applyProtection="1">
      <protection locked="0"/>
    </xf>
    <xf numFmtId="188" fontId="18" fillId="9" borderId="4" xfId="3" applyNumberFormat="1" applyFont="1" applyFill="1" applyBorder="1" applyAlignment="1" applyProtection="1">
      <protection locked="0"/>
    </xf>
    <xf numFmtId="188" fontId="18" fillId="9" borderId="5" xfId="3" applyNumberFormat="1" applyFont="1" applyFill="1" applyBorder="1" applyAlignment="1" applyProtection="1">
      <protection locked="0"/>
    </xf>
    <xf numFmtId="188" fontId="18" fillId="9" borderId="4" xfId="0" applyNumberFormat="1" applyFont="1" applyFill="1" applyBorder="1" applyAlignment="1" applyProtection="1">
      <protection locked="0"/>
    </xf>
    <xf numFmtId="189" fontId="5" fillId="9" borderId="11" xfId="3" applyNumberFormat="1" applyFont="1" applyFill="1" applyBorder="1" applyAlignment="1"/>
    <xf numFmtId="189" fontId="5" fillId="9" borderId="4" xfId="3" applyNumberFormat="1" applyFont="1" applyFill="1" applyBorder="1" applyAlignment="1"/>
    <xf numFmtId="189" fontId="5" fillId="9" borderId="6" xfId="3" applyNumberFormat="1" applyFont="1" applyFill="1" applyBorder="1" applyAlignment="1"/>
    <xf numFmtId="38" fontId="5" fillId="9" borderId="51" xfId="3" applyFont="1" applyFill="1" applyBorder="1" applyAlignment="1" applyProtection="1">
      <alignment horizontal="left" vertical="center"/>
    </xf>
    <xf numFmtId="38" fontId="5" fillId="9" borderId="46" xfId="3" applyFont="1" applyFill="1" applyBorder="1" applyAlignment="1" applyProtection="1">
      <alignment vertical="center"/>
    </xf>
    <xf numFmtId="38" fontId="5" fillId="9" borderId="22" xfId="3" applyFont="1" applyFill="1" applyBorder="1" applyAlignment="1">
      <alignment vertical="center"/>
    </xf>
    <xf numFmtId="38" fontId="5" fillId="9" borderId="24" xfId="3" applyFont="1" applyFill="1" applyBorder="1" applyAlignment="1">
      <alignment vertical="center"/>
    </xf>
    <xf numFmtId="194" fontId="5" fillId="9" borderId="24" xfId="3" applyNumberFormat="1" applyFont="1" applyFill="1" applyBorder="1" applyAlignment="1">
      <alignment vertical="center"/>
    </xf>
    <xf numFmtId="38" fontId="5" fillId="9" borderId="51" xfId="3" applyFont="1" applyFill="1" applyBorder="1" applyAlignment="1">
      <alignment vertical="center"/>
    </xf>
    <xf numFmtId="38" fontId="5" fillId="9" borderId="23" xfId="4" applyFont="1" applyFill="1" applyBorder="1" applyAlignment="1" applyProtection="1">
      <alignment horizontal="centerContinuous" vertical="center"/>
    </xf>
    <xf numFmtId="38" fontId="5" fillId="9" borderId="22" xfId="4" applyFont="1" applyFill="1" applyBorder="1" applyAlignment="1" applyProtection="1">
      <alignment horizontal="left" vertical="center"/>
    </xf>
    <xf numFmtId="38" fontId="5" fillId="9" borderId="24" xfId="4" applyFont="1" applyFill="1" applyBorder="1" applyAlignment="1" applyProtection="1">
      <alignment vertical="center"/>
    </xf>
    <xf numFmtId="37" fontId="5" fillId="9" borderId="51" xfId="8" applyFont="1" applyFill="1" applyBorder="1" applyAlignment="1">
      <alignment vertical="center"/>
    </xf>
    <xf numFmtId="0" fontId="5" fillId="9" borderId="5" xfId="0" applyFont="1" applyFill="1" applyBorder="1">
      <alignment vertical="center"/>
    </xf>
    <xf numFmtId="188" fontId="5" fillId="9" borderId="4" xfId="0" applyNumberFormat="1" applyFont="1" applyFill="1" applyBorder="1">
      <alignment vertical="center"/>
    </xf>
    <xf numFmtId="188" fontId="5" fillId="9" borderId="5" xfId="0" applyNumberFormat="1" applyFont="1" applyFill="1" applyBorder="1">
      <alignment vertical="center"/>
    </xf>
    <xf numFmtId="188" fontId="18" fillId="9" borderId="5" xfId="0" applyNumberFormat="1" applyFont="1" applyFill="1" applyBorder="1" applyAlignment="1" applyProtection="1">
      <protection locked="0"/>
    </xf>
    <xf numFmtId="188" fontId="5" fillId="9" borderId="11" xfId="3" applyNumberFormat="1" applyFont="1" applyFill="1" applyBorder="1" applyAlignment="1"/>
    <xf numFmtId="188" fontId="5" fillId="9" borderId="4" xfId="3" applyNumberFormat="1" applyFont="1" applyFill="1" applyBorder="1" applyAlignment="1"/>
    <xf numFmtId="188" fontId="5" fillId="9" borderId="6" xfId="3" applyNumberFormat="1" applyFont="1" applyFill="1" applyBorder="1" applyAlignment="1"/>
    <xf numFmtId="37" fontId="5" fillId="0" borderId="9" xfId="8" applyFont="1" applyBorder="1" applyAlignment="1">
      <alignment horizontal="center" vertical="center"/>
    </xf>
    <xf numFmtId="38" fontId="5" fillId="9" borderId="12" xfId="3" applyFont="1" applyFill="1" applyBorder="1" applyAlignment="1">
      <alignment vertical="center"/>
    </xf>
    <xf numFmtId="38" fontId="5" fillId="9" borderId="1" xfId="3" applyFont="1" applyFill="1" applyBorder="1" applyAlignment="1">
      <alignment vertical="center"/>
    </xf>
    <xf numFmtId="38" fontId="5" fillId="8" borderId="7" xfId="4" applyFont="1" applyFill="1" applyBorder="1" applyAlignment="1">
      <alignment vertical="center"/>
    </xf>
    <xf numFmtId="38" fontId="5" fillId="8" borderId="9" xfId="3" applyFont="1" applyFill="1" applyBorder="1" applyAlignment="1">
      <alignment vertical="center"/>
    </xf>
    <xf numFmtId="38" fontId="5" fillId="9" borderId="9" xfId="3" applyFont="1" applyFill="1" applyBorder="1" applyAlignment="1">
      <alignment vertical="center"/>
    </xf>
    <xf numFmtId="38" fontId="5" fillId="9" borderId="17" xfId="4" quotePrefix="1" applyFont="1" applyFill="1" applyBorder="1" applyAlignment="1">
      <alignment horizontal="left" vertical="center"/>
    </xf>
    <xf numFmtId="38" fontId="5" fillId="9" borderId="52" xfId="4" applyFont="1" applyFill="1" applyBorder="1" applyAlignment="1">
      <alignment vertical="center"/>
    </xf>
    <xf numFmtId="37" fontId="18" fillId="9" borderId="9" xfId="8" applyFont="1" applyFill="1" applyBorder="1" applyAlignment="1">
      <alignment vertical="center"/>
    </xf>
    <xf numFmtId="37" fontId="18" fillId="9" borderId="16" xfId="8" applyFont="1" applyFill="1" applyBorder="1" applyAlignment="1">
      <alignment vertical="center"/>
    </xf>
    <xf numFmtId="38" fontId="5" fillId="9" borderId="0" xfId="4" quotePrefix="1" applyFont="1" applyFill="1" applyBorder="1" applyAlignment="1">
      <alignment horizontal="left" vertical="center"/>
    </xf>
    <xf numFmtId="38" fontId="5" fillId="9" borderId="3" xfId="4" applyFont="1" applyFill="1" applyBorder="1" applyAlignment="1">
      <alignment vertical="center"/>
    </xf>
    <xf numFmtId="177" fontId="18" fillId="9" borderId="0" xfId="3" quotePrefix="1" applyNumberFormat="1" applyFont="1" applyFill="1" applyBorder="1" applyAlignment="1" applyProtection="1">
      <alignment horizontal="right" vertical="center"/>
    </xf>
    <xf numFmtId="177" fontId="18" fillId="9" borderId="0" xfId="3" applyNumberFormat="1" applyFont="1" applyFill="1" applyBorder="1" applyAlignment="1" applyProtection="1">
      <alignment horizontal="right" vertical="center"/>
    </xf>
    <xf numFmtId="177" fontId="18" fillId="9" borderId="7" xfId="3" applyNumberFormat="1" applyFont="1" applyFill="1" applyBorder="1" applyAlignment="1" applyProtection="1">
      <alignment horizontal="right" vertical="center"/>
    </xf>
    <xf numFmtId="177" fontId="18" fillId="9" borderId="5" xfId="3" applyNumberFormat="1" applyFont="1" applyFill="1" applyBorder="1" applyAlignment="1" applyProtection="1">
      <alignment horizontal="right" vertical="center"/>
    </xf>
    <xf numFmtId="38" fontId="18" fillId="9" borderId="0" xfId="3" applyFont="1" applyFill="1" applyBorder="1" applyAlignment="1" applyProtection="1">
      <alignment horizontal="right" vertical="center"/>
    </xf>
    <xf numFmtId="38" fontId="5" fillId="9" borderId="13" xfId="3" applyFont="1" applyFill="1" applyBorder="1" applyAlignment="1">
      <alignment horizontal="right"/>
    </xf>
    <xf numFmtId="38" fontId="5" fillId="9" borderId="13" xfId="3" applyFont="1" applyFill="1" applyBorder="1" applyAlignment="1">
      <alignment horizontal="right" vertical="center"/>
    </xf>
    <xf numFmtId="38" fontId="5" fillId="9" borderId="22" xfId="3" applyFont="1" applyFill="1" applyBorder="1" applyAlignment="1">
      <alignment horizontal="right" vertical="center"/>
    </xf>
    <xf numFmtId="37" fontId="5" fillId="0" borderId="77" xfId="8" applyFont="1" applyBorder="1" applyAlignment="1">
      <alignment vertical="center"/>
    </xf>
    <xf numFmtId="177" fontId="5" fillId="0" borderId="61" xfId="14" applyNumberFormat="1" applyFont="1" applyBorder="1" applyAlignment="1" applyProtection="1">
      <alignment vertical="center"/>
      <protection locked="0"/>
    </xf>
    <xf numFmtId="0" fontId="5" fillId="9" borderId="38" xfId="9" applyFont="1" applyFill="1" applyBorder="1" applyAlignment="1">
      <alignment vertical="center"/>
    </xf>
    <xf numFmtId="194" fontId="18" fillId="9" borderId="13" xfId="3" quotePrefix="1" applyNumberFormat="1" applyFont="1" applyFill="1" applyBorder="1" applyAlignment="1" applyProtection="1">
      <alignment vertical="center"/>
    </xf>
    <xf numFmtId="38" fontId="5" fillId="9" borderId="5" xfId="3" applyFont="1" applyFill="1" applyBorder="1" applyAlignment="1">
      <alignment horizontal="right" vertical="center"/>
    </xf>
    <xf numFmtId="38" fontId="5" fillId="9" borderId="6" xfId="3" applyFont="1" applyFill="1" applyBorder="1" applyAlignment="1">
      <alignment horizontal="right" vertical="center"/>
    </xf>
    <xf numFmtId="194" fontId="18" fillId="9" borderId="11" xfId="3" quotePrefix="1" applyNumberFormat="1" applyFont="1" applyFill="1" applyBorder="1" applyAlignment="1" applyProtection="1">
      <alignment horizontal="right" vertical="center"/>
    </xf>
    <xf numFmtId="177" fontId="18" fillId="9" borderId="34" xfId="9" quotePrefix="1" applyNumberFormat="1" applyFont="1" applyFill="1" applyBorder="1" applyAlignment="1">
      <alignment horizontal="left" vertical="center"/>
    </xf>
    <xf numFmtId="177" fontId="18" fillId="9" borderId="3" xfId="3" quotePrefix="1" applyNumberFormat="1" applyFont="1" applyFill="1" applyBorder="1" applyAlignment="1" applyProtection="1">
      <alignment horizontal="right" vertical="center"/>
    </xf>
    <xf numFmtId="194" fontId="18" fillId="9" borderId="9" xfId="3" quotePrefix="1" applyNumberFormat="1" applyFont="1" applyFill="1" applyBorder="1" applyAlignment="1" applyProtection="1">
      <alignment horizontal="right" vertical="center"/>
    </xf>
    <xf numFmtId="177" fontId="18" fillId="9" borderId="47" xfId="10" quotePrefix="1" applyNumberFormat="1" applyFont="1" applyFill="1" applyBorder="1" applyAlignment="1" applyProtection="1">
      <alignment horizontal="left"/>
      <protection locked="0"/>
    </xf>
    <xf numFmtId="194" fontId="18" fillId="9" borderId="3" xfId="3" quotePrefix="1" applyNumberFormat="1" applyFont="1" applyFill="1" applyBorder="1" applyAlignment="1" applyProtection="1">
      <protection locked="0"/>
    </xf>
    <xf numFmtId="177" fontId="18" fillId="9" borderId="2" xfId="0" applyNumberFormat="1" applyFont="1" applyFill="1" applyBorder="1" applyAlignment="1" applyProtection="1">
      <protection locked="0"/>
    </xf>
    <xf numFmtId="177" fontId="18" fillId="9" borderId="47" xfId="10" applyNumberFormat="1" applyFont="1" applyFill="1" applyBorder="1" applyAlignment="1" applyProtection="1">
      <alignment horizontal="left"/>
      <protection locked="0"/>
    </xf>
    <xf numFmtId="0" fontId="18" fillId="9" borderId="0" xfId="10" applyFont="1" applyFill="1" applyProtection="1">
      <protection locked="0"/>
    </xf>
    <xf numFmtId="0" fontId="0" fillId="8" borderId="13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57" fontId="0" fillId="8" borderId="0" xfId="0" quotePrefix="1" applyNumberFormat="1" applyFill="1" applyAlignment="1">
      <alignment horizontal="right" vertical="center"/>
    </xf>
    <xf numFmtId="0" fontId="0" fillId="8" borderId="0" xfId="0" applyFill="1" applyAlignment="1">
      <alignment horizontal="right" vertical="center"/>
    </xf>
    <xf numFmtId="0" fontId="16" fillId="8" borderId="0" xfId="0" applyFont="1" applyFill="1" applyAlignment="1">
      <alignment horizontal="left" vertical="center"/>
    </xf>
    <xf numFmtId="40" fontId="1" fillId="8" borderId="18" xfId="3" applyNumberFormat="1" applyFont="1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56" fontId="0" fillId="8" borderId="0" xfId="0" applyNumberFormat="1" applyFill="1" applyAlignment="1">
      <alignment horizontal="center" vertical="center"/>
    </xf>
    <xf numFmtId="0" fontId="5" fillId="8" borderId="4" xfId="0" applyFont="1" applyFill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0" fillId="8" borderId="8" xfId="0" applyFill="1" applyBorder="1" applyAlignment="1">
      <alignment horizontal="left" vertical="center"/>
    </xf>
    <xf numFmtId="38" fontId="1" fillId="8" borderId="18" xfId="3" applyFont="1" applyFill="1" applyBorder="1" applyAlignment="1">
      <alignment vertical="center"/>
    </xf>
    <xf numFmtId="38" fontId="1" fillId="8" borderId="4" xfId="3" applyFont="1" applyFill="1" applyBorder="1">
      <alignment vertical="center"/>
    </xf>
    <xf numFmtId="0" fontId="0" fillId="8" borderId="18" xfId="0" applyFill="1" applyBorder="1" applyAlignment="1">
      <alignment horizontal="center" vertical="center"/>
    </xf>
    <xf numFmtId="38" fontId="1" fillId="8" borderId="8" xfId="3" applyFont="1" applyFill="1" applyBorder="1" applyAlignment="1">
      <alignment horizontal="right" vertical="center"/>
    </xf>
    <xf numFmtId="176" fontId="1" fillId="8" borderId="18" xfId="3" applyNumberFormat="1" applyFont="1" applyFill="1" applyBorder="1" applyAlignment="1">
      <alignment vertical="center"/>
    </xf>
    <xf numFmtId="38" fontId="1" fillId="8" borderId="18" xfId="3" applyFont="1" applyFill="1" applyBorder="1" applyAlignment="1">
      <alignment horizontal="right" vertical="center"/>
    </xf>
    <xf numFmtId="38" fontId="1" fillId="8" borderId="8" xfId="3" applyFont="1" applyFill="1" applyBorder="1" applyAlignment="1">
      <alignment vertical="center"/>
    </xf>
    <xf numFmtId="38" fontId="1" fillId="8" borderId="13" xfId="3" applyFont="1" applyFill="1" applyBorder="1" applyAlignment="1">
      <alignment horizontal="right" vertical="center"/>
    </xf>
    <xf numFmtId="176" fontId="1" fillId="8" borderId="18" xfId="3" applyNumberFormat="1" applyFont="1" applyFill="1" applyBorder="1">
      <alignment vertical="center"/>
    </xf>
    <xf numFmtId="176" fontId="1" fillId="8" borderId="8" xfId="3" applyNumberFormat="1" applyFont="1" applyFill="1" applyBorder="1">
      <alignment vertical="center"/>
    </xf>
    <xf numFmtId="0" fontId="0" fillId="8" borderId="18" xfId="0" applyFill="1" applyBorder="1" applyAlignment="1">
      <alignment horizontal="left" vertical="center"/>
    </xf>
    <xf numFmtId="176" fontId="1" fillId="8" borderId="8" xfId="3" applyNumberFormat="1" applyFont="1" applyFill="1" applyBorder="1" applyAlignment="1">
      <alignment horizontal="right" vertical="center"/>
    </xf>
    <xf numFmtId="0" fontId="0" fillId="8" borderId="8" xfId="0" applyFill="1" applyBorder="1">
      <alignment vertical="center"/>
    </xf>
    <xf numFmtId="0" fontId="0" fillId="8" borderId="13" xfId="0" applyFill="1" applyBorder="1">
      <alignment vertical="center"/>
    </xf>
    <xf numFmtId="0" fontId="5" fillId="8" borderId="8" xfId="0" applyFont="1" applyFill="1" applyBorder="1">
      <alignment vertical="center"/>
    </xf>
    <xf numFmtId="187" fontId="0" fillId="8" borderId="8" xfId="0" applyNumberFormat="1" applyFill="1" applyBorder="1">
      <alignment vertical="center"/>
    </xf>
    <xf numFmtId="0" fontId="5" fillId="8" borderId="39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38" fontId="1" fillId="8" borderId="9" xfId="3" applyFont="1" applyFill="1" applyBorder="1">
      <alignment vertical="center"/>
    </xf>
    <xf numFmtId="38" fontId="1" fillId="8" borderId="2" xfId="3" applyFont="1" applyFill="1" applyBorder="1">
      <alignment vertical="center"/>
    </xf>
    <xf numFmtId="38" fontId="1" fillId="8" borderId="3" xfId="3" applyFont="1" applyFill="1" applyBorder="1">
      <alignment vertical="center"/>
    </xf>
    <xf numFmtId="176" fontId="1" fillId="8" borderId="2" xfId="3" applyNumberFormat="1" applyFont="1" applyFill="1" applyBorder="1">
      <alignment vertical="center"/>
    </xf>
    <xf numFmtId="176" fontId="1" fillId="8" borderId="3" xfId="3" applyNumberFormat="1" applyFont="1" applyFill="1" applyBorder="1">
      <alignment vertical="center"/>
    </xf>
    <xf numFmtId="176" fontId="1" fillId="8" borderId="0" xfId="3" applyNumberFormat="1" applyFont="1" applyFill="1" applyBorder="1">
      <alignment vertical="center"/>
    </xf>
    <xf numFmtId="176" fontId="1" fillId="8" borderId="2" xfId="3" applyNumberFormat="1" applyFont="1" applyFill="1" applyBorder="1" applyAlignment="1">
      <alignment horizontal="right" vertical="center"/>
    </xf>
    <xf numFmtId="187" fontId="0" fillId="8" borderId="2" xfId="0" applyNumberFormat="1" applyFill="1" applyBorder="1">
      <alignment vertical="center"/>
    </xf>
    <xf numFmtId="176" fontId="1" fillId="8" borderId="10" xfId="3" applyNumberFormat="1" applyFont="1" applyFill="1" applyBorder="1">
      <alignment vertical="center"/>
    </xf>
    <xf numFmtId="176" fontId="1" fillId="8" borderId="7" xfId="3" applyNumberFormat="1" applyFont="1" applyFill="1" applyBorder="1">
      <alignment vertical="center"/>
    </xf>
    <xf numFmtId="176" fontId="1" fillId="8" borderId="12" xfId="3" applyNumberFormat="1" applyFont="1" applyFill="1" applyBorder="1">
      <alignment vertical="center"/>
    </xf>
    <xf numFmtId="187" fontId="0" fillId="8" borderId="4" xfId="0" applyNumberFormat="1" applyFill="1" applyBorder="1">
      <alignment vertical="center"/>
    </xf>
    <xf numFmtId="176" fontId="1" fillId="8" borderId="5" xfId="3" applyNumberFormat="1" applyFont="1" applyFill="1" applyBorder="1">
      <alignment vertical="center"/>
    </xf>
    <xf numFmtId="176" fontId="1" fillId="8" borderId="4" xfId="3" applyNumberFormat="1" applyFont="1" applyFill="1" applyBorder="1">
      <alignment vertical="center"/>
    </xf>
    <xf numFmtId="187" fontId="0" fillId="8" borderId="3" xfId="0" applyNumberFormat="1" applyFill="1" applyBorder="1">
      <alignment vertical="center"/>
    </xf>
    <xf numFmtId="38" fontId="1" fillId="8" borderId="11" xfId="3" applyFont="1" applyFill="1" applyBorder="1">
      <alignment vertical="center"/>
    </xf>
    <xf numFmtId="176" fontId="1" fillId="8" borderId="6" xfId="3" applyNumberFormat="1" applyFont="1" applyFill="1" applyBorder="1">
      <alignment vertical="center"/>
    </xf>
    <xf numFmtId="38" fontId="1" fillId="8" borderId="10" xfId="3" applyFont="1" applyFill="1" applyBorder="1">
      <alignment vertical="center"/>
    </xf>
    <xf numFmtId="38" fontId="1" fillId="8" borderId="1" xfId="3" applyFont="1" applyFill="1" applyBorder="1">
      <alignment vertical="center"/>
    </xf>
    <xf numFmtId="38" fontId="1" fillId="8" borderId="12" xfId="3" applyFont="1" applyFill="1" applyBorder="1">
      <alignment vertical="center"/>
    </xf>
    <xf numFmtId="187" fontId="0" fillId="8" borderId="10" xfId="0" applyNumberFormat="1" applyFill="1" applyBorder="1">
      <alignment vertical="center"/>
    </xf>
    <xf numFmtId="187" fontId="0" fillId="8" borderId="12" xfId="0" applyNumberFormat="1" applyFill="1" applyBorder="1">
      <alignment vertical="center"/>
    </xf>
    <xf numFmtId="176" fontId="1" fillId="8" borderId="11" xfId="3" applyNumberFormat="1" applyFont="1" applyFill="1" applyBorder="1">
      <alignment vertical="center"/>
    </xf>
    <xf numFmtId="187" fontId="0" fillId="8" borderId="7" xfId="0" applyNumberFormat="1" applyFill="1" applyBorder="1">
      <alignment vertical="center"/>
    </xf>
    <xf numFmtId="187" fontId="0" fillId="8" borderId="0" xfId="0" applyNumberFormat="1" applyFill="1">
      <alignment vertical="center"/>
    </xf>
    <xf numFmtId="183" fontId="0" fillId="8" borderId="3" xfId="0" applyNumberFormat="1" applyFill="1" applyBorder="1" applyAlignment="1">
      <alignment horizontal="right" vertical="center"/>
    </xf>
    <xf numFmtId="38" fontId="1" fillId="8" borderId="5" xfId="3" applyFont="1" applyFill="1" applyBorder="1">
      <alignment vertical="center"/>
    </xf>
    <xf numFmtId="38" fontId="1" fillId="8" borderId="6" xfId="3" applyFont="1" applyFill="1" applyBorder="1">
      <alignment vertical="center"/>
    </xf>
    <xf numFmtId="57" fontId="0" fillId="8" borderId="0" xfId="0" applyNumberFormat="1" applyFill="1">
      <alignment vertical="center"/>
    </xf>
    <xf numFmtId="187" fontId="0" fillId="8" borderId="5" xfId="0" applyNumberFormat="1" applyFill="1" applyBorder="1">
      <alignment vertical="center"/>
    </xf>
    <xf numFmtId="0" fontId="0" fillId="8" borderId="39" xfId="0" applyFill="1" applyBorder="1">
      <alignment vertical="center"/>
    </xf>
    <xf numFmtId="38" fontId="1" fillId="8" borderId="13" xfId="3" applyFont="1" applyFill="1" applyBorder="1">
      <alignment vertical="center"/>
    </xf>
    <xf numFmtId="38" fontId="1" fillId="8" borderId="8" xfId="3" applyFont="1" applyFill="1" applyBorder="1">
      <alignment vertical="center"/>
    </xf>
    <xf numFmtId="38" fontId="1" fillId="8" borderId="39" xfId="3" applyFont="1" applyFill="1" applyBorder="1">
      <alignment vertical="center"/>
    </xf>
    <xf numFmtId="176" fontId="1" fillId="8" borderId="13" xfId="3" applyNumberFormat="1" applyFont="1" applyFill="1" applyBorder="1">
      <alignment vertical="center"/>
    </xf>
    <xf numFmtId="176" fontId="1" fillId="8" borderId="39" xfId="3" applyNumberFormat="1" applyFont="1" applyFill="1" applyBorder="1">
      <alignment vertical="center"/>
    </xf>
    <xf numFmtId="176" fontId="1" fillId="8" borderId="0" xfId="3" applyNumberFormat="1" applyFont="1" applyFill="1">
      <alignment vertical="center"/>
    </xf>
    <xf numFmtId="38" fontId="1" fillId="8" borderId="0" xfId="3" applyFont="1" applyFill="1">
      <alignment vertical="center"/>
    </xf>
    <xf numFmtId="38" fontId="1" fillId="8" borderId="0" xfId="5" applyFont="1" applyFill="1">
      <alignment vertical="center"/>
    </xf>
    <xf numFmtId="38" fontId="5" fillId="8" borderId="0" xfId="3" applyFont="1" applyFill="1" applyBorder="1" applyAlignment="1" applyProtection="1">
      <alignment horizontal="right"/>
    </xf>
    <xf numFmtId="176" fontId="0" fillId="8" borderId="0" xfId="0" applyNumberFormat="1" applyFill="1">
      <alignment vertical="center"/>
    </xf>
    <xf numFmtId="38" fontId="1" fillId="8" borderId="0" xfId="3" quotePrefix="1" applyFont="1" applyFill="1" applyBorder="1" applyAlignment="1" applyProtection="1">
      <alignment horizontal="right"/>
    </xf>
    <xf numFmtId="38" fontId="1" fillId="8" borderId="0" xfId="3" applyFont="1" applyFill="1" applyBorder="1" applyAlignment="1" applyProtection="1">
      <alignment horizontal="right"/>
    </xf>
    <xf numFmtId="38" fontId="1" fillId="8" borderId="7" xfId="3" applyFont="1" applyFill="1" applyBorder="1" applyAlignment="1" applyProtection="1">
      <alignment horizontal="right"/>
    </xf>
    <xf numFmtId="38" fontId="1" fillId="8" borderId="7" xfId="5" applyFont="1" applyFill="1" applyBorder="1">
      <alignment vertical="center"/>
    </xf>
    <xf numFmtId="38" fontId="1" fillId="8" borderId="0" xfId="5" applyFont="1" applyFill="1" applyBorder="1">
      <alignment vertical="center"/>
    </xf>
    <xf numFmtId="38" fontId="1" fillId="8" borderId="5" xfId="3" quotePrefix="1" applyFont="1" applyFill="1" applyBorder="1" applyAlignment="1" applyProtection="1">
      <alignment horizontal="right"/>
    </xf>
    <xf numFmtId="38" fontId="1" fillId="8" borderId="5" xfId="5" applyFont="1" applyFill="1" applyBorder="1">
      <alignment vertical="center"/>
    </xf>
    <xf numFmtId="38" fontId="1" fillId="8" borderId="0" xfId="3" applyFont="1" applyFill="1" applyBorder="1" applyAlignment="1" applyProtection="1">
      <alignment horizontal="left"/>
    </xf>
    <xf numFmtId="38" fontId="0" fillId="8" borderId="13" xfId="0" applyNumberFormat="1" applyFill="1" applyBorder="1">
      <alignment vertical="center"/>
    </xf>
    <xf numFmtId="38" fontId="1" fillId="8" borderId="13" xfId="3" applyFont="1" applyFill="1" applyBorder="1" applyAlignment="1" applyProtection="1">
      <alignment horizontal="left"/>
    </xf>
    <xf numFmtId="176" fontId="5" fillId="0" borderId="18" xfId="3" applyNumberFormat="1" applyFont="1" applyBorder="1" applyAlignment="1" applyProtection="1">
      <protection locked="0"/>
    </xf>
    <xf numFmtId="176" fontId="5" fillId="0" borderId="39" xfId="3" applyNumberFormat="1" applyFont="1" applyBorder="1" applyAlignment="1" applyProtection="1">
      <protection locked="0"/>
    </xf>
    <xf numFmtId="176" fontId="5" fillId="0" borderId="1" xfId="3" applyNumberFormat="1" applyFont="1" applyBorder="1" applyAlignment="1" applyProtection="1">
      <protection locked="0"/>
    </xf>
    <xf numFmtId="176" fontId="5" fillId="0" borderId="12" xfId="3" applyNumberFormat="1" applyFont="1" applyBorder="1" applyAlignment="1" applyProtection="1">
      <protection locked="0"/>
    </xf>
    <xf numFmtId="176" fontId="5" fillId="0" borderId="9" xfId="3" applyNumberFormat="1" applyFont="1" applyBorder="1" applyAlignment="1" applyProtection="1">
      <protection locked="0"/>
    </xf>
    <xf numFmtId="176" fontId="5" fillId="0" borderId="3" xfId="3" applyNumberFormat="1" applyFont="1" applyBorder="1" applyAlignment="1" applyProtection="1">
      <protection locked="0"/>
    </xf>
    <xf numFmtId="176" fontId="5" fillId="0" borderId="9" xfId="3" applyNumberFormat="1" applyFont="1" applyBorder="1" applyAlignment="1" applyProtection="1">
      <alignment horizontal="center"/>
      <protection locked="0"/>
    </xf>
    <xf numFmtId="176" fontId="5" fillId="0" borderId="3" xfId="3" applyNumberFormat="1" applyFont="1" applyBorder="1" applyAlignment="1" applyProtection="1">
      <alignment horizontal="center"/>
      <protection locked="0"/>
    </xf>
    <xf numFmtId="176" fontId="5" fillId="0" borderId="11" xfId="3" applyNumberFormat="1" applyFont="1" applyBorder="1" applyAlignment="1" applyProtection="1">
      <protection locked="0"/>
    </xf>
    <xf numFmtId="176" fontId="5" fillId="0" borderId="6" xfId="3" applyNumberFormat="1" applyFont="1" applyBorder="1" applyAlignment="1" applyProtection="1">
      <protection locked="0"/>
    </xf>
    <xf numFmtId="37" fontId="5" fillId="0" borderId="25" xfId="8" applyFont="1" applyBorder="1" applyAlignment="1">
      <alignment vertical="center"/>
    </xf>
    <xf numFmtId="38" fontId="5" fillId="0" borderId="47" xfId="4" applyFont="1" applyBorder="1" applyAlignment="1">
      <alignment vertical="center"/>
    </xf>
    <xf numFmtId="38" fontId="5" fillId="9" borderId="26" xfId="4" applyFont="1" applyFill="1" applyBorder="1" applyAlignment="1">
      <alignment vertical="center"/>
    </xf>
    <xf numFmtId="38" fontId="5" fillId="9" borderId="48" xfId="4" applyFont="1" applyFill="1" applyBorder="1" applyAlignment="1">
      <alignment vertical="center"/>
    </xf>
    <xf numFmtId="38" fontId="5" fillId="0" borderId="53" xfId="4" quotePrefix="1" applyFont="1" applyBorder="1" applyAlignment="1">
      <alignment horizontal="left" vertical="center"/>
    </xf>
    <xf numFmtId="38" fontId="5" fillId="0" borderId="71" xfId="4" applyFont="1" applyBorder="1" applyAlignment="1">
      <alignment vertical="center"/>
    </xf>
    <xf numFmtId="38" fontId="5" fillId="0" borderId="25" xfId="4" quotePrefix="1" applyFont="1" applyBorder="1" applyAlignment="1">
      <alignment horizontal="left" vertical="center"/>
    </xf>
    <xf numFmtId="38" fontId="5" fillId="0" borderId="29" xfId="4" quotePrefix="1" applyFont="1" applyBorder="1" applyAlignment="1">
      <alignment horizontal="left" vertical="center"/>
    </xf>
    <xf numFmtId="38" fontId="5" fillId="0" borderId="64" xfId="4" applyFont="1" applyBorder="1" applyAlignment="1">
      <alignment vertical="center"/>
    </xf>
    <xf numFmtId="38" fontId="5" fillId="0" borderId="25" xfId="4" applyFont="1" applyBorder="1" applyAlignment="1" applyProtection="1">
      <alignment horizontal="left" vertical="center"/>
    </xf>
    <xf numFmtId="38" fontId="5" fillId="9" borderId="25" xfId="4" applyFont="1" applyFill="1" applyBorder="1" applyAlignment="1">
      <alignment vertical="center"/>
    </xf>
    <xf numFmtId="38" fontId="5" fillId="9" borderId="47" xfId="4" applyFont="1" applyFill="1" applyBorder="1" applyAlignment="1">
      <alignment vertical="center"/>
    </xf>
    <xf numFmtId="38" fontId="5" fillId="0" borderId="27" xfId="4" applyFont="1" applyBorder="1" applyAlignment="1" applyProtection="1">
      <alignment horizontal="left" vertical="center"/>
    </xf>
    <xf numFmtId="38" fontId="5" fillId="0" borderId="70" xfId="4" applyFont="1" applyBorder="1" applyAlignment="1" applyProtection="1">
      <alignment vertical="center"/>
    </xf>
    <xf numFmtId="38" fontId="5" fillId="9" borderId="27" xfId="4" applyFont="1" applyFill="1" applyBorder="1" applyAlignment="1" applyProtection="1">
      <alignment horizontal="left" vertical="center"/>
    </xf>
    <xf numFmtId="38" fontId="5" fillId="9" borderId="70" xfId="4" applyFont="1" applyFill="1" applyBorder="1" applyAlignment="1" applyProtection="1">
      <alignment vertical="center"/>
    </xf>
    <xf numFmtId="0" fontId="5" fillId="0" borderId="7" xfId="0" applyFont="1" applyBorder="1">
      <alignment vertical="center"/>
    </xf>
    <xf numFmtId="38" fontId="5" fillId="0" borderId="7" xfId="3" applyFont="1" applyBorder="1">
      <alignment vertical="center"/>
    </xf>
    <xf numFmtId="38" fontId="5" fillId="0" borderId="0" xfId="3" applyFont="1" applyBorder="1">
      <alignment vertical="center"/>
    </xf>
    <xf numFmtId="176" fontId="5" fillId="0" borderId="7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5" xfId="3" applyNumberFormat="1" applyFont="1" applyBorder="1">
      <alignment vertical="center"/>
    </xf>
    <xf numFmtId="187" fontId="3" fillId="0" borderId="4" xfId="4" applyNumberFormat="1" applyFont="1" applyFill="1" applyBorder="1" applyAlignment="1">
      <alignment horizontal="right"/>
    </xf>
    <xf numFmtId="187" fontId="3" fillId="0" borderId="12" xfId="4" applyNumberFormat="1" applyFont="1" applyFill="1" applyBorder="1"/>
    <xf numFmtId="187" fontId="3" fillId="0" borderId="3" xfId="4" applyNumberFormat="1" applyFont="1" applyFill="1" applyBorder="1"/>
    <xf numFmtId="187" fontId="3" fillId="0" borderId="6" xfId="4" applyNumberFormat="1" applyFont="1" applyFill="1" applyBorder="1"/>
    <xf numFmtId="187" fontId="3" fillId="0" borderId="3" xfId="13" applyNumberFormat="1" applyFont="1" applyBorder="1"/>
    <xf numFmtId="180" fontId="3" fillId="0" borderId="3" xfId="13" applyNumberFormat="1" applyFont="1" applyBorder="1"/>
    <xf numFmtId="186" fontId="3" fillId="0" borderId="6" xfId="13" applyNumberFormat="1" applyFont="1" applyBorder="1" applyAlignment="1">
      <alignment horizontal="center"/>
    </xf>
    <xf numFmtId="180" fontId="3" fillId="0" borderId="12" xfId="13" applyNumberFormat="1" applyFont="1" applyBorder="1"/>
    <xf numFmtId="180" fontId="3" fillId="0" borderId="6" xfId="13" applyNumberFormat="1" applyFont="1" applyBorder="1"/>
    <xf numFmtId="177" fontId="3" fillId="0" borderId="0" xfId="13" applyNumberFormat="1" applyFont="1" applyAlignment="1">
      <alignment shrinkToFit="1"/>
    </xf>
    <xf numFmtId="177" fontId="3" fillId="0" borderId="9" xfId="13" applyNumberFormat="1" applyFont="1" applyBorder="1" applyAlignment="1">
      <alignment shrinkToFit="1"/>
    </xf>
    <xf numFmtId="177" fontId="3" fillId="0" borderId="2" xfId="13" applyNumberFormat="1" applyFont="1" applyBorder="1" applyAlignment="1">
      <alignment shrinkToFit="1"/>
    </xf>
    <xf numFmtId="177" fontId="3" fillId="0" borderId="3" xfId="13" applyNumberFormat="1" applyFont="1" applyBorder="1" applyAlignment="1">
      <alignment shrinkToFit="1"/>
    </xf>
    <xf numFmtId="187" fontId="3" fillId="0" borderId="3" xfId="4" applyNumberFormat="1" applyFont="1" applyFill="1" applyBorder="1" applyAlignment="1">
      <alignment shrinkToFit="1"/>
    </xf>
    <xf numFmtId="177" fontId="3" fillId="0" borderId="6" xfId="13" applyNumberFormat="1" applyFont="1" applyBorder="1" applyAlignment="1">
      <alignment shrinkToFit="1"/>
    </xf>
    <xf numFmtId="177" fontId="3" fillId="0" borderId="5" xfId="13" applyNumberFormat="1" applyFont="1" applyBorder="1" applyAlignment="1">
      <alignment shrinkToFit="1"/>
    </xf>
    <xf numFmtId="187" fontId="3" fillId="0" borderId="4" xfId="4" applyNumberFormat="1" applyFont="1" applyFill="1" applyBorder="1" applyAlignment="1">
      <alignment shrinkToFit="1"/>
    </xf>
    <xf numFmtId="180" fontId="3" fillId="0" borderId="2" xfId="13" applyNumberFormat="1" applyFont="1" applyBorder="1" applyAlignment="1">
      <alignment shrinkToFit="1"/>
    </xf>
    <xf numFmtId="180" fontId="3" fillId="0" borderId="3" xfId="13" applyNumberFormat="1" applyFont="1" applyBorder="1" applyAlignment="1">
      <alignment shrinkToFit="1"/>
    </xf>
    <xf numFmtId="177" fontId="3" fillId="0" borderId="11" xfId="13" applyNumberFormat="1" applyFont="1" applyBorder="1" applyAlignment="1">
      <alignment shrinkToFit="1"/>
    </xf>
    <xf numFmtId="180" fontId="3" fillId="0" borderId="4" xfId="13" applyNumberFormat="1" applyFont="1" applyBorder="1" applyAlignment="1">
      <alignment shrinkToFit="1"/>
    </xf>
    <xf numFmtId="38" fontId="3" fillId="0" borderId="6" xfId="3" applyFont="1" applyFill="1" applyBorder="1">
      <alignment vertical="center"/>
    </xf>
    <xf numFmtId="180" fontId="3" fillId="0" borderId="0" xfId="0" applyNumberFormat="1" applyFont="1">
      <alignment vertical="center"/>
    </xf>
    <xf numFmtId="180" fontId="3" fillId="0" borderId="1" xfId="0" applyNumberFormat="1" applyFont="1" applyBorder="1">
      <alignment vertical="center"/>
    </xf>
    <xf numFmtId="186" fontId="3" fillId="0" borderId="6" xfId="13" applyNumberFormat="1" applyFont="1" applyBorder="1" applyAlignment="1">
      <alignment horizontal="center" shrinkToFit="1"/>
    </xf>
    <xf numFmtId="0" fontId="5" fillId="8" borderId="71" xfId="13" applyFill="1" applyBorder="1" applyAlignment="1">
      <alignment horizontal="right" shrinkToFit="1"/>
    </xf>
    <xf numFmtId="38" fontId="0" fillId="8" borderId="60" xfId="0" applyNumberFormat="1" applyFill="1" applyBorder="1">
      <alignment vertical="center"/>
    </xf>
    <xf numFmtId="187" fontId="1" fillId="8" borderId="71" xfId="3" applyNumberFormat="1" applyFont="1" applyFill="1" applyBorder="1">
      <alignment vertical="center"/>
    </xf>
    <xf numFmtId="0" fontId="5" fillId="8" borderId="47" xfId="13" quotePrefix="1" applyFill="1" applyBorder="1" applyAlignment="1">
      <alignment horizontal="right" shrinkToFit="1"/>
    </xf>
    <xf numFmtId="38" fontId="0" fillId="8" borderId="57" xfId="0" applyNumberFormat="1" applyFill="1" applyBorder="1">
      <alignment vertical="center"/>
    </xf>
    <xf numFmtId="187" fontId="1" fillId="8" borderId="47" xfId="3" applyNumberFormat="1" applyFont="1" applyFill="1" applyBorder="1">
      <alignment vertical="center"/>
    </xf>
    <xf numFmtId="0" fontId="5" fillId="8" borderId="47" xfId="13" applyFill="1" applyBorder="1" applyAlignment="1">
      <alignment horizontal="right" shrinkToFit="1"/>
    </xf>
    <xf numFmtId="0" fontId="5" fillId="8" borderId="46" xfId="13" quotePrefix="1" applyFill="1" applyBorder="1" applyAlignment="1">
      <alignment horizontal="right" shrinkToFit="1"/>
    </xf>
    <xf numFmtId="38" fontId="0" fillId="8" borderId="72" xfId="0" applyNumberFormat="1" applyFill="1" applyBorder="1">
      <alignment vertical="center"/>
    </xf>
    <xf numFmtId="187" fontId="1" fillId="8" borderId="46" xfId="3" applyNumberFormat="1" applyFont="1" applyFill="1" applyBorder="1">
      <alignment vertical="center"/>
    </xf>
    <xf numFmtId="38" fontId="0" fillId="8" borderId="22" xfId="0" applyNumberFormat="1" applyFill="1" applyBorder="1">
      <alignment vertical="center"/>
    </xf>
    <xf numFmtId="187" fontId="1" fillId="8" borderId="51" xfId="3" applyNumberFormat="1" applyFont="1" applyFill="1" applyBorder="1">
      <alignment vertical="center"/>
    </xf>
    <xf numFmtId="38" fontId="0" fillId="8" borderId="45" xfId="0" applyNumberFormat="1" applyFill="1" applyBorder="1">
      <alignment vertical="center"/>
    </xf>
    <xf numFmtId="187" fontId="1" fillId="8" borderId="50" xfId="3" applyNumberFormat="1" applyFont="1" applyFill="1" applyBorder="1">
      <alignment vertical="center"/>
    </xf>
    <xf numFmtId="38" fontId="0" fillId="8" borderId="27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49" fillId="0" borderId="12" xfId="2" applyBorder="1">
      <alignment vertical="center"/>
    </xf>
    <xf numFmtId="0" fontId="0" fillId="0" borderId="9" xfId="0" applyBorder="1">
      <alignment vertical="center"/>
    </xf>
    <xf numFmtId="0" fontId="49" fillId="0" borderId="3" xfId="2" applyBorder="1">
      <alignment vertical="center"/>
    </xf>
    <xf numFmtId="0" fontId="49" fillId="0" borderId="6" xfId="2" applyBorder="1">
      <alignment vertical="center"/>
    </xf>
    <xf numFmtId="0" fontId="0" fillId="10" borderId="18" xfId="0" applyFill="1" applyBorder="1">
      <alignment vertical="center"/>
    </xf>
    <xf numFmtId="0" fontId="0" fillId="10" borderId="13" xfId="0" applyFill="1" applyBorder="1">
      <alignment vertical="center"/>
    </xf>
    <xf numFmtId="0" fontId="0" fillId="10" borderId="8" xfId="0" applyFill="1" applyBorder="1">
      <alignment vertical="center"/>
    </xf>
    <xf numFmtId="177" fontId="18" fillId="0" borderId="10" xfId="10" applyNumberFormat="1" applyFont="1" applyFill="1" applyBorder="1" applyAlignment="1" applyProtection="1">
      <alignment horizontal="center" vertical="center"/>
      <protection locked="0"/>
    </xf>
    <xf numFmtId="177" fontId="18" fillId="0" borderId="7" xfId="10" applyNumberFormat="1" applyFont="1" applyFill="1" applyBorder="1" applyAlignment="1" applyProtection="1">
      <alignment horizontal="center" vertical="center"/>
      <protection locked="0"/>
    </xf>
    <xf numFmtId="177" fontId="18" fillId="0" borderId="1" xfId="10" applyNumberFormat="1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11" xfId="0" applyFont="1" applyFill="1" applyBorder="1" applyAlignment="1" applyProtection="1">
      <alignment horizontal="center" vertical="center"/>
      <protection locked="0"/>
    </xf>
    <xf numFmtId="0" fontId="18" fillId="0" borderId="28" xfId="9" applyFont="1" applyFill="1" applyBorder="1" applyAlignment="1">
      <alignment horizontal="center" vertical="center"/>
    </xf>
    <xf numFmtId="0" fontId="18" fillId="0" borderId="20" xfId="9" applyFont="1" applyFill="1" applyBorder="1" applyAlignment="1">
      <alignment horizontal="center" vertical="center"/>
    </xf>
    <xf numFmtId="0" fontId="18" fillId="0" borderId="19" xfId="9" applyFont="1" applyFill="1" applyBorder="1" applyAlignment="1">
      <alignment horizontal="center" vertical="center"/>
    </xf>
    <xf numFmtId="0" fontId="18" fillId="0" borderId="21" xfId="9" applyFont="1" applyFill="1" applyBorder="1" applyAlignment="1">
      <alignment horizontal="center" vertical="center"/>
    </xf>
    <xf numFmtId="0" fontId="5" fillId="0" borderId="9" xfId="10" applyFont="1" applyFill="1" applyBorder="1" applyAlignment="1" applyProtection="1">
      <alignment horizontal="center"/>
      <protection locked="0"/>
    </xf>
    <xf numFmtId="0" fontId="5" fillId="0" borderId="2" xfId="10" applyFont="1" applyFill="1" applyBorder="1" applyAlignment="1" applyProtection="1">
      <alignment horizontal="center"/>
      <protection locked="0"/>
    </xf>
    <xf numFmtId="0" fontId="5" fillId="0" borderId="0" xfId="10" applyFont="1" applyFill="1" applyAlignment="1" applyProtection="1">
      <alignment horizontal="center"/>
      <protection locked="0"/>
    </xf>
    <xf numFmtId="0" fontId="5" fillId="0" borderId="20" xfId="10" applyFont="1" applyFill="1" applyBorder="1" applyAlignment="1" applyProtection="1">
      <alignment horizontal="center"/>
      <protection locked="0"/>
    </xf>
    <xf numFmtId="177" fontId="18" fillId="0" borderId="12" xfId="10" applyNumberFormat="1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4" xfId="0" applyFont="1" applyFill="1" applyBorder="1" applyAlignment="1" applyProtection="1">
      <alignment horizontal="center" vertical="center"/>
      <protection locked="0"/>
    </xf>
    <xf numFmtId="0" fontId="5" fillId="0" borderId="23" xfId="10" quotePrefix="1" applyFont="1" applyFill="1" applyBorder="1" applyAlignment="1" applyProtection="1">
      <alignment horizontal="center" vertical="top"/>
      <protection locked="0"/>
    </xf>
    <xf numFmtId="0" fontId="5" fillId="0" borderId="51" xfId="10" quotePrefix="1" applyFont="1" applyFill="1" applyBorder="1" applyAlignment="1" applyProtection="1">
      <alignment horizontal="center" vertical="top"/>
      <protection locked="0"/>
    </xf>
    <xf numFmtId="0" fontId="5" fillId="0" borderId="22" xfId="10" quotePrefix="1" applyFont="1" applyFill="1" applyBorder="1" applyAlignment="1" applyProtection="1">
      <alignment horizontal="center" vertical="top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177" fontId="18" fillId="0" borderId="21" xfId="10" applyNumberFormat="1" applyFont="1" applyFill="1" applyBorder="1" applyAlignment="1" applyProtection="1">
      <alignment horizontal="center" vertical="center"/>
      <protection locked="0"/>
    </xf>
    <xf numFmtId="177" fontId="18" fillId="0" borderId="19" xfId="10" applyNumberFormat="1" applyFont="1" applyFill="1" applyBorder="1" applyAlignment="1" applyProtection="1">
      <alignment horizontal="center" vertical="center"/>
      <protection locked="0"/>
    </xf>
    <xf numFmtId="177" fontId="18" fillId="0" borderId="20" xfId="10" applyNumberFormat="1" applyFont="1" applyFill="1" applyBorder="1" applyAlignment="1" applyProtection="1">
      <alignment horizontal="center" vertical="center"/>
      <protection locked="0"/>
    </xf>
    <xf numFmtId="37" fontId="5" fillId="0" borderId="67" xfId="8" applyFont="1" applyBorder="1" applyAlignment="1">
      <alignment horizontal="center" vertical="center"/>
    </xf>
    <xf numFmtId="37" fontId="5" fillId="0" borderId="61" xfId="8" applyFont="1" applyBorder="1" applyAlignment="1">
      <alignment horizontal="center" vertical="center"/>
    </xf>
    <xf numFmtId="37" fontId="5" fillId="0" borderId="75" xfId="8" applyFont="1" applyBorder="1" applyAlignment="1">
      <alignment horizontal="center" vertical="center"/>
    </xf>
    <xf numFmtId="37" fontId="5" fillId="0" borderId="78" xfId="8" applyFont="1" applyBorder="1" applyAlignment="1">
      <alignment horizontal="center" vertical="center" shrinkToFit="1"/>
    </xf>
    <xf numFmtId="37" fontId="5" fillId="0" borderId="19" xfId="8" applyFont="1" applyBorder="1" applyAlignment="1">
      <alignment horizontal="center" vertical="center" shrinkToFit="1"/>
    </xf>
    <xf numFmtId="37" fontId="5" fillId="0" borderId="25" xfId="8" applyFont="1" applyBorder="1" applyAlignment="1">
      <alignment horizontal="center" vertical="center"/>
    </xf>
    <xf numFmtId="37" fontId="5" fillId="0" borderId="0" xfId="8" applyFont="1" applyAlignment="1">
      <alignment horizontal="center" vertical="center"/>
    </xf>
    <xf numFmtId="37" fontId="5" fillId="0" borderId="47" xfId="8" applyFont="1" applyBorder="1" applyAlignment="1">
      <alignment horizontal="center" vertical="center"/>
    </xf>
    <xf numFmtId="37" fontId="5" fillId="0" borderId="3" xfId="8" applyFont="1" applyBorder="1" applyAlignment="1">
      <alignment horizontal="center" vertical="center"/>
    </xf>
    <xf numFmtId="177" fontId="5" fillId="0" borderId="61" xfId="14" applyNumberFormat="1" applyFont="1" applyBorder="1" applyAlignment="1" applyProtection="1">
      <alignment horizontal="center" vertical="center"/>
      <protection locked="0"/>
    </xf>
    <xf numFmtId="0" fontId="18" fillId="0" borderId="25" xfId="10" applyFont="1" applyBorder="1" applyAlignment="1" applyProtection="1">
      <alignment horizontal="center"/>
      <protection locked="0"/>
    </xf>
    <xf numFmtId="0" fontId="18" fillId="0" borderId="47" xfId="10" applyFont="1" applyBorder="1" applyAlignment="1" applyProtection="1">
      <alignment horizontal="center"/>
      <protection locked="0"/>
    </xf>
    <xf numFmtId="38" fontId="5" fillId="0" borderId="25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3" xfId="3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/>
    </xf>
    <xf numFmtId="37" fontId="5" fillId="0" borderId="1" xfId="8" applyFont="1" applyBorder="1" applyAlignment="1">
      <alignment horizontal="center" vertical="center"/>
    </xf>
    <xf numFmtId="37" fontId="5" fillId="0" borderId="7" xfId="8" applyFont="1" applyBorder="1" applyAlignment="1">
      <alignment horizontal="center" vertical="center"/>
    </xf>
    <xf numFmtId="37" fontId="5" fillId="0" borderId="13" xfId="8" applyFont="1" applyBorder="1" applyAlignment="1">
      <alignment horizontal="center" vertical="center"/>
    </xf>
    <xf numFmtId="37" fontId="5" fillId="0" borderId="39" xfId="8" applyFont="1" applyBorder="1" applyAlignment="1">
      <alignment horizontal="center" vertical="center"/>
    </xf>
    <xf numFmtId="0" fontId="5" fillId="0" borderId="25" xfId="10" applyFont="1" applyBorder="1" applyAlignment="1" applyProtection="1">
      <alignment horizontal="center"/>
      <protection locked="0"/>
    </xf>
    <xf numFmtId="0" fontId="5" fillId="0" borderId="3" xfId="10" quotePrefix="1" applyFont="1" applyBorder="1" applyAlignment="1" applyProtection="1">
      <alignment horizontal="center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37" fontId="5" fillId="0" borderId="9" xfId="8" applyFont="1" applyBorder="1" applyAlignment="1">
      <alignment horizontal="center" vertical="center"/>
    </xf>
    <xf numFmtId="37" fontId="5" fillId="0" borderId="1" xfId="8" applyFont="1" applyBorder="1" applyAlignment="1">
      <alignment horizontal="center" vertical="center" shrinkToFit="1"/>
    </xf>
    <xf numFmtId="37" fontId="5" fillId="0" borderId="7" xfId="8" applyFont="1" applyBorder="1" applyAlignment="1">
      <alignment horizontal="center" vertical="center" shrinkToFit="1"/>
    </xf>
    <xf numFmtId="0" fontId="23" fillId="0" borderId="0" xfId="10" quotePrefix="1" applyFont="1" applyAlignment="1" applyProtection="1">
      <alignment horizontal="left"/>
      <protection locked="0"/>
    </xf>
    <xf numFmtId="177" fontId="5" fillId="0" borderId="19" xfId="14" applyNumberFormat="1" applyFont="1" applyBorder="1" applyAlignment="1" applyProtection="1">
      <alignment horizontal="center" vertical="center"/>
      <protection locked="0"/>
    </xf>
    <xf numFmtId="38" fontId="5" fillId="0" borderId="9" xfId="3" applyFont="1" applyFill="1" applyBorder="1" applyAlignment="1" applyProtection="1">
      <alignment horizontal="center" vertical="center"/>
    </xf>
    <xf numFmtId="37" fontId="5" fillId="9" borderId="7" xfId="8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7" fontId="5" fillId="0" borderId="10" xfId="8" applyFont="1" applyBorder="1" applyAlignment="1">
      <alignment horizontal="center" vertical="center"/>
    </xf>
    <xf numFmtId="37" fontId="5" fillId="0" borderId="18" xfId="8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/>
    </xf>
  </cellXfs>
  <cellStyles count="15">
    <cellStyle name="パーセント" xfId="1" builtinId="5"/>
    <cellStyle name="ハイパーリンク" xfId="2" builtinId="8"/>
    <cellStyle name="桁区切り" xfId="3" builtinId="6"/>
    <cellStyle name="桁区切り 2" xfId="4" xr:uid="{CA2E6784-AB9F-43DE-B410-E0E533B6B632}"/>
    <cellStyle name="桁区切り 4" xfId="5" xr:uid="{BCB45AB3-3A38-46A7-A218-CE6E563968B4}"/>
    <cellStyle name="通貨" xfId="6" builtinId="7"/>
    <cellStyle name="標準" xfId="0" builtinId="0"/>
    <cellStyle name="標準 2 2 2" xfId="7" xr:uid="{E0DB4F57-EC7D-462C-BAE8-E063FDABE3E0}"/>
    <cellStyle name="標準_3生産系列統計表" xfId="8" xr:uid="{A1BE2DC1-DFCA-4DED-B7A1-DC2FE8402AC3}"/>
    <cellStyle name="標準_4分配系列統計表" xfId="9" xr:uid="{B2674F28-BB31-4082-A99F-02BE02E3364C}"/>
    <cellStyle name="標準_5支出系列統計表" xfId="10" xr:uid="{30F26A4C-C50D-4159-979D-F0C1F188D1B9}"/>
    <cellStyle name="標準_季節調整(実質)" xfId="11" xr:uid="{F8871C53-4110-442C-B307-725C34E3A6D5}"/>
    <cellStyle name="標準_産出額推計WS（兵庫県）" xfId="12" xr:uid="{CD26D347-4BDB-47C8-A521-1860A420BF92}"/>
    <cellStyle name="標準_四半期予測" xfId="13" xr:uid="{89CEA536-C439-4FFE-ABC8-925E62639AB6}"/>
    <cellStyle name="標準_統合勘定" xfId="14" xr:uid="{BA2FE579-E50C-439F-BD0C-9B575C283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26702240732305E-2"/>
          <c:y val="0.20747301894122441"/>
          <c:w val="0.86340304982538341"/>
          <c:h val="0.62862010479736963"/>
        </c:manualLayout>
      </c:layout>
      <c:lineChart>
        <c:grouping val="standard"/>
        <c:varyColors val="0"/>
        <c:ser>
          <c:idx val="0"/>
          <c:order val="0"/>
          <c:tx>
            <c:v>兵庫県(H23基準）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8"/>
              <c:pt idx="0">
                <c:v>H23</c:v>
              </c:pt>
              <c:pt idx="1">
                <c:v>H24</c:v>
              </c:pt>
              <c:pt idx="2">
                <c:v>H25</c:v>
              </c:pt>
              <c:pt idx="3">
                <c:v>H26</c:v>
              </c:pt>
              <c:pt idx="4">
                <c:v>H27</c:v>
              </c:pt>
              <c:pt idx="5">
                <c:v>H28</c:v>
              </c:pt>
              <c:pt idx="6">
                <c:v>H29</c:v>
              </c:pt>
              <c:pt idx="7">
                <c:v>H30</c:v>
              </c:pt>
            </c:strLit>
          </c:cat>
          <c:val>
            <c:numLit>
              <c:formatCode>General</c:formatCode>
              <c:ptCount val="8"/>
              <c:pt idx="0">
                <c:v>100</c:v>
              </c:pt>
              <c:pt idx="1">
                <c:v>100.8</c:v>
              </c:pt>
              <c:pt idx="2">
                <c:v>102.4</c:v>
              </c:pt>
              <c:pt idx="3">
                <c:v>102.9</c:v>
              </c:pt>
              <c:pt idx="4">
                <c:v>104</c:v>
              </c:pt>
              <c:pt idx="5">
                <c:v>104.6</c:v>
              </c:pt>
              <c:pt idx="6">
                <c:v>106.9</c:v>
              </c:pt>
              <c:pt idx="7">
                <c:v>107.2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7E-42F4-8054-3DAE04843A06}"/>
            </c:ext>
          </c:extLst>
        </c:ser>
        <c:ser>
          <c:idx val="1"/>
          <c:order val="1"/>
          <c:tx>
            <c:v>全国(H23基準）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8"/>
              <c:pt idx="0">
                <c:v>H23</c:v>
              </c:pt>
              <c:pt idx="1">
                <c:v>H24</c:v>
              </c:pt>
              <c:pt idx="2">
                <c:v>H25</c:v>
              </c:pt>
              <c:pt idx="3">
                <c:v>H26</c:v>
              </c:pt>
              <c:pt idx="4">
                <c:v>H27</c:v>
              </c:pt>
              <c:pt idx="5">
                <c:v>H28</c:v>
              </c:pt>
              <c:pt idx="6">
                <c:v>H29</c:v>
              </c:pt>
              <c:pt idx="7">
                <c:v>H30</c:v>
              </c:pt>
            </c:strLit>
          </c:cat>
          <c:val>
            <c:numLit>
              <c:formatCode>General</c:formatCode>
              <c:ptCount val="8"/>
              <c:pt idx="0">
                <c:v>100</c:v>
              </c:pt>
              <c:pt idx="1">
                <c:v>100.816467287904</c:v>
              </c:pt>
              <c:pt idx="2">
                <c:v>103.48380643599501</c:v>
              </c:pt>
              <c:pt idx="3">
                <c:v>103.11417721002699</c:v>
              </c:pt>
              <c:pt idx="4">
                <c:v>104.470137201151</c:v>
              </c:pt>
              <c:pt idx="5">
                <c:v>105.39086872256701</c:v>
              </c:pt>
              <c:pt idx="6">
                <c:v>107.391150987088</c:v>
              </c:pt>
              <c:pt idx="7">
                <c:v>108.13963654102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7E-42F4-8054-3DAE0484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06655"/>
        <c:axId val="1"/>
      </c:lineChart>
      <c:catAx>
        <c:axId val="920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006655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51716254603976974"/>
          <c:y val="2.9334173228346458E-2"/>
          <c:w val="0.98356912176101452"/>
          <c:h val="0.20800629921259839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>
                <a:latin typeface="+mn-ea"/>
                <a:ea typeface="+mn-ea"/>
              </a:rPr>
              <a:t>実質</a:t>
            </a:r>
            <a:r>
              <a:rPr lang="en-US">
                <a:latin typeface="+mn-ea"/>
                <a:ea typeface="+mn-ea"/>
              </a:rPr>
              <a:t>GDP</a:t>
            </a:r>
            <a:r>
              <a:rPr lang="ja-JP">
                <a:latin typeface="+mn-ea"/>
                <a:ea typeface="+mn-ea"/>
              </a:rPr>
              <a:t>の推移（兵庫県・全国）</a:t>
            </a:r>
          </a:p>
        </c:rich>
      </c:tx>
      <c:layout>
        <c:manualLayout>
          <c:xMode val="edge"/>
          <c:yMode val="edge"/>
          <c:x val="0.15659117207123305"/>
          <c:y val="2.86224370468542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75514855313929E-2"/>
          <c:y val="0.18223013870285076"/>
          <c:w val="0.90311570771521898"/>
          <c:h val="0.58025766291368386"/>
        </c:manualLayout>
      </c:layout>
      <c:lineChart>
        <c:grouping val="standard"/>
        <c:varyColors val="0"/>
        <c:ser>
          <c:idx val="0"/>
          <c:order val="0"/>
          <c:tx>
            <c:v>兵庫県(H23基準）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H22</c:v>
              </c:pt>
              <c:pt idx="1">
                <c:v>H23</c:v>
              </c:pt>
              <c:pt idx="2">
                <c:v>H24</c:v>
              </c:pt>
              <c:pt idx="3">
                <c:v>H25</c:v>
              </c:pt>
              <c:pt idx="4">
                <c:v>H26</c:v>
              </c:pt>
              <c:pt idx="5">
                <c:v>H27</c:v>
              </c:pt>
              <c:pt idx="6">
                <c:v>H28</c:v>
              </c:pt>
              <c:pt idx="7">
                <c:v>H29</c:v>
              </c:pt>
              <c:pt idx="8">
                <c:v>H30</c:v>
              </c:pt>
            </c:strLit>
          </c:cat>
          <c:val>
            <c:numLit>
              <c:formatCode>General</c:formatCode>
              <c:ptCount val="9"/>
              <c:pt idx="0">
                <c:v>97.6</c:v>
              </c:pt>
              <c:pt idx="1">
                <c:v>97.7</c:v>
              </c:pt>
              <c:pt idx="2">
                <c:v>98.4</c:v>
              </c:pt>
              <c:pt idx="3">
                <c:v>100</c:v>
              </c:pt>
              <c:pt idx="4">
                <c:v>100.5</c:v>
              </c:pt>
              <c:pt idx="5">
                <c:v>101.6</c:v>
              </c:pt>
              <c:pt idx="6">
                <c:v>102.2</c:v>
              </c:pt>
              <c:pt idx="7">
                <c:v>104.4</c:v>
              </c:pt>
              <c:pt idx="8">
                <c:v>104.8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88-43C7-AC1A-F64F2EEA4637}"/>
            </c:ext>
          </c:extLst>
        </c:ser>
        <c:ser>
          <c:idx val="1"/>
          <c:order val="1"/>
          <c:tx>
            <c:v>全国(H23基準）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9"/>
              <c:pt idx="0">
                <c:v>H22</c:v>
              </c:pt>
              <c:pt idx="1">
                <c:v>H23</c:v>
              </c:pt>
              <c:pt idx="2">
                <c:v>H24</c:v>
              </c:pt>
              <c:pt idx="3">
                <c:v>H25</c:v>
              </c:pt>
              <c:pt idx="4">
                <c:v>H26</c:v>
              </c:pt>
              <c:pt idx="5">
                <c:v>H27</c:v>
              </c:pt>
              <c:pt idx="6">
                <c:v>H28</c:v>
              </c:pt>
              <c:pt idx="7">
                <c:v>H29</c:v>
              </c:pt>
              <c:pt idx="8">
                <c:v>H30</c:v>
              </c:pt>
            </c:strLit>
          </c:cat>
          <c:val>
            <c:numLit>
              <c:formatCode>General</c:formatCode>
              <c:ptCount val="9"/>
              <c:pt idx="0">
                <c:v>96.2</c:v>
              </c:pt>
              <c:pt idx="1">
                <c:v>96.6</c:v>
              </c:pt>
              <c:pt idx="2">
                <c:v>97.4</c:v>
              </c:pt>
              <c:pt idx="3">
                <c:v>100</c:v>
              </c:pt>
              <c:pt idx="4">
                <c:v>99.6</c:v>
              </c:pt>
              <c:pt idx="5">
                <c:v>101</c:v>
              </c:pt>
              <c:pt idx="6">
                <c:v>101.8</c:v>
              </c:pt>
              <c:pt idx="7">
                <c:v>103.8</c:v>
              </c:pt>
              <c:pt idx="8">
                <c:v>104.5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88-43C7-AC1A-F64F2EEA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912879"/>
        <c:axId val="1"/>
      </c:lineChart>
      <c:catAx>
        <c:axId val="207491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8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074912879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1524906160923434"/>
          <c:y val="8.1685896936150318E-2"/>
          <c:w val="0.9901742725707674"/>
          <c:h val="0.1584209090200358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26702240732305E-2"/>
          <c:y val="0.20747301894122441"/>
          <c:w val="0.86340304982538341"/>
          <c:h val="0.62862010479736963"/>
        </c:manualLayout>
      </c:layout>
      <c:lineChart>
        <c:grouping val="standard"/>
        <c:varyColors val="0"/>
        <c:ser>
          <c:idx val="0"/>
          <c:order val="0"/>
          <c:tx>
            <c:v>兵庫県(H23基準）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8"/>
              <c:pt idx="0">
                <c:v>H23</c:v>
              </c:pt>
              <c:pt idx="1">
                <c:v>H24</c:v>
              </c:pt>
              <c:pt idx="2">
                <c:v>H25</c:v>
              </c:pt>
              <c:pt idx="3">
                <c:v>H26</c:v>
              </c:pt>
              <c:pt idx="4">
                <c:v>H27</c:v>
              </c:pt>
              <c:pt idx="5">
                <c:v>H28</c:v>
              </c:pt>
              <c:pt idx="6">
                <c:v>H29</c:v>
              </c:pt>
              <c:pt idx="7">
                <c:v>H30</c:v>
              </c:pt>
            </c:strLit>
          </c:cat>
          <c:val>
            <c:numLit>
              <c:formatCode>General</c:formatCode>
              <c:ptCount val="8"/>
              <c:pt idx="0">
                <c:v>100</c:v>
              </c:pt>
              <c:pt idx="1">
                <c:v>100.8</c:v>
              </c:pt>
              <c:pt idx="2">
                <c:v>102.4</c:v>
              </c:pt>
              <c:pt idx="3">
                <c:v>102.9</c:v>
              </c:pt>
              <c:pt idx="4">
                <c:v>104</c:v>
              </c:pt>
              <c:pt idx="5">
                <c:v>104.6</c:v>
              </c:pt>
              <c:pt idx="6">
                <c:v>106.9</c:v>
              </c:pt>
              <c:pt idx="7">
                <c:v>107.1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28-4071-B5C1-D26075A5DC68}"/>
            </c:ext>
          </c:extLst>
        </c:ser>
        <c:ser>
          <c:idx val="1"/>
          <c:order val="1"/>
          <c:tx>
            <c:v>全国(H23基準）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8"/>
              <c:pt idx="0">
                <c:v>H23</c:v>
              </c:pt>
              <c:pt idx="1">
                <c:v>H24</c:v>
              </c:pt>
              <c:pt idx="2">
                <c:v>H25</c:v>
              </c:pt>
              <c:pt idx="3">
                <c:v>H26</c:v>
              </c:pt>
              <c:pt idx="4">
                <c:v>H27</c:v>
              </c:pt>
              <c:pt idx="5">
                <c:v>H28</c:v>
              </c:pt>
              <c:pt idx="6">
                <c:v>H29</c:v>
              </c:pt>
              <c:pt idx="7">
                <c:v>H30</c:v>
              </c:pt>
            </c:strLit>
          </c:cat>
          <c:val>
            <c:numLit>
              <c:formatCode>General</c:formatCode>
              <c:ptCount val="8"/>
              <c:pt idx="0">
                <c:v>100</c:v>
              </c:pt>
              <c:pt idx="1">
                <c:v>100.816467287904</c:v>
              </c:pt>
              <c:pt idx="2">
                <c:v>103.483806435994</c:v>
              </c:pt>
              <c:pt idx="3">
                <c:v>103.11417721002699</c:v>
              </c:pt>
              <c:pt idx="4">
                <c:v>104.43046268162099</c:v>
              </c:pt>
              <c:pt idx="5">
                <c:v>105.38743632138601</c:v>
              </c:pt>
              <c:pt idx="6">
                <c:v>107.42811996686299</c:v>
              </c:pt>
              <c:pt idx="7">
                <c:v>107.74513250179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28-4071-B5C1-D26075A5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912399"/>
        <c:axId val="1"/>
      </c:lineChart>
      <c:catAx>
        <c:axId val="207491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912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51853450417463254"/>
          <c:y val="3.2000839895013122E-2"/>
          <c:w val="0.98494107989587731"/>
          <c:h val="0.21067296587926507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>
                <a:latin typeface="+mn-ea"/>
                <a:ea typeface="+mn-ea"/>
              </a:rPr>
              <a:t>実質</a:t>
            </a:r>
            <a:r>
              <a:rPr lang="en-US">
                <a:latin typeface="+mn-ea"/>
                <a:ea typeface="+mn-ea"/>
              </a:rPr>
              <a:t>GDP</a:t>
            </a:r>
            <a:r>
              <a:rPr lang="ja-JP">
                <a:latin typeface="+mn-ea"/>
                <a:ea typeface="+mn-ea"/>
              </a:rPr>
              <a:t>の推移（兵庫県・全国）</a:t>
            </a:r>
          </a:p>
        </c:rich>
      </c:tx>
      <c:layout>
        <c:manualLayout>
          <c:xMode val="edge"/>
          <c:yMode val="edge"/>
          <c:x val="0.15659117207123305"/>
          <c:y val="2.86224370468542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75514855313929E-2"/>
          <c:y val="0.18223013870285076"/>
          <c:w val="0.90311570771521898"/>
          <c:h val="0.58025766291368386"/>
        </c:manualLayout>
      </c:layout>
      <c:lineChart>
        <c:grouping val="standard"/>
        <c:varyColors val="0"/>
        <c:ser>
          <c:idx val="0"/>
          <c:order val="0"/>
          <c:tx>
            <c:v>兵庫県(H23基準）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9"/>
              <c:pt idx="0">
                <c:v>H22</c:v>
              </c:pt>
              <c:pt idx="1">
                <c:v>H23</c:v>
              </c:pt>
              <c:pt idx="2">
                <c:v>H24</c:v>
              </c:pt>
              <c:pt idx="3">
                <c:v>H25</c:v>
              </c:pt>
              <c:pt idx="4">
                <c:v>H26</c:v>
              </c:pt>
              <c:pt idx="5">
                <c:v>H27</c:v>
              </c:pt>
              <c:pt idx="6">
                <c:v>H28</c:v>
              </c:pt>
              <c:pt idx="7">
                <c:v>H29</c:v>
              </c:pt>
              <c:pt idx="8">
                <c:v>H30</c:v>
              </c:pt>
            </c:strLit>
          </c:cat>
          <c:val>
            <c:numLit>
              <c:formatCode>General</c:formatCode>
              <c:ptCount val="9"/>
              <c:pt idx="0">
                <c:v>97.6</c:v>
              </c:pt>
              <c:pt idx="1">
                <c:v>97.7</c:v>
              </c:pt>
              <c:pt idx="2">
                <c:v>98.4</c:v>
              </c:pt>
              <c:pt idx="3">
                <c:v>100</c:v>
              </c:pt>
              <c:pt idx="4">
                <c:v>100.5</c:v>
              </c:pt>
              <c:pt idx="5">
                <c:v>101.6</c:v>
              </c:pt>
              <c:pt idx="6">
                <c:v>102.2</c:v>
              </c:pt>
              <c:pt idx="7">
                <c:v>104.4</c:v>
              </c:pt>
              <c:pt idx="8">
                <c:v>104.6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15-4174-A13B-45A7B7C9F861}"/>
            </c:ext>
          </c:extLst>
        </c:ser>
        <c:ser>
          <c:idx val="1"/>
          <c:order val="1"/>
          <c:tx>
            <c:v>全国(H23基準）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9"/>
              <c:pt idx="0">
                <c:v>H22</c:v>
              </c:pt>
              <c:pt idx="1">
                <c:v>H23</c:v>
              </c:pt>
              <c:pt idx="2">
                <c:v>H24</c:v>
              </c:pt>
              <c:pt idx="3">
                <c:v>H25</c:v>
              </c:pt>
              <c:pt idx="4">
                <c:v>H26</c:v>
              </c:pt>
              <c:pt idx="5">
                <c:v>H27</c:v>
              </c:pt>
              <c:pt idx="6">
                <c:v>H28</c:v>
              </c:pt>
              <c:pt idx="7">
                <c:v>H29</c:v>
              </c:pt>
              <c:pt idx="8">
                <c:v>H30</c:v>
              </c:pt>
            </c:strLit>
          </c:cat>
          <c:val>
            <c:numLit>
              <c:formatCode>General</c:formatCode>
              <c:ptCount val="9"/>
              <c:pt idx="0">
                <c:v>96.2</c:v>
              </c:pt>
              <c:pt idx="1">
                <c:v>96.6</c:v>
              </c:pt>
              <c:pt idx="2">
                <c:v>97.4</c:v>
              </c:pt>
              <c:pt idx="3">
                <c:v>100</c:v>
              </c:pt>
              <c:pt idx="4">
                <c:v>99.6</c:v>
              </c:pt>
              <c:pt idx="5">
                <c:v>100.9</c:v>
              </c:pt>
              <c:pt idx="6">
                <c:v>101.8</c:v>
              </c:pt>
              <c:pt idx="7">
                <c:v>103.8</c:v>
              </c:pt>
              <c:pt idx="8">
                <c:v>104.1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15-4174-A13B-45A7B7C9F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47199"/>
        <c:axId val="1"/>
      </c:lineChart>
      <c:catAx>
        <c:axId val="9284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8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92847199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1524906160923434"/>
          <c:y val="7.9210259608638034E-2"/>
          <c:w val="0.9901742725707674"/>
          <c:h val="0.1559452716925235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63500</xdr:colOff>
      <xdr:row>37</xdr:row>
      <xdr:rowOff>44450</xdr:rowOff>
    </xdr:from>
    <xdr:to>
      <xdr:col>71</xdr:col>
      <xdr:colOff>406400</xdr:colOff>
      <xdr:row>51</xdr:row>
      <xdr:rowOff>114300</xdr:rowOff>
    </xdr:to>
    <xdr:graphicFrame macro="">
      <xdr:nvGraphicFramePr>
        <xdr:cNvPr id="452261" name="グラフ 1">
          <a:extLst>
            <a:ext uri="{FF2B5EF4-FFF2-40B4-BE49-F238E27FC236}">
              <a16:creationId xmlns:a16="http://schemas.microsoft.com/office/drawing/2014/main" id="{4BCE3814-D1D1-49F0-19BD-EB869812D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63</xdr:col>
      <xdr:colOff>0</xdr:colOff>
      <xdr:row>38</xdr:row>
      <xdr:rowOff>38100</xdr:rowOff>
    </xdr:from>
    <xdr:ext cx="2395094" cy="3185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59824-2B20-E91E-4F3E-9A108C54BE4E}"/>
            </a:ext>
          </a:extLst>
        </xdr:cNvPr>
        <xdr:cNvSpPr txBox="1"/>
      </xdr:nvSpPr>
      <xdr:spPr>
        <a:xfrm>
          <a:off x="33232725" y="7229475"/>
          <a:ext cx="2333625" cy="332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/>
            <a:t>実質</a:t>
          </a:r>
          <a:r>
            <a:rPr kumimoji="1" lang="en-US" altLang="ja-JP" sz="1200"/>
            <a:t>GDP</a:t>
          </a:r>
          <a:r>
            <a:rPr kumimoji="1" lang="ja-JP" altLang="en-US" sz="1200"/>
            <a:t>の推移（兵庫県・全国）</a:t>
          </a:r>
        </a:p>
      </xdr:txBody>
    </xdr:sp>
    <xdr:clientData/>
  </xdr:oneCellAnchor>
  <xdr:oneCellAnchor>
    <xdr:from>
      <xdr:col>70</xdr:col>
      <xdr:colOff>0</xdr:colOff>
      <xdr:row>49</xdr:row>
      <xdr:rowOff>155575</xdr:rowOff>
    </xdr:from>
    <xdr:ext cx="490183" cy="233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CC9AAF-6B60-C63B-2B22-AAD135D5DBAC}"/>
            </a:ext>
          </a:extLst>
        </xdr:cNvPr>
        <xdr:cNvSpPr txBox="1"/>
      </xdr:nvSpPr>
      <xdr:spPr>
        <a:xfrm>
          <a:off x="37137975" y="9229725"/>
          <a:ext cx="542925" cy="228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/>
            <a:t>年度</a:t>
          </a:r>
        </a:p>
      </xdr:txBody>
    </xdr:sp>
    <xdr:clientData/>
  </xdr:oneCellAnchor>
  <xdr:oneCellAnchor>
    <xdr:from>
      <xdr:col>62</xdr:col>
      <xdr:colOff>173990</xdr:colOff>
      <xdr:row>38</xdr:row>
      <xdr:rowOff>76200</xdr:rowOff>
    </xdr:from>
    <xdr:ext cx="782034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DBD85F2-BF40-8FFF-A669-24BB72229A76}"/>
            </a:ext>
          </a:extLst>
        </xdr:cNvPr>
        <xdr:cNvSpPr txBox="1"/>
      </xdr:nvSpPr>
      <xdr:spPr>
        <a:xfrm>
          <a:off x="32623125" y="7267575"/>
          <a:ext cx="7524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H23=100</a:t>
          </a:r>
          <a:endParaRPr kumimoji="1" lang="ja-JP" altLang="en-US" sz="1100"/>
        </a:p>
      </xdr:txBody>
    </xdr:sp>
    <xdr:clientData/>
  </xdr:oneCellAnchor>
  <xdr:twoCellAnchor>
    <xdr:from>
      <xdr:col>62</xdr:col>
      <xdr:colOff>25400</xdr:colOff>
      <xdr:row>56</xdr:row>
      <xdr:rowOff>88900</xdr:rowOff>
    </xdr:from>
    <xdr:to>
      <xdr:col>75</xdr:col>
      <xdr:colOff>12700</xdr:colOff>
      <xdr:row>72</xdr:row>
      <xdr:rowOff>12700</xdr:rowOff>
    </xdr:to>
    <xdr:graphicFrame macro="">
      <xdr:nvGraphicFramePr>
        <xdr:cNvPr id="452265" name="グラフ 1">
          <a:extLst>
            <a:ext uri="{FF2B5EF4-FFF2-40B4-BE49-F238E27FC236}">
              <a16:creationId xmlns:a16="http://schemas.microsoft.com/office/drawing/2014/main" id="{3E6D84FE-C460-7B9E-6B72-9D16064F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63500</xdr:colOff>
      <xdr:row>38</xdr:row>
      <xdr:rowOff>44450</xdr:rowOff>
    </xdr:from>
    <xdr:to>
      <xdr:col>71</xdr:col>
      <xdr:colOff>406400</xdr:colOff>
      <xdr:row>52</xdr:row>
      <xdr:rowOff>114300</xdr:rowOff>
    </xdr:to>
    <xdr:graphicFrame macro="">
      <xdr:nvGraphicFramePr>
        <xdr:cNvPr id="452266" name="グラフ 1">
          <a:extLst>
            <a:ext uri="{FF2B5EF4-FFF2-40B4-BE49-F238E27FC236}">
              <a16:creationId xmlns:a16="http://schemas.microsoft.com/office/drawing/2014/main" id="{390EAA69-9BD1-FC6A-28EB-19E1EA02D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63</xdr:col>
      <xdr:colOff>0</xdr:colOff>
      <xdr:row>39</xdr:row>
      <xdr:rowOff>38100</xdr:rowOff>
    </xdr:from>
    <xdr:ext cx="2353529" cy="3185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C341A2-B19D-E57B-440B-F31A4BDC6E75}"/>
            </a:ext>
          </a:extLst>
        </xdr:cNvPr>
        <xdr:cNvSpPr txBox="1"/>
      </xdr:nvSpPr>
      <xdr:spPr>
        <a:xfrm>
          <a:off x="30473650" y="7175500"/>
          <a:ext cx="2344368" cy="3263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/>
            <a:t>実質</a:t>
          </a:r>
          <a:r>
            <a:rPr kumimoji="1" lang="en-US" altLang="ja-JP" sz="1200"/>
            <a:t>GDP</a:t>
          </a:r>
          <a:r>
            <a:rPr kumimoji="1" lang="ja-JP" altLang="en-US" sz="1200"/>
            <a:t>の推移（兵庫県・全国）</a:t>
          </a:r>
        </a:p>
      </xdr:txBody>
    </xdr:sp>
    <xdr:clientData/>
  </xdr:oneCellAnchor>
  <xdr:oneCellAnchor>
    <xdr:from>
      <xdr:col>70</xdr:col>
      <xdr:colOff>0</xdr:colOff>
      <xdr:row>50</xdr:row>
      <xdr:rowOff>158750</xdr:rowOff>
    </xdr:from>
    <xdr:ext cx="492971" cy="22627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678BB4C-05C6-4376-1AEB-1A5CC37DDD9F}"/>
            </a:ext>
          </a:extLst>
        </xdr:cNvPr>
        <xdr:cNvSpPr txBox="1"/>
      </xdr:nvSpPr>
      <xdr:spPr>
        <a:xfrm>
          <a:off x="34061400" y="9102725"/>
          <a:ext cx="491675" cy="235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/>
            <a:t>年度</a:t>
          </a:r>
        </a:p>
      </xdr:txBody>
    </xdr:sp>
    <xdr:clientData/>
  </xdr:oneCellAnchor>
  <xdr:oneCellAnchor>
    <xdr:from>
      <xdr:col>62</xdr:col>
      <xdr:colOff>173990</xdr:colOff>
      <xdr:row>39</xdr:row>
      <xdr:rowOff>76200</xdr:rowOff>
    </xdr:from>
    <xdr:ext cx="775020" cy="26456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845D4A-18F7-6896-645E-388B284388A5}"/>
            </a:ext>
          </a:extLst>
        </xdr:cNvPr>
        <xdr:cNvSpPr txBox="1"/>
      </xdr:nvSpPr>
      <xdr:spPr>
        <a:xfrm>
          <a:off x="29914850" y="7213600"/>
          <a:ext cx="7664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H23=100</a:t>
          </a:r>
          <a:endParaRPr kumimoji="1" lang="ja-JP" altLang="en-US" sz="1100"/>
        </a:p>
      </xdr:txBody>
    </xdr:sp>
    <xdr:clientData/>
  </xdr:oneCellAnchor>
  <xdr:twoCellAnchor>
    <xdr:from>
      <xdr:col>62</xdr:col>
      <xdr:colOff>25400</xdr:colOff>
      <xdr:row>57</xdr:row>
      <xdr:rowOff>88900</xdr:rowOff>
    </xdr:from>
    <xdr:to>
      <xdr:col>75</xdr:col>
      <xdr:colOff>12700</xdr:colOff>
      <xdr:row>73</xdr:row>
      <xdr:rowOff>12700</xdr:rowOff>
    </xdr:to>
    <xdr:graphicFrame macro="">
      <xdr:nvGraphicFramePr>
        <xdr:cNvPr id="452270" name="グラフ 1">
          <a:extLst>
            <a:ext uri="{FF2B5EF4-FFF2-40B4-BE49-F238E27FC236}">
              <a16:creationId xmlns:a16="http://schemas.microsoft.com/office/drawing/2014/main" id="{2DD42B87-8A2F-94B6-4A4D-686488010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0.93546</cdr:x>
      <cdr:y>0.81924</cdr:y>
    </cdr:from>
    <cdr:to>
      <cdr:x>0.93596</cdr:x>
      <cdr:y>0.81948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62EFE04-A8BF-90B2-AE5C-37CCA2C00D0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0193" y="2162175"/>
          <a:ext cx="426757" cy="29263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0.01979</cdr:x>
      <cdr:y>0.03853</cdr:y>
    </cdr:from>
    <cdr:to>
      <cdr:x>0.21133</cdr:x>
      <cdr:y>0.43049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14300" y="104775"/>
          <a:ext cx="11430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H25=100</a:t>
          </a: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0.93176</cdr:x>
      <cdr:y>0.82255</cdr:y>
    </cdr:from>
    <cdr:to>
      <cdr:x>0.93324</cdr:x>
      <cdr:y>0.82255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EB908AC-3739-E86D-9DA1-2DB61769BCF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0193" y="2162175"/>
          <a:ext cx="426757" cy="29263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0.0198</cdr:x>
      <cdr:y>0.04071</cdr:y>
    </cdr:from>
    <cdr:to>
      <cdr:x>0.21133</cdr:x>
      <cdr:y>0.43129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14300" y="104775"/>
          <a:ext cx="11430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H25=100</a:t>
          </a: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C7B4-8979-400E-8A8F-66F7DAFE7AB3}">
  <sheetPr>
    <tabColor theme="9" tint="0.79998168889431442"/>
  </sheetPr>
  <dimension ref="A1:F1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"/>
  <cols>
    <col min="1" max="1" width="3.90625" customWidth="1"/>
    <col min="2" max="2" width="18.08984375" customWidth="1"/>
    <col min="3" max="3" width="29.54296875" customWidth="1"/>
    <col min="4" max="5" width="11.90625" customWidth="1"/>
    <col min="6" max="6" width="12.7265625" customWidth="1"/>
  </cols>
  <sheetData>
    <row r="1" spans="1:6" ht="18.649999999999999" customHeight="1">
      <c r="B1" s="6" t="s">
        <v>1132</v>
      </c>
      <c r="F1" s="1629">
        <v>45616</v>
      </c>
    </row>
    <row r="2" spans="1:6" ht="18.649999999999999" customHeight="1">
      <c r="A2" s="2217"/>
      <c r="B2" s="972" t="s">
        <v>636</v>
      </c>
      <c r="C2" s="1746" t="s">
        <v>1030</v>
      </c>
      <c r="D2" s="1739" t="s">
        <v>1125</v>
      </c>
      <c r="E2" s="1739"/>
      <c r="F2" s="1746" t="s">
        <v>854</v>
      </c>
    </row>
    <row r="3" spans="1:6" ht="18.649999999999999" customHeight="1">
      <c r="A3" s="2218"/>
      <c r="B3" s="2219" t="s">
        <v>496</v>
      </c>
      <c r="C3" s="1750"/>
      <c r="D3" s="1751"/>
      <c r="E3" s="1751"/>
      <c r="F3" s="1750"/>
    </row>
    <row r="4" spans="1:6" ht="18.649999999999999" customHeight="1">
      <c r="A4" s="2217">
        <v>1</v>
      </c>
      <c r="B4" s="2220" t="s">
        <v>1126</v>
      </c>
      <c r="C4" s="1744" t="s">
        <v>1133</v>
      </c>
      <c r="D4" s="1739" t="s">
        <v>1045</v>
      </c>
      <c r="E4" s="1739" t="s">
        <v>1141</v>
      </c>
      <c r="F4" s="1744"/>
    </row>
    <row r="5" spans="1:6" ht="18.649999999999999" customHeight="1">
      <c r="A5" s="2221">
        <v>2</v>
      </c>
      <c r="B5" s="2222" t="s">
        <v>1127</v>
      </c>
      <c r="C5" s="1738" t="s">
        <v>1136</v>
      </c>
      <c r="D5" s="1733" t="s">
        <v>1045</v>
      </c>
      <c r="E5" s="1733" t="s">
        <v>1141</v>
      </c>
      <c r="F5" s="1738"/>
    </row>
    <row r="6" spans="1:6" ht="18.649999999999999" customHeight="1">
      <c r="A6" s="2221">
        <v>3</v>
      </c>
      <c r="B6" s="2222" t="s">
        <v>1128</v>
      </c>
      <c r="C6" s="1738" t="s">
        <v>1137</v>
      </c>
      <c r="D6" s="1733" t="s">
        <v>1045</v>
      </c>
      <c r="E6" s="1733" t="s">
        <v>1044</v>
      </c>
      <c r="F6" s="1738"/>
    </row>
    <row r="7" spans="1:6" ht="18.649999999999999" customHeight="1">
      <c r="A7" s="2221">
        <v>4</v>
      </c>
      <c r="B7" s="2222" t="s">
        <v>1129</v>
      </c>
      <c r="C7" s="1738" t="s">
        <v>1134</v>
      </c>
      <c r="D7" s="1733" t="s">
        <v>1045</v>
      </c>
      <c r="E7" s="1733" t="s">
        <v>1141</v>
      </c>
      <c r="F7" s="1738"/>
    </row>
    <row r="8" spans="1:6" ht="18.649999999999999" customHeight="1">
      <c r="A8" s="2221">
        <v>5</v>
      </c>
      <c r="B8" s="2222" t="s">
        <v>1130</v>
      </c>
      <c r="C8" s="1738" t="s">
        <v>1134</v>
      </c>
      <c r="D8" s="1733" t="s">
        <v>1045</v>
      </c>
      <c r="E8" s="1733" t="s">
        <v>1141</v>
      </c>
      <c r="F8" s="1738"/>
    </row>
    <row r="9" spans="1:6" ht="18.649999999999999" customHeight="1">
      <c r="A9" s="2218">
        <v>6</v>
      </c>
      <c r="B9" s="2223" t="s">
        <v>1131</v>
      </c>
      <c r="C9" s="1750" t="s">
        <v>1135</v>
      </c>
      <c r="D9" s="1784" t="s">
        <v>1138</v>
      </c>
      <c r="E9" s="1784" t="s">
        <v>1044</v>
      </c>
      <c r="F9" s="1750"/>
    </row>
    <row r="10" spans="1:6" ht="18.649999999999999" customHeight="1">
      <c r="A10" s="2224"/>
      <c r="B10" s="2225" t="s">
        <v>1139</v>
      </c>
      <c r="C10" s="2226" t="s">
        <v>1140</v>
      </c>
      <c r="D10" s="2225"/>
      <c r="E10" s="2225"/>
      <c r="F10" s="2226"/>
    </row>
  </sheetData>
  <phoneticPr fontId="2"/>
  <hyperlinks>
    <hyperlink ref="B4" location="'1生産名目長期'!A1" display="生産名目長期" xr:uid="{798CB83B-8084-443D-9BCF-E55955BE96D5}"/>
    <hyperlink ref="B5" location="'2分配長期'!A1" display="分配長期" xr:uid="{239EAB51-368B-4D16-9AAC-D9D221C7FF00}"/>
    <hyperlink ref="B6" location="'3支出名目長期'!A1" display="支出名目長期" xr:uid="{3841E4C8-919A-4F9A-8211-2A7CA05A97D3}"/>
    <hyperlink ref="B7" location="'5支出DFH23'!A1" display="支出デフレーター" xr:uid="{37707FCD-D144-40DE-A404-6D4670245EF3}"/>
    <hyperlink ref="B8" location="'4生産DFH23'!A1" display="生産デフレーター" xr:uid="{A3BBF6EB-2002-4A5E-B18F-E6D1B45D6BBC}"/>
    <hyperlink ref="B9" location="'6国県GDP簡易接続'!A1" display="国県GDP簡易接続" xr:uid="{01DA57F4-FD9A-4F9E-8B90-1B1098804C7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B58A-F44D-49B1-A85A-641673F8F07E}">
  <sheetPr>
    <tabColor theme="0"/>
  </sheetPr>
  <dimension ref="A1:BD1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" defaultRowHeight="12"/>
  <cols>
    <col min="1" max="1" width="36" style="182" customWidth="1"/>
    <col min="2" max="18" width="10.6328125" style="182" customWidth="1"/>
    <col min="19" max="41" width="11.6328125" style="182" customWidth="1"/>
    <col min="42" max="48" width="11.6328125" style="17" customWidth="1"/>
    <col min="49" max="49" width="9.81640625" style="17" customWidth="1"/>
    <col min="50" max="56" width="8.6328125" style="17" customWidth="1"/>
    <col min="57" max="16384" width="9" style="17"/>
  </cols>
  <sheetData>
    <row r="1" spans="1:56">
      <c r="A1" s="175" t="s">
        <v>225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3"/>
      <c r="AC1" s="177"/>
      <c r="AD1" s="177"/>
      <c r="AE1" s="178"/>
      <c r="AF1" s="178"/>
      <c r="AG1" s="178"/>
      <c r="AH1" s="178"/>
      <c r="AI1" s="178" t="s">
        <v>468</v>
      </c>
      <c r="AJ1" s="178" t="s">
        <v>468</v>
      </c>
      <c r="AK1" s="178" t="s">
        <v>468</v>
      </c>
      <c r="AL1" s="178" t="s">
        <v>468</v>
      </c>
      <c r="AM1" s="178" t="s">
        <v>468</v>
      </c>
      <c r="AN1" s="178" t="s">
        <v>468</v>
      </c>
      <c r="AO1" s="178" t="s">
        <v>468</v>
      </c>
      <c r="AP1" s="178" t="s">
        <v>468</v>
      </c>
      <c r="AQ1" s="178" t="s">
        <v>468</v>
      </c>
      <c r="AR1" s="178" t="s">
        <v>468</v>
      </c>
      <c r="AS1" s="178" t="s">
        <v>468</v>
      </c>
      <c r="AT1" s="178" t="s">
        <v>468</v>
      </c>
    </row>
    <row r="2" spans="1:56" ht="12.5" thickBot="1">
      <c r="A2" s="178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178"/>
      <c r="R2" s="67" t="s">
        <v>0</v>
      </c>
      <c r="S2" s="67" t="s">
        <v>0</v>
      </c>
      <c r="T2" s="67" t="s">
        <v>0</v>
      </c>
      <c r="U2" s="67" t="s">
        <v>0</v>
      </c>
      <c r="V2" s="67" t="s">
        <v>0</v>
      </c>
      <c r="W2" s="67" t="s">
        <v>0</v>
      </c>
      <c r="X2" s="67" t="s">
        <v>0</v>
      </c>
      <c r="Y2" s="67" t="s">
        <v>0</v>
      </c>
      <c r="Z2" s="67" t="s">
        <v>0</v>
      </c>
      <c r="AA2" s="67" t="s">
        <v>0</v>
      </c>
      <c r="AB2" s="67" t="s">
        <v>0</v>
      </c>
      <c r="AC2" s="179" t="s">
        <v>0</v>
      </c>
      <c r="AD2" s="179"/>
      <c r="AE2" s="179" t="s">
        <v>0</v>
      </c>
      <c r="AF2" s="179" t="s">
        <v>0</v>
      </c>
      <c r="AG2" s="179" t="s">
        <v>0</v>
      </c>
      <c r="AH2" s="179" t="s">
        <v>0</v>
      </c>
      <c r="AI2" s="180"/>
      <c r="AJ2" s="180"/>
      <c r="AK2" s="181"/>
      <c r="AL2" s="181"/>
      <c r="AM2" s="178"/>
      <c r="AN2" s="178"/>
      <c r="AP2" s="181" t="s">
        <v>31</v>
      </c>
      <c r="AR2" s="70" t="s">
        <v>216</v>
      </c>
      <c r="AU2" s="70" t="s">
        <v>612</v>
      </c>
      <c r="AV2" s="70" t="s">
        <v>612</v>
      </c>
      <c r="AW2" s="233"/>
      <c r="AX2" s="233"/>
      <c r="AY2" s="233"/>
    </row>
    <row r="3" spans="1:56" ht="13.5" customHeight="1" thickBot="1">
      <c r="A3" s="183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423"/>
      <c r="Q3" s="1551" t="s">
        <v>485</v>
      </c>
      <c r="R3" s="184" t="s">
        <v>150</v>
      </c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2297" t="s">
        <v>461</v>
      </c>
      <c r="AJ3" s="2297"/>
      <c r="AK3" s="2297"/>
      <c r="AL3" s="2297"/>
      <c r="AM3" s="2297"/>
      <c r="AN3" s="2297"/>
      <c r="AO3" s="2297"/>
      <c r="AP3" s="2297"/>
      <c r="AQ3" s="2297"/>
      <c r="AR3" s="2297"/>
      <c r="AS3" s="2297"/>
      <c r="AT3" s="2297"/>
      <c r="AU3" s="106"/>
      <c r="AV3" s="19"/>
    </row>
    <row r="4" spans="1:56">
      <c r="A4" s="185" t="s">
        <v>151</v>
      </c>
      <c r="B4" s="1534" t="s">
        <v>904</v>
      </c>
      <c r="C4" s="373" t="s">
        <v>905</v>
      </c>
      <c r="D4" s="373" t="s">
        <v>906</v>
      </c>
      <c r="E4" s="373" t="s">
        <v>907</v>
      </c>
      <c r="F4" s="373" t="s">
        <v>908</v>
      </c>
      <c r="G4" s="373" t="s">
        <v>909</v>
      </c>
      <c r="H4" s="373" t="s">
        <v>910</v>
      </c>
      <c r="I4" s="373" t="s">
        <v>911</v>
      </c>
      <c r="J4" s="373" t="s">
        <v>912</v>
      </c>
      <c r="K4" s="373" t="s">
        <v>913</v>
      </c>
      <c r="L4" s="373" t="s">
        <v>914</v>
      </c>
      <c r="M4" s="373" t="s">
        <v>915</v>
      </c>
      <c r="N4" s="373" t="s">
        <v>916</v>
      </c>
      <c r="O4" s="373" t="s">
        <v>917</v>
      </c>
      <c r="P4" s="1184" t="s">
        <v>918</v>
      </c>
      <c r="Q4" s="1182" t="s">
        <v>8</v>
      </c>
      <c r="R4" s="186" t="s">
        <v>8</v>
      </c>
      <c r="S4" s="187" t="s">
        <v>9</v>
      </c>
      <c r="T4" s="186" t="s">
        <v>10</v>
      </c>
      <c r="U4" s="187" t="s">
        <v>11</v>
      </c>
      <c r="V4" s="186" t="s">
        <v>12</v>
      </c>
      <c r="W4" s="187" t="s">
        <v>13</v>
      </c>
      <c r="X4" s="186" t="s">
        <v>14</v>
      </c>
      <c r="Y4" s="187" t="s">
        <v>15</v>
      </c>
      <c r="Z4" s="186" t="s">
        <v>16</v>
      </c>
      <c r="AA4" s="187" t="s">
        <v>17</v>
      </c>
      <c r="AB4" s="188" t="s">
        <v>18</v>
      </c>
      <c r="AC4" s="1191" t="s">
        <v>19</v>
      </c>
      <c r="AD4" s="1191" t="s">
        <v>19</v>
      </c>
      <c r="AE4" s="1030" t="s">
        <v>20</v>
      </c>
      <c r="AF4" s="1030" t="s">
        <v>21</v>
      </c>
      <c r="AG4" s="1030" t="s">
        <v>22</v>
      </c>
      <c r="AH4" s="1030" t="s">
        <v>23</v>
      </c>
      <c r="AI4" s="363" t="s">
        <v>24</v>
      </c>
      <c r="AJ4" s="368" t="s">
        <v>25</v>
      </c>
      <c r="AK4" s="987" t="s">
        <v>26</v>
      </c>
      <c r="AL4" s="368" t="s">
        <v>27</v>
      </c>
      <c r="AM4" s="363" t="s">
        <v>28</v>
      </c>
      <c r="AN4" s="368" t="s">
        <v>29</v>
      </c>
      <c r="AO4" s="367" t="s">
        <v>30</v>
      </c>
      <c r="AP4" s="986" t="s">
        <v>71</v>
      </c>
      <c r="AQ4" s="367" t="s">
        <v>187</v>
      </c>
      <c r="AR4" s="367" t="s">
        <v>212</v>
      </c>
      <c r="AS4" s="363" t="s">
        <v>222</v>
      </c>
      <c r="AT4" s="987" t="s">
        <v>428</v>
      </c>
      <c r="AU4" s="363" t="s">
        <v>431</v>
      </c>
      <c r="AV4" s="363" t="s">
        <v>874</v>
      </c>
      <c r="AW4" s="363"/>
      <c r="AX4" s="1138" t="s">
        <v>860</v>
      </c>
      <c r="AY4" s="1108"/>
      <c r="AZ4" s="1140"/>
      <c r="BA4" s="1110" t="s">
        <v>859</v>
      </c>
      <c r="BB4" s="1165" t="s">
        <v>859</v>
      </c>
      <c r="BC4" s="1110" t="s">
        <v>859</v>
      </c>
      <c r="BD4" s="1111" t="s">
        <v>859</v>
      </c>
    </row>
    <row r="5" spans="1:56" ht="12.5" thickBot="1">
      <c r="A5" s="189"/>
      <c r="B5" s="1536">
        <v>1975</v>
      </c>
      <c r="C5" s="1535">
        <v>1976</v>
      </c>
      <c r="D5" s="1535">
        <v>1977</v>
      </c>
      <c r="E5" s="1535">
        <v>1978</v>
      </c>
      <c r="F5" s="1535">
        <v>1979</v>
      </c>
      <c r="G5" s="1535">
        <v>1980</v>
      </c>
      <c r="H5" s="1535">
        <v>1981</v>
      </c>
      <c r="I5" s="1535">
        <v>1982</v>
      </c>
      <c r="J5" s="1535">
        <v>1983</v>
      </c>
      <c r="K5" s="1535">
        <v>1984</v>
      </c>
      <c r="L5" s="1535">
        <v>1985</v>
      </c>
      <c r="M5" s="1535">
        <v>1986</v>
      </c>
      <c r="N5" s="1535">
        <v>1987</v>
      </c>
      <c r="O5" s="1535">
        <v>1988</v>
      </c>
      <c r="P5" s="1535">
        <v>1989</v>
      </c>
      <c r="Q5" s="1547">
        <v>1990</v>
      </c>
      <c r="R5" s="190">
        <v>1990</v>
      </c>
      <c r="S5" s="191">
        <v>1991</v>
      </c>
      <c r="T5" s="190">
        <v>1992</v>
      </c>
      <c r="U5" s="191">
        <v>1993</v>
      </c>
      <c r="V5" s="190">
        <v>1994</v>
      </c>
      <c r="W5" s="191">
        <v>1995</v>
      </c>
      <c r="X5" s="190">
        <v>1996</v>
      </c>
      <c r="Y5" s="191">
        <v>1997</v>
      </c>
      <c r="Z5" s="190">
        <v>1998</v>
      </c>
      <c r="AA5" s="191">
        <v>1999</v>
      </c>
      <c r="AB5" s="192">
        <v>2000</v>
      </c>
      <c r="AC5" s="193" t="s">
        <v>485</v>
      </c>
      <c r="AD5" s="193">
        <v>2001</v>
      </c>
      <c r="AE5" s="1031">
        <v>2002</v>
      </c>
      <c r="AF5" s="1031">
        <v>2003</v>
      </c>
      <c r="AG5" s="1031">
        <v>2004</v>
      </c>
      <c r="AH5" s="1031">
        <v>2005</v>
      </c>
      <c r="AI5" s="1192">
        <v>2006</v>
      </c>
      <c r="AJ5" s="1193">
        <v>2007</v>
      </c>
      <c r="AK5" s="1194">
        <v>2008</v>
      </c>
      <c r="AL5" s="1193">
        <v>2009</v>
      </c>
      <c r="AM5" s="1192">
        <v>2010</v>
      </c>
      <c r="AN5" s="1193">
        <v>2011</v>
      </c>
      <c r="AO5" s="1195">
        <v>2012</v>
      </c>
      <c r="AP5" s="1196">
        <v>2013</v>
      </c>
      <c r="AQ5" s="1195">
        <v>2014</v>
      </c>
      <c r="AR5" s="1195">
        <v>2015</v>
      </c>
      <c r="AS5" s="1192">
        <v>2016</v>
      </c>
      <c r="AT5" s="1194">
        <v>2017</v>
      </c>
      <c r="AU5" s="1192">
        <v>2018</v>
      </c>
      <c r="AV5" s="1192">
        <v>2019</v>
      </c>
      <c r="AW5" s="1142" t="s">
        <v>862</v>
      </c>
      <c r="AX5" s="1139" t="s">
        <v>857</v>
      </c>
      <c r="AY5" s="1113" t="s">
        <v>858</v>
      </c>
      <c r="AZ5" s="1141" t="s">
        <v>852</v>
      </c>
      <c r="BA5" s="1176" t="s">
        <v>862</v>
      </c>
      <c r="BB5" s="1166" t="s">
        <v>857</v>
      </c>
      <c r="BC5" s="1115" t="s">
        <v>858</v>
      </c>
      <c r="BD5" s="1116" t="s">
        <v>852</v>
      </c>
    </row>
    <row r="6" spans="1:56" ht="13">
      <c r="A6" s="194" t="s">
        <v>229</v>
      </c>
      <c r="B6" s="1565">
        <f>'16分配H12'!V6</f>
        <v>4173067</v>
      </c>
      <c r="C6" s="1565">
        <f>'16分配H12'!W6</f>
        <v>4454434</v>
      </c>
      <c r="D6" s="1565">
        <f>'16分配H12'!X6</f>
        <v>4930333</v>
      </c>
      <c r="E6" s="1565">
        <f>'16分配H12'!Y6</f>
        <v>5300334</v>
      </c>
      <c r="F6" s="1565">
        <f>'16分配H12'!Z6</f>
        <v>5740807</v>
      </c>
      <c r="G6" s="1565">
        <f>'16分配H12'!AA6</f>
        <v>5310657</v>
      </c>
      <c r="H6" s="1565">
        <f>'16分配H12'!AB6</f>
        <v>6134662</v>
      </c>
      <c r="I6" s="1565">
        <f>'16分配H12'!AC6</f>
        <v>6128986</v>
      </c>
      <c r="J6" s="1565">
        <f>'16分配H12'!AD6</f>
        <v>6413497</v>
      </c>
      <c r="K6" s="1565">
        <f>'16分配H12'!AE6</f>
        <v>6715198</v>
      </c>
      <c r="L6" s="1565">
        <f>'16分配H12'!AF6</f>
        <v>6990502</v>
      </c>
      <c r="M6" s="1565">
        <f>'16分配H12'!AG6</f>
        <v>7497961</v>
      </c>
      <c r="N6" s="1565">
        <f>'16分配H12'!AH6</f>
        <v>7835171</v>
      </c>
      <c r="O6" s="1565">
        <f>'16分配H12'!AI6</f>
        <v>7895763</v>
      </c>
      <c r="P6" s="1565">
        <f>'16分配H12'!AJ6</f>
        <v>8421292</v>
      </c>
      <c r="Q6" s="1566">
        <f>'16分配H12'!AK6</f>
        <v>9785354</v>
      </c>
      <c r="R6" s="195">
        <f>R7+R8</f>
        <v>9055060</v>
      </c>
      <c r="S6" s="195">
        <f t="shared" ref="S6:AB6" si="0">S7+S8</f>
        <v>8989958</v>
      </c>
      <c r="T6" s="195">
        <f t="shared" si="0"/>
        <v>9660206</v>
      </c>
      <c r="U6" s="195">
        <f t="shared" si="0"/>
        <v>9495912</v>
      </c>
      <c r="V6" s="195">
        <f t="shared" si="0"/>
        <v>9348913</v>
      </c>
      <c r="W6" s="195">
        <f t="shared" si="0"/>
        <v>9998054</v>
      </c>
      <c r="X6" s="195">
        <f t="shared" si="0"/>
        <v>11049438</v>
      </c>
      <c r="Y6" s="195">
        <f t="shared" si="0"/>
        <v>10706174</v>
      </c>
      <c r="Z6" s="195">
        <f t="shared" si="0"/>
        <v>10523933</v>
      </c>
      <c r="AA6" s="195">
        <f t="shared" si="0"/>
        <v>10343834</v>
      </c>
      <c r="AB6" s="196">
        <f t="shared" si="0"/>
        <v>11309925</v>
      </c>
      <c r="AC6" s="340">
        <v>13529756</v>
      </c>
      <c r="AD6" s="340">
        <v>11474664</v>
      </c>
      <c r="AE6" s="1032">
        <v>12850464</v>
      </c>
      <c r="AF6" s="1032">
        <v>12252911</v>
      </c>
      <c r="AG6" s="1032">
        <v>12103923</v>
      </c>
      <c r="AH6" s="1032">
        <v>10909291</v>
      </c>
      <c r="AI6" s="200">
        <v>10894185</v>
      </c>
      <c r="AJ6" s="200">
        <v>10904165</v>
      </c>
      <c r="AK6" s="990">
        <v>10888218</v>
      </c>
      <c r="AL6" s="200">
        <v>10814646</v>
      </c>
      <c r="AM6" s="200">
        <v>10192450</v>
      </c>
      <c r="AN6" s="200">
        <v>10306964</v>
      </c>
      <c r="AO6" s="200">
        <v>10444259</v>
      </c>
      <c r="AP6" s="990">
        <v>10583233</v>
      </c>
      <c r="AQ6" s="200">
        <v>10617022</v>
      </c>
      <c r="AR6" s="200">
        <v>10434474</v>
      </c>
      <c r="AS6" s="200">
        <v>10562277</v>
      </c>
      <c r="AT6" s="990">
        <v>10847735</v>
      </c>
      <c r="AU6" s="349">
        <f>'25QE分配'!D4</f>
        <v>11252272</v>
      </c>
      <c r="AV6" s="349"/>
      <c r="AW6" s="349"/>
      <c r="AX6" s="1061">
        <f>(AK6-AC6)/AC6*100</f>
        <v>-19.523914548052456</v>
      </c>
      <c r="AY6" s="1061">
        <f>(AP6-AK6)/AK6*100</f>
        <v>-2.8010552323621734</v>
      </c>
      <c r="AZ6" s="1019">
        <f>(AT6-AP6)/AP6*100</f>
        <v>2.4992551897893582</v>
      </c>
      <c r="BA6" s="1143"/>
      <c r="BB6" s="1093">
        <f>((AK6/ABS(AC6))^(1/7)-1)*100</f>
        <v>-3.0553527488968113</v>
      </c>
      <c r="BC6" s="967">
        <f>((AP6/ABS(AK6))^(1/5)-1)*100</f>
        <v>-0.56659537698127149</v>
      </c>
      <c r="BD6" s="1095">
        <f>((AT6/ABS(AP6))^(1/5)-1)*100</f>
        <v>0.4949276632179922</v>
      </c>
    </row>
    <row r="7" spans="1:56" ht="13">
      <c r="A7" s="197" t="s">
        <v>230</v>
      </c>
      <c r="B7" s="1567">
        <f>'16分配H12'!V7</f>
        <v>3833885</v>
      </c>
      <c r="C7" s="1567">
        <f>'16分配H12'!W7</f>
        <v>4066058</v>
      </c>
      <c r="D7" s="1567">
        <f>'16分配H12'!X7</f>
        <v>4481933</v>
      </c>
      <c r="E7" s="1567">
        <f>'16分配H12'!Y7</f>
        <v>4807607</v>
      </c>
      <c r="F7" s="1567">
        <f>'16分配H12'!Z7</f>
        <v>5216138</v>
      </c>
      <c r="G7" s="1567">
        <f>'16分配H12'!AA7</f>
        <v>4740467</v>
      </c>
      <c r="H7" s="1567">
        <f>'16分配H12'!AB7</f>
        <v>5508849</v>
      </c>
      <c r="I7" s="1567">
        <f>'16分配H12'!AC7</f>
        <v>5463217</v>
      </c>
      <c r="J7" s="1567">
        <f>'16分配H12'!AD7</f>
        <v>5727831</v>
      </c>
      <c r="K7" s="1567">
        <f>'16分配H12'!AE7</f>
        <v>6009866</v>
      </c>
      <c r="L7" s="1567">
        <f>'16分配H12'!AF7</f>
        <v>6204685</v>
      </c>
      <c r="M7" s="1567">
        <f>'16分配H12'!AG7</f>
        <v>6640107</v>
      </c>
      <c r="N7" s="1567">
        <f>'16分配H12'!AH7</f>
        <v>6832663</v>
      </c>
      <c r="O7" s="1567">
        <f>'16分配H12'!AI7</f>
        <v>6955630</v>
      </c>
      <c r="P7" s="1567">
        <f>'16分配H12'!AJ7</f>
        <v>7337181</v>
      </c>
      <c r="Q7" s="1568">
        <f>'16分配H12'!AK7</f>
        <v>8322928</v>
      </c>
      <c r="R7" s="198">
        <v>8060277</v>
      </c>
      <c r="S7" s="198">
        <v>8009968</v>
      </c>
      <c r="T7" s="198">
        <v>8598962</v>
      </c>
      <c r="U7" s="198">
        <v>8456250</v>
      </c>
      <c r="V7" s="198">
        <v>8329151</v>
      </c>
      <c r="W7" s="198">
        <v>8813930</v>
      </c>
      <c r="X7" s="198">
        <v>9797523</v>
      </c>
      <c r="Y7" s="198">
        <v>9471889</v>
      </c>
      <c r="Z7" s="198">
        <v>9277810</v>
      </c>
      <c r="AA7" s="198">
        <v>9112024</v>
      </c>
      <c r="AB7" s="199">
        <v>10011081</v>
      </c>
      <c r="AC7" s="340">
        <v>11922078</v>
      </c>
      <c r="AD7" s="340">
        <v>10095154</v>
      </c>
      <c r="AE7" s="1032">
        <v>11207920</v>
      </c>
      <c r="AF7" s="1032">
        <v>10677688</v>
      </c>
      <c r="AG7" s="1032">
        <v>10544261</v>
      </c>
      <c r="AH7" s="1032">
        <v>9652016</v>
      </c>
      <c r="AI7" s="200">
        <v>9579428</v>
      </c>
      <c r="AJ7" s="200">
        <v>9584656</v>
      </c>
      <c r="AK7" s="990">
        <v>9561785</v>
      </c>
      <c r="AL7" s="200">
        <v>9524252</v>
      </c>
      <c r="AM7" s="200">
        <v>8880623</v>
      </c>
      <c r="AN7" s="200">
        <v>8964557</v>
      </c>
      <c r="AO7" s="200">
        <v>9074929</v>
      </c>
      <c r="AP7" s="990">
        <v>9196545</v>
      </c>
      <c r="AQ7" s="200">
        <v>9185980</v>
      </c>
      <c r="AR7" s="200">
        <v>9001349</v>
      </c>
      <c r="AS7" s="200">
        <v>9041265</v>
      </c>
      <c r="AT7" s="990">
        <v>9274992</v>
      </c>
      <c r="AU7" s="350"/>
      <c r="AV7" s="350"/>
      <c r="AW7" s="350"/>
      <c r="AX7" s="1061">
        <f t="shared" ref="AX7:AX54" si="1">(AK7-AC7)/AC7*100</f>
        <v>-19.797664467553393</v>
      </c>
      <c r="AY7" s="1061">
        <f t="shared" ref="AY7:AY54" si="2">(AP7-AK7)/AK7*100</f>
        <v>-3.8197888783318179</v>
      </c>
      <c r="AZ7" s="1019">
        <f t="shared" ref="AZ7:AZ54" si="3">(AT7-AP7)/AP7*100</f>
        <v>0.8530051231196063</v>
      </c>
      <c r="BA7" s="1143"/>
      <c r="BB7" s="1093">
        <f t="shared" ref="BB7:BB54" si="4">((AK7/ABS(AC7))^(1/7)-1)*100</f>
        <v>-3.1025315562283939</v>
      </c>
      <c r="BC7" s="967">
        <f t="shared" ref="BC7:BC54" si="5">((AP7/ABS(AK7))^(1/5)-1)*100</f>
        <v>-0.77590529456375013</v>
      </c>
      <c r="BD7" s="1095">
        <f t="shared" ref="BD7:BD54" si="6">((AT7/ABS(AP7))^(1/5)-1)*100</f>
        <v>0.17002189193360273</v>
      </c>
    </row>
    <row r="8" spans="1:56" ht="13">
      <c r="A8" s="197" t="s">
        <v>231</v>
      </c>
      <c r="B8" s="1567">
        <f>'16分配H12'!V8</f>
        <v>339182</v>
      </c>
      <c r="C8" s="1567">
        <f>'16分配H12'!W8</f>
        <v>388376</v>
      </c>
      <c r="D8" s="1567">
        <f>'16分配H12'!X8</f>
        <v>448400</v>
      </c>
      <c r="E8" s="1567">
        <f>'16分配H12'!Y8</f>
        <v>492727</v>
      </c>
      <c r="F8" s="1567">
        <f>'16分配H12'!Z8</f>
        <v>524669</v>
      </c>
      <c r="G8" s="1567">
        <f>'16分配H12'!AA8</f>
        <v>570190</v>
      </c>
      <c r="H8" s="1567">
        <f>'16分配H12'!AB8</f>
        <v>625813</v>
      </c>
      <c r="I8" s="1567">
        <f>'16分配H12'!AC8</f>
        <v>665769</v>
      </c>
      <c r="J8" s="1567">
        <f>'16分配H12'!AD8</f>
        <v>685666</v>
      </c>
      <c r="K8" s="1567">
        <f>'16分配H12'!AE8</f>
        <v>705332</v>
      </c>
      <c r="L8" s="1567">
        <f>'16分配H12'!AF8</f>
        <v>785817</v>
      </c>
      <c r="M8" s="1567">
        <f>'16分配H12'!AG8</f>
        <v>857854</v>
      </c>
      <c r="N8" s="1567">
        <f>'16分配H12'!AH8</f>
        <v>1002508</v>
      </c>
      <c r="O8" s="1567">
        <f>'16分配H12'!AI8</f>
        <v>940133</v>
      </c>
      <c r="P8" s="1567">
        <f>'16分配H12'!AJ8</f>
        <v>1084111</v>
      </c>
      <c r="Q8" s="1568">
        <f>'16分配H12'!AK8</f>
        <v>1462426</v>
      </c>
      <c r="R8" s="201">
        <f>R9+R10</f>
        <v>994783</v>
      </c>
      <c r="S8" s="201">
        <f t="shared" ref="S8:AB8" si="7">S9+S10</f>
        <v>979990</v>
      </c>
      <c r="T8" s="201">
        <f t="shared" si="7"/>
        <v>1061244</v>
      </c>
      <c r="U8" s="201">
        <f t="shared" si="7"/>
        <v>1039662</v>
      </c>
      <c r="V8" s="201">
        <f t="shared" si="7"/>
        <v>1019762</v>
      </c>
      <c r="W8" s="201">
        <f t="shared" si="7"/>
        <v>1184124</v>
      </c>
      <c r="X8" s="201">
        <f t="shared" si="7"/>
        <v>1251915</v>
      </c>
      <c r="Y8" s="201">
        <f t="shared" si="7"/>
        <v>1234285</v>
      </c>
      <c r="Z8" s="201">
        <f t="shared" si="7"/>
        <v>1246123</v>
      </c>
      <c r="AA8" s="201">
        <f t="shared" si="7"/>
        <v>1231810</v>
      </c>
      <c r="AB8" s="202">
        <f t="shared" si="7"/>
        <v>1298844</v>
      </c>
      <c r="AC8" s="340">
        <v>1607678</v>
      </c>
      <c r="AD8" s="340">
        <v>1379510</v>
      </c>
      <c r="AE8" s="1032">
        <v>1642544</v>
      </c>
      <c r="AF8" s="1032">
        <v>1575223</v>
      </c>
      <c r="AG8" s="1032">
        <v>1559662</v>
      </c>
      <c r="AH8" s="1032">
        <v>1257275</v>
      </c>
      <c r="AI8" s="200">
        <v>1314757</v>
      </c>
      <c r="AJ8" s="200">
        <v>1319509</v>
      </c>
      <c r="AK8" s="990">
        <v>1326433</v>
      </c>
      <c r="AL8" s="200">
        <v>1290394</v>
      </c>
      <c r="AM8" s="200">
        <v>1311827</v>
      </c>
      <c r="AN8" s="200">
        <v>1342407</v>
      </c>
      <c r="AO8" s="200">
        <v>1369330</v>
      </c>
      <c r="AP8" s="990">
        <v>1386688</v>
      </c>
      <c r="AQ8" s="200">
        <v>1431042</v>
      </c>
      <c r="AR8" s="200">
        <v>1433125</v>
      </c>
      <c r="AS8" s="200">
        <v>1521012</v>
      </c>
      <c r="AT8" s="990">
        <v>1572743</v>
      </c>
      <c r="AU8" s="350"/>
      <c r="AV8" s="350"/>
      <c r="AW8" s="350"/>
      <c r="AX8" s="1061">
        <f t="shared" si="1"/>
        <v>-17.493863820989027</v>
      </c>
      <c r="AY8" s="1061">
        <f t="shared" si="2"/>
        <v>4.5426342679954432</v>
      </c>
      <c r="AZ8" s="1019">
        <f t="shared" si="3"/>
        <v>13.417221465823603</v>
      </c>
      <c r="BA8" s="1143"/>
      <c r="BB8" s="1093">
        <f t="shared" si="4"/>
        <v>-2.7097175595020229</v>
      </c>
      <c r="BC8" s="967">
        <f t="shared" si="5"/>
        <v>0.89245455197670687</v>
      </c>
      <c r="BD8" s="1095">
        <f t="shared" si="6"/>
        <v>2.5500321166502804</v>
      </c>
    </row>
    <row r="9" spans="1:56" ht="13">
      <c r="A9" s="197" t="s">
        <v>232</v>
      </c>
      <c r="B9" s="1567">
        <f>'16分配H12'!V9</f>
        <v>180929</v>
      </c>
      <c r="C9" s="1567">
        <f>'16分配H12'!W9</f>
        <v>218526</v>
      </c>
      <c r="D9" s="1567">
        <f>'16分配H12'!X9</f>
        <v>270396</v>
      </c>
      <c r="E9" s="1567">
        <f>'16分配H12'!Y9</f>
        <v>253776</v>
      </c>
      <c r="F9" s="1567">
        <f>'16分配H12'!Z9</f>
        <v>304993</v>
      </c>
      <c r="G9" s="1567">
        <f>'16分配H12'!AA9</f>
        <v>386164</v>
      </c>
      <c r="H9" s="1567">
        <f>'16分配H12'!AB9</f>
        <v>435971</v>
      </c>
      <c r="I9" s="1567">
        <f>'16分配H12'!AC9</f>
        <v>464338</v>
      </c>
      <c r="J9" s="1567">
        <f>'16分配H12'!AD9</f>
        <v>482748</v>
      </c>
      <c r="K9" s="1567">
        <f>'16分配H12'!AE9</f>
        <v>494985</v>
      </c>
      <c r="L9" s="1567">
        <f>'16分配H12'!AF9</f>
        <v>562504</v>
      </c>
      <c r="M9" s="1567">
        <f>'16分配H12'!AG9</f>
        <v>595402</v>
      </c>
      <c r="N9" s="1567">
        <f>'16分配H12'!AH9</f>
        <v>613516</v>
      </c>
      <c r="O9" s="1567">
        <f>'16分配H12'!AI9</f>
        <v>645153</v>
      </c>
      <c r="P9" s="1567">
        <f>'16分配H12'!AJ9</f>
        <v>704852</v>
      </c>
      <c r="Q9" s="1568">
        <f>'16分配H12'!AK9</f>
        <v>921767</v>
      </c>
      <c r="R9" s="201">
        <v>979413</v>
      </c>
      <c r="S9" s="201">
        <v>964183</v>
      </c>
      <c r="T9" s="201">
        <v>1047867</v>
      </c>
      <c r="U9" s="201">
        <v>1025544</v>
      </c>
      <c r="V9" s="201">
        <v>1007698</v>
      </c>
      <c r="W9" s="201">
        <v>1171153</v>
      </c>
      <c r="X9" s="201">
        <v>1238354</v>
      </c>
      <c r="Y9" s="201">
        <v>1220084</v>
      </c>
      <c r="Z9" s="201">
        <v>1232144</v>
      </c>
      <c r="AA9" s="201">
        <v>1217880</v>
      </c>
      <c r="AB9" s="202">
        <v>1283523</v>
      </c>
      <c r="AC9" s="340">
        <v>1626491</v>
      </c>
      <c r="AD9" s="340">
        <v>1364620</v>
      </c>
      <c r="AE9" s="1032">
        <v>1663586</v>
      </c>
      <c r="AF9" s="1032">
        <v>1558413</v>
      </c>
      <c r="AG9" s="1032">
        <v>1521124</v>
      </c>
      <c r="AH9" s="1032">
        <v>1209606</v>
      </c>
      <c r="AI9" s="200">
        <v>1298041</v>
      </c>
      <c r="AJ9" s="200">
        <v>1290563</v>
      </c>
      <c r="AK9" s="990">
        <v>1270022</v>
      </c>
      <c r="AL9" s="200">
        <v>1270663</v>
      </c>
      <c r="AM9" s="200">
        <v>1295849</v>
      </c>
      <c r="AN9" s="200">
        <v>1340143</v>
      </c>
      <c r="AO9" s="200">
        <v>1368785</v>
      </c>
      <c r="AP9" s="990">
        <v>1365416</v>
      </c>
      <c r="AQ9" s="200">
        <v>1407076</v>
      </c>
      <c r="AR9" s="200">
        <v>1394095</v>
      </c>
      <c r="AS9" s="200">
        <v>1478727</v>
      </c>
      <c r="AT9" s="990">
        <v>1521584</v>
      </c>
      <c r="AU9" s="350"/>
      <c r="AV9" s="350"/>
      <c r="AW9" s="350"/>
      <c r="AX9" s="1061">
        <f t="shared" si="1"/>
        <v>-21.916444665233314</v>
      </c>
      <c r="AY9" s="1061">
        <f t="shared" si="2"/>
        <v>7.5112084672548987</v>
      </c>
      <c r="AZ9" s="1019">
        <f t="shared" si="3"/>
        <v>11.437393439069119</v>
      </c>
      <c r="BA9" s="1143"/>
      <c r="BB9" s="1093">
        <f t="shared" si="4"/>
        <v>-3.4724310707354822</v>
      </c>
      <c r="BC9" s="967">
        <f t="shared" si="5"/>
        <v>1.4590399941580845</v>
      </c>
      <c r="BD9" s="1095">
        <f t="shared" si="6"/>
        <v>2.1894799608126014</v>
      </c>
    </row>
    <row r="10" spans="1:56" ht="13">
      <c r="A10" s="203" t="s">
        <v>233</v>
      </c>
      <c r="B10" s="1567">
        <f>'16分配H12'!V10</f>
        <v>158253</v>
      </c>
      <c r="C10" s="1567">
        <f>'16分配H12'!W10</f>
        <v>169850</v>
      </c>
      <c r="D10" s="1567">
        <f>'16分配H12'!X10</f>
        <v>178004</v>
      </c>
      <c r="E10" s="1567">
        <f>'16分配H12'!Y10</f>
        <v>238951</v>
      </c>
      <c r="F10" s="1567">
        <f>'16分配H12'!Z10</f>
        <v>219676</v>
      </c>
      <c r="G10" s="1567">
        <f>'16分配H12'!AA10</f>
        <v>184026</v>
      </c>
      <c r="H10" s="1567">
        <f>'16分配H12'!AB10</f>
        <v>189842</v>
      </c>
      <c r="I10" s="1567">
        <f>'16分配H12'!AC10</f>
        <v>201431</v>
      </c>
      <c r="J10" s="1567">
        <f>'16分配H12'!AD10</f>
        <v>202918</v>
      </c>
      <c r="K10" s="1567">
        <f>'16分配H12'!AE10</f>
        <v>210347</v>
      </c>
      <c r="L10" s="1567">
        <f>'16分配H12'!AF10</f>
        <v>223313</v>
      </c>
      <c r="M10" s="1567">
        <f>'16分配H12'!AG10</f>
        <v>262452</v>
      </c>
      <c r="N10" s="1567">
        <f>'16分配H12'!AH10</f>
        <v>388992</v>
      </c>
      <c r="O10" s="1567">
        <f>'16分配H12'!AI10</f>
        <v>294980</v>
      </c>
      <c r="P10" s="1567">
        <f>'16分配H12'!AJ10</f>
        <v>379259</v>
      </c>
      <c r="Q10" s="1568">
        <f>'16分配H12'!AK10</f>
        <v>540659</v>
      </c>
      <c r="R10" s="201">
        <v>15370</v>
      </c>
      <c r="S10" s="201">
        <v>15807</v>
      </c>
      <c r="T10" s="201">
        <v>13377</v>
      </c>
      <c r="U10" s="201">
        <v>14118</v>
      </c>
      <c r="V10" s="201">
        <v>12064</v>
      </c>
      <c r="W10" s="201">
        <v>12971</v>
      </c>
      <c r="X10" s="201">
        <v>13561</v>
      </c>
      <c r="Y10" s="201">
        <v>14201</v>
      </c>
      <c r="Z10" s="201">
        <v>13979</v>
      </c>
      <c r="AA10" s="201">
        <v>13930</v>
      </c>
      <c r="AB10" s="202">
        <v>15321</v>
      </c>
      <c r="AC10" s="341">
        <v>-18813</v>
      </c>
      <c r="AD10" s="341">
        <v>14890</v>
      </c>
      <c r="AE10" s="1033">
        <v>-21042</v>
      </c>
      <c r="AF10" s="1033">
        <v>16810</v>
      </c>
      <c r="AG10" s="1033">
        <v>38538</v>
      </c>
      <c r="AH10" s="1033">
        <v>47669</v>
      </c>
      <c r="AI10" s="204">
        <v>16716</v>
      </c>
      <c r="AJ10" s="204">
        <v>28946</v>
      </c>
      <c r="AK10" s="991">
        <v>56411</v>
      </c>
      <c r="AL10" s="204">
        <v>19731</v>
      </c>
      <c r="AM10" s="204">
        <v>15978</v>
      </c>
      <c r="AN10" s="204">
        <v>2264</v>
      </c>
      <c r="AO10" s="204">
        <v>545</v>
      </c>
      <c r="AP10" s="991">
        <v>21272</v>
      </c>
      <c r="AQ10" s="204">
        <v>23966</v>
      </c>
      <c r="AR10" s="204">
        <v>39030</v>
      </c>
      <c r="AS10" s="204">
        <v>42285</v>
      </c>
      <c r="AT10" s="991">
        <v>51159</v>
      </c>
      <c r="AU10" s="350"/>
      <c r="AV10" s="350"/>
      <c r="AW10" s="350"/>
      <c r="AX10" s="1061">
        <f t="shared" si="1"/>
        <v>-399.8511667463988</v>
      </c>
      <c r="AY10" s="1061">
        <f t="shared" si="2"/>
        <v>-62.291042527166681</v>
      </c>
      <c r="AZ10" s="1019">
        <f t="shared" si="3"/>
        <v>140.49924783753292</v>
      </c>
      <c r="BA10" s="1143"/>
      <c r="BB10" s="1093">
        <f t="shared" si="4"/>
        <v>16.984787864301353</v>
      </c>
      <c r="BC10" s="967">
        <f t="shared" si="5"/>
        <v>-17.721018866778138</v>
      </c>
      <c r="BD10" s="1095">
        <f t="shared" si="6"/>
        <v>19.185313863745492</v>
      </c>
    </row>
    <row r="11" spans="1:56" ht="13">
      <c r="A11" s="194" t="s">
        <v>234</v>
      </c>
      <c r="B11" s="1565">
        <f>'16分配H12'!V11</f>
        <v>486968</v>
      </c>
      <c r="C11" s="1565">
        <f>'16分配H12'!W11</f>
        <v>542105</v>
      </c>
      <c r="D11" s="1565">
        <f>'16分配H12'!X11</f>
        <v>539694</v>
      </c>
      <c r="E11" s="1565">
        <f>'16分配H12'!Y11</f>
        <v>506784</v>
      </c>
      <c r="F11" s="1565">
        <f>'16分配H12'!Z11</f>
        <v>576811</v>
      </c>
      <c r="G11" s="1565">
        <f>'16分配H12'!AA11</f>
        <v>811101</v>
      </c>
      <c r="H11" s="1565">
        <f>'16分配H12'!AB11</f>
        <v>944826</v>
      </c>
      <c r="I11" s="1565">
        <f>'16分配H12'!AC11</f>
        <v>975316</v>
      </c>
      <c r="J11" s="1565">
        <f>'16分配H12'!AD11</f>
        <v>996429</v>
      </c>
      <c r="K11" s="1565">
        <f>'16分配H12'!AE11</f>
        <v>1081686</v>
      </c>
      <c r="L11" s="1565">
        <f>'16分配H12'!AF11</f>
        <v>1102349</v>
      </c>
      <c r="M11" s="1565">
        <f>'16分配H12'!AG11</f>
        <v>1148919</v>
      </c>
      <c r="N11" s="1565">
        <f>'16分配H12'!AH11</f>
        <v>1184200</v>
      </c>
      <c r="O11" s="1565">
        <f>'16分配H12'!AI11</f>
        <v>1332596</v>
      </c>
      <c r="P11" s="1565">
        <f>'16分配H12'!AJ11</f>
        <v>1588351</v>
      </c>
      <c r="Q11" s="1566">
        <f>'16分配H12'!AK11</f>
        <v>1689580</v>
      </c>
      <c r="R11" s="195">
        <v>3048435</v>
      </c>
      <c r="S11" s="195">
        <v>3100843</v>
      </c>
      <c r="T11" s="195">
        <v>2755791</v>
      </c>
      <c r="U11" s="195">
        <v>2458242</v>
      </c>
      <c r="V11" s="195">
        <v>2240984</v>
      </c>
      <c r="W11" s="195">
        <v>1965196</v>
      </c>
      <c r="X11" s="195">
        <v>1893572</v>
      </c>
      <c r="Y11" s="195">
        <v>1703833</v>
      </c>
      <c r="Z11" s="195">
        <v>1450328</v>
      </c>
      <c r="AA11" s="195">
        <v>1321188</v>
      </c>
      <c r="AB11" s="196">
        <v>1301255</v>
      </c>
      <c r="AC11" s="340">
        <v>970466</v>
      </c>
      <c r="AD11" s="340">
        <v>900769</v>
      </c>
      <c r="AE11" s="1032">
        <v>840511</v>
      </c>
      <c r="AF11" s="1032">
        <v>706709</v>
      </c>
      <c r="AG11" s="1032">
        <v>745293</v>
      </c>
      <c r="AH11" s="1032">
        <v>892327</v>
      </c>
      <c r="AI11" s="200">
        <v>1185395</v>
      </c>
      <c r="AJ11" s="200">
        <v>1132455</v>
      </c>
      <c r="AK11" s="990">
        <v>977889</v>
      </c>
      <c r="AL11" s="200">
        <v>880917</v>
      </c>
      <c r="AM11" s="200">
        <v>796235</v>
      </c>
      <c r="AN11" s="200">
        <v>806679</v>
      </c>
      <c r="AO11" s="200">
        <v>884401</v>
      </c>
      <c r="AP11" s="990">
        <v>927726</v>
      </c>
      <c r="AQ11" s="200">
        <v>1043453</v>
      </c>
      <c r="AR11" s="200">
        <v>1068783</v>
      </c>
      <c r="AS11" s="200">
        <v>1014722</v>
      </c>
      <c r="AT11" s="990">
        <v>1092807</v>
      </c>
      <c r="AU11" s="349">
        <f>'25QE分配'!F4</f>
        <v>1138739</v>
      </c>
      <c r="AV11" s="349"/>
      <c r="AW11" s="349"/>
      <c r="AX11" s="1061">
        <f t="shared" si="1"/>
        <v>0.76489026921087389</v>
      </c>
      <c r="AY11" s="1061">
        <f t="shared" si="2"/>
        <v>-5.1297233121550612</v>
      </c>
      <c r="AZ11" s="1019">
        <f t="shared" si="3"/>
        <v>17.794154739653735</v>
      </c>
      <c r="BA11" s="1143"/>
      <c r="BB11" s="1093">
        <f t="shared" si="4"/>
        <v>0.10891352708854996</v>
      </c>
      <c r="BC11" s="967">
        <f t="shared" si="5"/>
        <v>-1.0476680454858722</v>
      </c>
      <c r="BD11" s="1095">
        <f t="shared" si="6"/>
        <v>3.329599960761187</v>
      </c>
    </row>
    <row r="12" spans="1:56" ht="13">
      <c r="A12" s="197" t="s">
        <v>235</v>
      </c>
      <c r="B12" s="1565">
        <f>'16分配H12'!V12</f>
        <v>617169</v>
      </c>
      <c r="C12" s="1565">
        <f>'16分配H12'!W12</f>
        <v>715196</v>
      </c>
      <c r="D12" s="1565">
        <f>'16分配H12'!X12</f>
        <v>757674</v>
      </c>
      <c r="E12" s="1565">
        <f>'16分配H12'!Y12</f>
        <v>765617</v>
      </c>
      <c r="F12" s="1565">
        <f>'16分配H12'!Z12</f>
        <v>880564</v>
      </c>
      <c r="G12" s="1565">
        <f>'16分配H12'!AA12</f>
        <v>1147164</v>
      </c>
      <c r="H12" s="1565">
        <f>'16分配H12'!AB12</f>
        <v>1337094</v>
      </c>
      <c r="I12" s="1565">
        <f>'16分配H12'!AC12</f>
        <v>1394105</v>
      </c>
      <c r="J12" s="1565">
        <f>'16分配H12'!AD12</f>
        <v>1471886</v>
      </c>
      <c r="K12" s="1565">
        <f>'16分配H12'!AE12</f>
        <v>1597939</v>
      </c>
      <c r="L12" s="1565">
        <f>'16分配H12'!AF12</f>
        <v>1653098</v>
      </c>
      <c r="M12" s="1565">
        <f>'16分配H12'!AG12</f>
        <v>1711254</v>
      </c>
      <c r="N12" s="1565">
        <f>'16分配H12'!AH12</f>
        <v>1783530</v>
      </c>
      <c r="O12" s="1565">
        <f>'16分配H12'!AI12</f>
        <v>1921351</v>
      </c>
      <c r="P12" s="1565">
        <f>'16分配H12'!AJ12</f>
        <v>2253794</v>
      </c>
      <c r="Q12" s="1566">
        <f>'16分配H12'!AK12</f>
        <v>2497709</v>
      </c>
      <c r="R12" s="201">
        <v>3581205</v>
      </c>
      <c r="S12" s="201">
        <v>3634483</v>
      </c>
      <c r="T12" s="201">
        <v>3282437</v>
      </c>
      <c r="U12" s="201">
        <v>2987608</v>
      </c>
      <c r="V12" s="201">
        <v>2793437</v>
      </c>
      <c r="W12" s="201">
        <v>2552617</v>
      </c>
      <c r="X12" s="201">
        <v>2527303</v>
      </c>
      <c r="Y12" s="201">
        <v>2346986</v>
      </c>
      <c r="Z12" s="201">
        <v>2081012</v>
      </c>
      <c r="AA12" s="201">
        <v>1931683</v>
      </c>
      <c r="AB12" s="202">
        <v>1890612</v>
      </c>
      <c r="AC12" s="340">
        <v>1488186</v>
      </c>
      <c r="AD12" s="340">
        <v>1455756</v>
      </c>
      <c r="AE12" s="1032">
        <v>1316955</v>
      </c>
      <c r="AF12" s="1032">
        <v>1147701</v>
      </c>
      <c r="AG12" s="1032">
        <v>1163997</v>
      </c>
      <c r="AH12" s="1032">
        <v>1333091</v>
      </c>
      <c r="AI12" s="200">
        <v>1595329</v>
      </c>
      <c r="AJ12" s="200">
        <v>1565659</v>
      </c>
      <c r="AK12" s="990">
        <v>1400368</v>
      </c>
      <c r="AL12" s="200">
        <v>1281162</v>
      </c>
      <c r="AM12" s="200">
        <v>1188604</v>
      </c>
      <c r="AN12" s="200">
        <v>1195479</v>
      </c>
      <c r="AO12" s="200">
        <v>1267486</v>
      </c>
      <c r="AP12" s="990">
        <v>1307783</v>
      </c>
      <c r="AQ12" s="200">
        <v>1424254</v>
      </c>
      <c r="AR12" s="200">
        <v>1441964</v>
      </c>
      <c r="AS12" s="200">
        <v>1363544</v>
      </c>
      <c r="AT12" s="990">
        <v>1454941</v>
      </c>
      <c r="AU12" s="350"/>
      <c r="AV12" s="350"/>
      <c r="AW12" s="350"/>
      <c r="AX12" s="1061">
        <f t="shared" si="1"/>
        <v>-5.9010096856172547</v>
      </c>
      <c r="AY12" s="1061">
        <f t="shared" si="2"/>
        <v>-6.6114764119145821</v>
      </c>
      <c r="AZ12" s="1019">
        <f t="shared" si="3"/>
        <v>11.252478431054694</v>
      </c>
      <c r="BA12" s="1143"/>
      <c r="BB12" s="1093">
        <f t="shared" si="4"/>
        <v>-0.86513412379898291</v>
      </c>
      <c r="BC12" s="967">
        <f t="shared" si="5"/>
        <v>-1.3587193768198946</v>
      </c>
      <c r="BD12" s="1095">
        <f t="shared" si="6"/>
        <v>2.1555435543823664</v>
      </c>
    </row>
    <row r="13" spans="1:56" ht="13">
      <c r="A13" s="197" t="s">
        <v>236</v>
      </c>
      <c r="B13" s="1565">
        <f>'16分配H12'!V13</f>
        <v>130201</v>
      </c>
      <c r="C13" s="1565">
        <f>'16分配H12'!W13</f>
        <v>173091</v>
      </c>
      <c r="D13" s="1565">
        <f>'16分配H12'!X13</f>
        <v>217980</v>
      </c>
      <c r="E13" s="1565">
        <f>'16分配H12'!Y13</f>
        <v>258833</v>
      </c>
      <c r="F13" s="1565">
        <f>'16分配H12'!Z13</f>
        <v>303753</v>
      </c>
      <c r="G13" s="1565">
        <f>'16分配H12'!AA13</f>
        <v>336063</v>
      </c>
      <c r="H13" s="1565">
        <f>'16分配H12'!AB13</f>
        <v>392268</v>
      </c>
      <c r="I13" s="1565">
        <f>'16分配H12'!AC13</f>
        <v>418789</v>
      </c>
      <c r="J13" s="1565">
        <f>'16分配H12'!AD13</f>
        <v>475457</v>
      </c>
      <c r="K13" s="1565">
        <f>'16分配H12'!AE13</f>
        <v>516253</v>
      </c>
      <c r="L13" s="1565">
        <f>'16分配H12'!AF13</f>
        <v>550749</v>
      </c>
      <c r="M13" s="1565">
        <f>'16分配H12'!AG13</f>
        <v>562335</v>
      </c>
      <c r="N13" s="1565">
        <f>'16分配H12'!AH13</f>
        <v>599330</v>
      </c>
      <c r="O13" s="1565">
        <f>'16分配H12'!AI13</f>
        <v>588755</v>
      </c>
      <c r="P13" s="1565">
        <f>'16分配H12'!AJ13</f>
        <v>665443</v>
      </c>
      <c r="Q13" s="1566">
        <f>'16分配H12'!AK13</f>
        <v>808129</v>
      </c>
      <c r="R13" s="201">
        <v>532770</v>
      </c>
      <c r="S13" s="201">
        <v>533640</v>
      </c>
      <c r="T13" s="201">
        <v>526646</v>
      </c>
      <c r="U13" s="201">
        <v>529366</v>
      </c>
      <c r="V13" s="201">
        <v>552453</v>
      </c>
      <c r="W13" s="201">
        <v>587421</v>
      </c>
      <c r="X13" s="201">
        <v>633731</v>
      </c>
      <c r="Y13" s="201">
        <v>643153</v>
      </c>
      <c r="Z13" s="201">
        <v>630684</v>
      </c>
      <c r="AA13" s="201">
        <v>610495</v>
      </c>
      <c r="AB13" s="202">
        <v>589357</v>
      </c>
      <c r="AC13" s="340">
        <v>517720</v>
      </c>
      <c r="AD13" s="340">
        <v>554987</v>
      </c>
      <c r="AE13" s="1032">
        <v>476444</v>
      </c>
      <c r="AF13" s="1032">
        <v>440992</v>
      </c>
      <c r="AG13" s="1032">
        <v>418704</v>
      </c>
      <c r="AH13" s="1032">
        <v>440764</v>
      </c>
      <c r="AI13" s="200">
        <v>409934</v>
      </c>
      <c r="AJ13" s="200">
        <v>433204</v>
      </c>
      <c r="AK13" s="990">
        <v>422479</v>
      </c>
      <c r="AL13" s="200">
        <v>400245</v>
      </c>
      <c r="AM13" s="200">
        <v>392369</v>
      </c>
      <c r="AN13" s="200">
        <v>388800</v>
      </c>
      <c r="AO13" s="200">
        <v>383085</v>
      </c>
      <c r="AP13" s="990">
        <v>380057</v>
      </c>
      <c r="AQ13" s="200">
        <v>380801</v>
      </c>
      <c r="AR13" s="200">
        <v>373181</v>
      </c>
      <c r="AS13" s="200">
        <v>348822</v>
      </c>
      <c r="AT13" s="990">
        <v>362134</v>
      </c>
      <c r="AU13" s="350"/>
      <c r="AV13" s="350"/>
      <c r="AW13" s="350"/>
      <c r="AX13" s="1061">
        <f t="shared" si="1"/>
        <v>-18.396237348373639</v>
      </c>
      <c r="AY13" s="1061">
        <f t="shared" si="2"/>
        <v>-10.041209148857103</v>
      </c>
      <c r="AZ13" s="1019">
        <f t="shared" si="3"/>
        <v>-4.7158715666334263</v>
      </c>
      <c r="BA13" s="1143"/>
      <c r="BB13" s="1093">
        <f t="shared" si="4"/>
        <v>-2.8624447146645582</v>
      </c>
      <c r="BC13" s="967">
        <f t="shared" si="5"/>
        <v>-2.0941320445243217</v>
      </c>
      <c r="BD13" s="1095">
        <f t="shared" si="6"/>
        <v>-0.96148652250084288</v>
      </c>
    </row>
    <row r="14" spans="1:56" ht="13">
      <c r="A14" s="197" t="s">
        <v>237</v>
      </c>
      <c r="B14" s="1567">
        <f>'16分配H12'!V14</f>
        <v>-22031</v>
      </c>
      <c r="C14" s="1567">
        <f>'16分配H12'!W14</f>
        <v>-38646</v>
      </c>
      <c r="D14" s="1567">
        <f>'16分配H12'!X14</f>
        <v>-62408</v>
      </c>
      <c r="E14" s="1567">
        <f>'16分配H12'!Y14</f>
        <v>-85014</v>
      </c>
      <c r="F14" s="1567">
        <f>'16分配H12'!Z14</f>
        <v>-123194</v>
      </c>
      <c r="G14" s="1567">
        <f>'16分配H12'!AA14</f>
        <v>-120865</v>
      </c>
      <c r="H14" s="1567">
        <f>'16分配H12'!AB14</f>
        <v>-139369</v>
      </c>
      <c r="I14" s="1567">
        <f>'16分配H12'!AC14</f>
        <v>-151408</v>
      </c>
      <c r="J14" s="1567">
        <f>'16分配H12'!AD14</f>
        <v>-186492</v>
      </c>
      <c r="K14" s="1567">
        <f>'16分配H12'!AE14</f>
        <v>-190600</v>
      </c>
      <c r="L14" s="1567">
        <f>'16分配H12'!AF14</f>
        <v>-190845</v>
      </c>
      <c r="M14" s="1567">
        <f>'16分配H12'!AG14</f>
        <v>-147325</v>
      </c>
      <c r="N14" s="1567">
        <f>'16分配H12'!AH14</f>
        <v>-187772</v>
      </c>
      <c r="O14" s="1567">
        <f>'16分配H12'!AI14</f>
        <v>-156454</v>
      </c>
      <c r="P14" s="1567">
        <f>'16分配H12'!AJ14</f>
        <v>-190576</v>
      </c>
      <c r="Q14" s="1568">
        <f>'16分配H12'!AK14</f>
        <v>-164691</v>
      </c>
      <c r="R14" s="201">
        <v>-67491</v>
      </c>
      <c r="S14" s="201">
        <v>-53117</v>
      </c>
      <c r="T14" s="201">
        <v>-73097</v>
      </c>
      <c r="U14" s="201">
        <v>-76807</v>
      </c>
      <c r="V14" s="201">
        <v>-136716</v>
      </c>
      <c r="W14" s="201">
        <v>-102811</v>
      </c>
      <c r="X14" s="201">
        <v>-136278</v>
      </c>
      <c r="Y14" s="201">
        <v>-188036</v>
      </c>
      <c r="Z14" s="201">
        <v>-209697</v>
      </c>
      <c r="AA14" s="201">
        <v>-230453</v>
      </c>
      <c r="AB14" s="202">
        <v>-225541</v>
      </c>
      <c r="AC14" s="340">
        <v>-171022</v>
      </c>
      <c r="AD14" s="340">
        <v>-222015</v>
      </c>
      <c r="AE14" s="1032">
        <v>-179035</v>
      </c>
      <c r="AF14" s="1032">
        <v>-171717</v>
      </c>
      <c r="AG14" s="1032">
        <v>-136258</v>
      </c>
      <c r="AH14" s="1032">
        <v>-80912</v>
      </c>
      <c r="AI14" s="200">
        <v>-77182</v>
      </c>
      <c r="AJ14" s="200">
        <v>-92069</v>
      </c>
      <c r="AK14" s="990">
        <v>-137874</v>
      </c>
      <c r="AL14" s="200">
        <v>-138573</v>
      </c>
      <c r="AM14" s="200">
        <v>-147497</v>
      </c>
      <c r="AN14" s="200">
        <v>-169955</v>
      </c>
      <c r="AO14" s="200">
        <v>-179804</v>
      </c>
      <c r="AP14" s="990">
        <v>-140614</v>
      </c>
      <c r="AQ14" s="200">
        <v>-112801</v>
      </c>
      <c r="AR14" s="200">
        <v>-98893</v>
      </c>
      <c r="AS14" s="200">
        <v>-112501</v>
      </c>
      <c r="AT14" s="990">
        <v>-87051</v>
      </c>
      <c r="AU14" s="350"/>
      <c r="AV14" s="350"/>
      <c r="AW14" s="350"/>
      <c r="AX14" s="1061">
        <f t="shared" si="1"/>
        <v>-19.382301692179954</v>
      </c>
      <c r="AY14" s="1061">
        <f t="shared" si="2"/>
        <v>1.9873217575467457</v>
      </c>
      <c r="AZ14" s="1019">
        <f t="shared" si="3"/>
        <v>-38.092224102863156</v>
      </c>
      <c r="BA14" s="1143"/>
      <c r="BB14" s="1093">
        <f t="shared" si="4"/>
        <v>-196.96899923464949</v>
      </c>
      <c r="BC14" s="967">
        <f t="shared" si="5"/>
        <v>-200.39434195134217</v>
      </c>
      <c r="BD14" s="1095">
        <f t="shared" si="6"/>
        <v>-190.85504343882894</v>
      </c>
    </row>
    <row r="15" spans="1:56" ht="13">
      <c r="A15" s="197" t="s">
        <v>235</v>
      </c>
      <c r="B15" s="1567">
        <f>'16分配H12'!V15</f>
        <v>66904</v>
      </c>
      <c r="C15" s="1567">
        <f>'16分配H12'!W15</f>
        <v>86621</v>
      </c>
      <c r="D15" s="1567">
        <f>'16分配H12'!X15</f>
        <v>103396</v>
      </c>
      <c r="E15" s="1567">
        <f>'16分配H12'!Y15</f>
        <v>119629</v>
      </c>
      <c r="F15" s="1567">
        <f>'16分配H12'!Z15</f>
        <v>124656</v>
      </c>
      <c r="G15" s="1567">
        <f>'16分配H12'!AA15</f>
        <v>173122</v>
      </c>
      <c r="H15" s="1567">
        <f>'16分配H12'!AB15</f>
        <v>207369</v>
      </c>
      <c r="I15" s="1567">
        <f>'16分配H12'!AC15</f>
        <v>219650</v>
      </c>
      <c r="J15" s="1567">
        <f>'16分配H12'!AD15</f>
        <v>235955</v>
      </c>
      <c r="K15" s="1567">
        <f>'16分配H12'!AE15</f>
        <v>266107</v>
      </c>
      <c r="L15" s="1567">
        <f>'16分配H12'!AF15</f>
        <v>296932</v>
      </c>
      <c r="M15" s="1567">
        <f>'16分配H12'!AG15</f>
        <v>346021</v>
      </c>
      <c r="N15" s="1567">
        <f>'16分配H12'!AH15</f>
        <v>341835</v>
      </c>
      <c r="O15" s="1567">
        <f>'16分配H12'!AI15</f>
        <v>357893</v>
      </c>
      <c r="P15" s="1567">
        <f>'16分配H12'!AJ15</f>
        <v>385502</v>
      </c>
      <c r="Q15" s="1568">
        <f>'16分配H12'!AK15</f>
        <v>439916</v>
      </c>
      <c r="R15" s="201">
        <v>428898</v>
      </c>
      <c r="S15" s="201">
        <v>442855</v>
      </c>
      <c r="T15" s="201">
        <v>419261</v>
      </c>
      <c r="U15" s="201">
        <v>420419</v>
      </c>
      <c r="V15" s="201">
        <v>384740</v>
      </c>
      <c r="W15" s="201">
        <v>453788</v>
      </c>
      <c r="X15" s="201">
        <v>465100</v>
      </c>
      <c r="Y15" s="201">
        <v>423349</v>
      </c>
      <c r="Z15" s="201">
        <v>391277</v>
      </c>
      <c r="AA15" s="201">
        <v>352791</v>
      </c>
      <c r="AB15" s="202">
        <v>335831</v>
      </c>
      <c r="AC15" s="340">
        <v>310000</v>
      </c>
      <c r="AD15" s="340">
        <v>309288</v>
      </c>
      <c r="AE15" s="1032">
        <v>267788</v>
      </c>
      <c r="AF15" s="1032">
        <v>241779</v>
      </c>
      <c r="AG15" s="1032">
        <v>254044</v>
      </c>
      <c r="AH15" s="1032">
        <v>328107</v>
      </c>
      <c r="AI15" s="200">
        <v>305745</v>
      </c>
      <c r="AJ15" s="200">
        <v>312371</v>
      </c>
      <c r="AK15" s="990">
        <v>260030</v>
      </c>
      <c r="AL15" s="200">
        <v>242078</v>
      </c>
      <c r="AM15" s="200">
        <v>228472</v>
      </c>
      <c r="AN15" s="200">
        <v>205909</v>
      </c>
      <c r="AO15" s="200">
        <v>190643</v>
      </c>
      <c r="AP15" s="990">
        <v>226344</v>
      </c>
      <c r="AQ15" s="200">
        <v>252722</v>
      </c>
      <c r="AR15" s="200">
        <v>257187</v>
      </c>
      <c r="AS15" s="200">
        <v>220239</v>
      </c>
      <c r="AT15" s="990">
        <v>258650</v>
      </c>
      <c r="AU15" s="350"/>
      <c r="AV15" s="350"/>
      <c r="AW15" s="350"/>
      <c r="AX15" s="1061">
        <f t="shared" si="1"/>
        <v>-16.119354838709675</v>
      </c>
      <c r="AY15" s="1061">
        <f t="shared" si="2"/>
        <v>-12.954659077798716</v>
      </c>
      <c r="AZ15" s="1019">
        <f t="shared" si="3"/>
        <v>14.27296504435726</v>
      </c>
      <c r="BA15" s="1143"/>
      <c r="BB15" s="1093">
        <f t="shared" si="4"/>
        <v>-2.4798102927530374</v>
      </c>
      <c r="BC15" s="967">
        <f t="shared" si="5"/>
        <v>-2.7366763356394319</v>
      </c>
      <c r="BD15" s="1095">
        <f t="shared" si="6"/>
        <v>2.70431710182506</v>
      </c>
    </row>
    <row r="16" spans="1:56" ht="13">
      <c r="A16" s="197" t="s">
        <v>236</v>
      </c>
      <c r="B16" s="1567">
        <f>'16分配H12'!V16</f>
        <v>88935</v>
      </c>
      <c r="C16" s="1567">
        <f>'16分配H12'!W16</f>
        <v>125267</v>
      </c>
      <c r="D16" s="1567">
        <f>'16分配H12'!X16</f>
        <v>165804</v>
      </c>
      <c r="E16" s="1567">
        <f>'16分配H12'!Y16</f>
        <v>204643</v>
      </c>
      <c r="F16" s="1567">
        <f>'16分配H12'!Z16</f>
        <v>247850</v>
      </c>
      <c r="G16" s="1567">
        <f>'16分配H12'!AA16</f>
        <v>293987</v>
      </c>
      <c r="H16" s="1567">
        <f>'16分配H12'!AB16</f>
        <v>346738</v>
      </c>
      <c r="I16" s="1567">
        <f>'16分配H12'!AC16</f>
        <v>371058</v>
      </c>
      <c r="J16" s="1567">
        <f>'16分配H12'!AD16</f>
        <v>422447</v>
      </c>
      <c r="K16" s="1567">
        <f>'16分配H12'!AE16</f>
        <v>456707</v>
      </c>
      <c r="L16" s="1567">
        <f>'16分配H12'!AF16</f>
        <v>487777</v>
      </c>
      <c r="M16" s="1567">
        <f>'16分配H12'!AG16</f>
        <v>493346</v>
      </c>
      <c r="N16" s="1567">
        <f>'16分配H12'!AH16</f>
        <v>529607</v>
      </c>
      <c r="O16" s="1567">
        <f>'16分配H12'!AI16</f>
        <v>514347</v>
      </c>
      <c r="P16" s="1567">
        <f>'16分配H12'!AJ16</f>
        <v>576078</v>
      </c>
      <c r="Q16" s="1568">
        <f>'16分配H12'!AK16</f>
        <v>604607</v>
      </c>
      <c r="R16" s="201">
        <v>496389</v>
      </c>
      <c r="S16" s="201">
        <v>495972</v>
      </c>
      <c r="T16" s="201">
        <v>492358</v>
      </c>
      <c r="U16" s="201">
        <v>497226</v>
      </c>
      <c r="V16" s="201">
        <v>521456</v>
      </c>
      <c r="W16" s="201">
        <v>556599</v>
      </c>
      <c r="X16" s="201">
        <v>601378</v>
      </c>
      <c r="Y16" s="201">
        <v>611385</v>
      </c>
      <c r="Z16" s="201">
        <v>600974</v>
      </c>
      <c r="AA16" s="201">
        <v>583244</v>
      </c>
      <c r="AB16" s="202">
        <v>561372</v>
      </c>
      <c r="AC16" s="340">
        <v>481022</v>
      </c>
      <c r="AD16" s="340">
        <v>531303</v>
      </c>
      <c r="AE16" s="1032">
        <v>446823</v>
      </c>
      <c r="AF16" s="1032">
        <v>413496</v>
      </c>
      <c r="AG16" s="1032">
        <v>390302</v>
      </c>
      <c r="AH16" s="1032">
        <v>409019</v>
      </c>
      <c r="AI16" s="200">
        <v>382927</v>
      </c>
      <c r="AJ16" s="200">
        <v>404440</v>
      </c>
      <c r="AK16" s="990">
        <v>397904</v>
      </c>
      <c r="AL16" s="200">
        <v>380651</v>
      </c>
      <c r="AM16" s="200">
        <v>375969</v>
      </c>
      <c r="AN16" s="200">
        <v>375864</v>
      </c>
      <c r="AO16" s="200">
        <v>370447</v>
      </c>
      <c r="AP16" s="990">
        <v>366958</v>
      </c>
      <c r="AQ16" s="200">
        <v>365523</v>
      </c>
      <c r="AR16" s="200">
        <v>356080</v>
      </c>
      <c r="AS16" s="200">
        <v>332740</v>
      </c>
      <c r="AT16" s="990">
        <v>345701</v>
      </c>
      <c r="AU16" s="350"/>
      <c r="AV16" s="350"/>
      <c r="AW16" s="350"/>
      <c r="AX16" s="1061">
        <f t="shared" si="1"/>
        <v>-17.279459151556477</v>
      </c>
      <c r="AY16" s="1061">
        <f t="shared" si="2"/>
        <v>-7.7772528046966105</v>
      </c>
      <c r="AZ16" s="1019">
        <f t="shared" si="3"/>
        <v>-5.792761024422413</v>
      </c>
      <c r="BA16" s="1143"/>
      <c r="BB16" s="1093">
        <f t="shared" si="4"/>
        <v>-2.6736400752967793</v>
      </c>
      <c r="BC16" s="967">
        <f t="shared" si="5"/>
        <v>-1.6062277440048289</v>
      </c>
      <c r="BD16" s="1095">
        <f t="shared" si="6"/>
        <v>-1.1863696850915373</v>
      </c>
    </row>
    <row r="17" spans="1:56" ht="13">
      <c r="A17" s="194" t="s">
        <v>238</v>
      </c>
      <c r="B17" s="1565">
        <f>'16分配H12'!V20</f>
        <v>496591</v>
      </c>
      <c r="C17" s="1565">
        <f>'16分配H12'!W20</f>
        <v>565400</v>
      </c>
      <c r="D17" s="1565">
        <f>'16分配H12'!X20</f>
        <v>584374</v>
      </c>
      <c r="E17" s="1565">
        <f>'16分配H12'!Y20</f>
        <v>574492</v>
      </c>
      <c r="F17" s="1565">
        <f>'16分配H12'!Z20</f>
        <v>678038</v>
      </c>
      <c r="G17" s="1565">
        <f>'16分配H12'!AA20</f>
        <v>919087</v>
      </c>
      <c r="H17" s="1565">
        <f>'16分配H12'!AB20</f>
        <v>1072332</v>
      </c>
      <c r="I17" s="1565">
        <f>'16分配H12'!AC20</f>
        <v>1116334</v>
      </c>
      <c r="J17" s="1565">
        <f>'16分配H12'!AD20</f>
        <v>1171261</v>
      </c>
      <c r="K17" s="1565">
        <f>'16分配H12'!AE20</f>
        <v>1261656</v>
      </c>
      <c r="L17" s="1565">
        <f>'16分配H12'!AF20</f>
        <v>1282200</v>
      </c>
      <c r="M17" s="1565">
        <f>'16分配H12'!AG20</f>
        <v>1286987</v>
      </c>
      <c r="N17" s="1565">
        <f>'16分配H12'!AH20</f>
        <v>1366882</v>
      </c>
      <c r="O17" s="1565">
        <f>'16分配H12'!AI20</f>
        <v>1487703</v>
      </c>
      <c r="P17" s="1565">
        <f>'16分配H12'!AJ20</f>
        <v>1778429</v>
      </c>
      <c r="Q17" s="1566">
        <f>'16分配H12'!AK20</f>
        <v>1820712</v>
      </c>
      <c r="R17" s="195">
        <v>3101490</v>
      </c>
      <c r="S17" s="195">
        <v>3140039</v>
      </c>
      <c r="T17" s="195">
        <v>2814548</v>
      </c>
      <c r="U17" s="195">
        <v>2521337</v>
      </c>
      <c r="V17" s="195">
        <v>2365074</v>
      </c>
      <c r="W17" s="195">
        <v>2051201</v>
      </c>
      <c r="X17" s="195">
        <v>2012809</v>
      </c>
      <c r="Y17" s="195">
        <v>1875242</v>
      </c>
      <c r="Z17" s="195">
        <v>1644819</v>
      </c>
      <c r="AA17" s="195">
        <v>1536668</v>
      </c>
      <c r="AB17" s="196">
        <v>1514309</v>
      </c>
      <c r="AC17" s="340">
        <v>1133737</v>
      </c>
      <c r="AD17" s="340">
        <v>1110752</v>
      </c>
      <c r="AE17" s="1032">
        <v>1011843</v>
      </c>
      <c r="AF17" s="1032">
        <v>870550</v>
      </c>
      <c r="AG17" s="1032">
        <v>873072</v>
      </c>
      <c r="AH17" s="1032">
        <v>963718</v>
      </c>
      <c r="AI17" s="200">
        <v>1250641</v>
      </c>
      <c r="AJ17" s="200">
        <v>1211148</v>
      </c>
      <c r="AK17" s="990">
        <v>1102578</v>
      </c>
      <c r="AL17" s="200">
        <v>1007378</v>
      </c>
      <c r="AM17" s="200">
        <v>930568</v>
      </c>
      <c r="AN17" s="200">
        <v>963046</v>
      </c>
      <c r="AO17" s="200">
        <v>1051969</v>
      </c>
      <c r="AP17" s="990">
        <v>1055739</v>
      </c>
      <c r="AQ17" s="200">
        <v>1143286</v>
      </c>
      <c r="AR17" s="200">
        <v>1155410</v>
      </c>
      <c r="AS17" s="200">
        <v>1115870</v>
      </c>
      <c r="AT17" s="990">
        <v>1167191</v>
      </c>
      <c r="AU17" s="350"/>
      <c r="AV17" s="350"/>
      <c r="AW17" s="350"/>
      <c r="AX17" s="1061">
        <f t="shared" si="1"/>
        <v>-2.748344633720166</v>
      </c>
      <c r="AY17" s="1061">
        <f t="shared" si="2"/>
        <v>-4.248134825835451</v>
      </c>
      <c r="AZ17" s="1019">
        <f t="shared" si="3"/>
        <v>10.556775869793576</v>
      </c>
      <c r="BA17" s="1143"/>
      <c r="BB17" s="1093">
        <f t="shared" si="4"/>
        <v>-0.39732544926287527</v>
      </c>
      <c r="BC17" s="967">
        <f t="shared" si="5"/>
        <v>-0.86444358349327954</v>
      </c>
      <c r="BD17" s="1095">
        <f t="shared" si="6"/>
        <v>2.0274595518857463</v>
      </c>
    </row>
    <row r="18" spans="1:56" ht="13">
      <c r="A18" s="197" t="s">
        <v>152</v>
      </c>
      <c r="B18" s="1565">
        <f>'16分配H12'!V21</f>
        <v>310354</v>
      </c>
      <c r="C18" s="1565">
        <f>'16分配H12'!W21</f>
        <v>349711</v>
      </c>
      <c r="D18" s="1565">
        <f>'16分配H12'!X21</f>
        <v>359514</v>
      </c>
      <c r="E18" s="1565">
        <f>'16分配H12'!Y21</f>
        <v>349395</v>
      </c>
      <c r="F18" s="1565">
        <f>'16分配H12'!Z21</f>
        <v>428218</v>
      </c>
      <c r="G18" s="1565">
        <f>'16分配H12'!AA21</f>
        <v>621658</v>
      </c>
      <c r="H18" s="1565">
        <f>'16分配H12'!AB21</f>
        <v>732443</v>
      </c>
      <c r="I18" s="1565">
        <f>'16分配H12'!AC21</f>
        <v>748585</v>
      </c>
      <c r="J18" s="1565">
        <f>'16分配H12'!AD21</f>
        <v>779560</v>
      </c>
      <c r="K18" s="1565">
        <f>'16分配H12'!AE21</f>
        <v>830341</v>
      </c>
      <c r="L18" s="1565">
        <f>'16分配H12'!AF21</f>
        <v>811592</v>
      </c>
      <c r="M18" s="1565">
        <f>'16分配H12'!AG21</f>
        <v>773816</v>
      </c>
      <c r="N18" s="1565">
        <f>'16分配H12'!AH21</f>
        <v>768897</v>
      </c>
      <c r="O18" s="1565">
        <f>'16分配H12'!AI21</f>
        <v>822132</v>
      </c>
      <c r="P18" s="1565">
        <f>'16分配H12'!AJ21</f>
        <v>941807</v>
      </c>
      <c r="Q18" s="1566">
        <f>'16分配H12'!AK21</f>
        <v>1157527</v>
      </c>
      <c r="R18" s="201">
        <v>1077972</v>
      </c>
      <c r="S18" s="201">
        <v>1022830</v>
      </c>
      <c r="T18" s="201">
        <v>968926</v>
      </c>
      <c r="U18" s="201">
        <v>877437</v>
      </c>
      <c r="V18" s="201">
        <v>777457</v>
      </c>
      <c r="W18" s="201">
        <v>683455</v>
      </c>
      <c r="X18" s="201">
        <v>615748</v>
      </c>
      <c r="Y18" s="201">
        <v>527456</v>
      </c>
      <c r="Z18" s="201">
        <v>501775</v>
      </c>
      <c r="AA18" s="201">
        <v>452975</v>
      </c>
      <c r="AB18" s="202">
        <v>440530</v>
      </c>
      <c r="AC18" s="340">
        <v>298407</v>
      </c>
      <c r="AD18" s="340">
        <v>439314</v>
      </c>
      <c r="AE18" s="1032">
        <v>190289</v>
      </c>
      <c r="AF18" s="1032">
        <v>164211</v>
      </c>
      <c r="AG18" s="1032">
        <v>146319</v>
      </c>
      <c r="AH18" s="1032">
        <v>185053</v>
      </c>
      <c r="AI18" s="200">
        <v>423474</v>
      </c>
      <c r="AJ18" s="200">
        <v>494461</v>
      </c>
      <c r="AK18" s="990">
        <v>465002</v>
      </c>
      <c r="AL18" s="200">
        <v>343859</v>
      </c>
      <c r="AM18" s="200">
        <v>308688</v>
      </c>
      <c r="AN18" s="200">
        <v>293966</v>
      </c>
      <c r="AO18" s="200">
        <v>231975</v>
      </c>
      <c r="AP18" s="990">
        <v>194620</v>
      </c>
      <c r="AQ18" s="200">
        <v>205001</v>
      </c>
      <c r="AR18" s="200">
        <v>226701</v>
      </c>
      <c r="AS18" s="200">
        <v>237777</v>
      </c>
      <c r="AT18" s="990">
        <v>246714</v>
      </c>
      <c r="AU18" s="350"/>
      <c r="AV18" s="350"/>
      <c r="AW18" s="350"/>
      <c r="AX18" s="1061">
        <f t="shared" si="1"/>
        <v>55.82811395175046</v>
      </c>
      <c r="AY18" s="1061">
        <f t="shared" si="2"/>
        <v>-58.146416574552362</v>
      </c>
      <c r="AZ18" s="1019">
        <f t="shared" si="3"/>
        <v>26.767033192888707</v>
      </c>
      <c r="BA18" s="1143"/>
      <c r="BB18" s="1093">
        <f t="shared" si="4"/>
        <v>6.541996451196308</v>
      </c>
      <c r="BC18" s="967">
        <f t="shared" si="5"/>
        <v>-15.986992962861002</v>
      </c>
      <c r="BD18" s="1095">
        <f t="shared" si="6"/>
        <v>4.8579264315723014</v>
      </c>
    </row>
    <row r="19" spans="1:56" ht="13">
      <c r="A19" s="197" t="s">
        <v>235</v>
      </c>
      <c r="B19" s="1565">
        <f>'16分配H12'!V22</f>
        <v>337433</v>
      </c>
      <c r="C19" s="1565">
        <f>'16分配H12'!W22</f>
        <v>380959</v>
      </c>
      <c r="D19" s="1565">
        <f>'16分配H12'!X22</f>
        <v>393437</v>
      </c>
      <c r="E19" s="1565">
        <f>'16分配H12'!Y22</f>
        <v>384291</v>
      </c>
      <c r="F19" s="1565">
        <f>'16分配H12'!Z22</f>
        <v>462393</v>
      </c>
      <c r="G19" s="1565">
        <f>'16分配H12'!AA22</f>
        <v>640605</v>
      </c>
      <c r="H19" s="1565">
        <f>'16分配H12'!AB22</f>
        <v>753131</v>
      </c>
      <c r="I19" s="1565">
        <f>'16分配H12'!AC22</f>
        <v>769960</v>
      </c>
      <c r="J19" s="1565">
        <f>'16分配H12'!AD22</f>
        <v>802940</v>
      </c>
      <c r="K19" s="1565">
        <f>'16分配H12'!AE22</f>
        <v>857046</v>
      </c>
      <c r="L19" s="1565">
        <f>'16分配H12'!AF22</f>
        <v>841288</v>
      </c>
      <c r="M19" s="1565">
        <f>'16分配H12'!AG22</f>
        <v>807913</v>
      </c>
      <c r="N19" s="1565">
        <f>'16分配H12'!AH22</f>
        <v>804863</v>
      </c>
      <c r="O19" s="1565">
        <f>'16分配H12'!AI22</f>
        <v>862637</v>
      </c>
      <c r="P19" s="1565">
        <f>'16分配H12'!AJ22</f>
        <v>994915</v>
      </c>
      <c r="Q19" s="1566">
        <f>'16分配H12'!AK22</f>
        <v>1308193</v>
      </c>
      <c r="R19" s="201">
        <v>1112679</v>
      </c>
      <c r="S19" s="201">
        <v>1058687</v>
      </c>
      <c r="T19" s="201">
        <v>1001429</v>
      </c>
      <c r="U19" s="201">
        <v>907511</v>
      </c>
      <c r="V19" s="201">
        <v>806243</v>
      </c>
      <c r="W19" s="201">
        <v>711962</v>
      </c>
      <c r="X19" s="201">
        <v>645357</v>
      </c>
      <c r="Y19" s="201">
        <v>556249</v>
      </c>
      <c r="Z19" s="201">
        <v>528119</v>
      </c>
      <c r="AA19" s="201">
        <v>477575</v>
      </c>
      <c r="AB19" s="202">
        <v>465325</v>
      </c>
      <c r="AC19" s="340">
        <v>331469</v>
      </c>
      <c r="AD19" s="340">
        <v>459064</v>
      </c>
      <c r="AE19" s="1032">
        <v>217496</v>
      </c>
      <c r="AF19" s="1032">
        <v>189708</v>
      </c>
      <c r="AG19" s="1032">
        <v>172785</v>
      </c>
      <c r="AH19" s="1032">
        <v>214704</v>
      </c>
      <c r="AI19" s="200">
        <v>447705</v>
      </c>
      <c r="AJ19" s="200">
        <v>520597</v>
      </c>
      <c r="AK19" s="990">
        <v>487622</v>
      </c>
      <c r="AL19" s="200">
        <v>361912</v>
      </c>
      <c r="AM19" s="200">
        <v>323720</v>
      </c>
      <c r="AN19" s="200">
        <v>305373</v>
      </c>
      <c r="AO19" s="200">
        <v>242938</v>
      </c>
      <c r="AP19" s="990">
        <v>206038</v>
      </c>
      <c r="AQ19" s="200">
        <v>217949</v>
      </c>
      <c r="AR19" s="200">
        <v>241687</v>
      </c>
      <c r="AS19" s="200">
        <v>251649</v>
      </c>
      <c r="AT19" s="990">
        <v>261003</v>
      </c>
      <c r="AU19" s="350"/>
      <c r="AV19" s="350"/>
      <c r="AW19" s="350"/>
      <c r="AX19" s="1061">
        <f t="shared" si="1"/>
        <v>47.109382777876661</v>
      </c>
      <c r="AY19" s="1061">
        <f t="shared" si="2"/>
        <v>-57.746369113780759</v>
      </c>
      <c r="AZ19" s="1019">
        <f t="shared" si="3"/>
        <v>26.677117813218921</v>
      </c>
      <c r="BA19" s="1143"/>
      <c r="BB19" s="1093">
        <f t="shared" si="4"/>
        <v>5.669249947354893</v>
      </c>
      <c r="BC19" s="967">
        <f t="shared" si="5"/>
        <v>-15.826999857025037</v>
      </c>
      <c r="BD19" s="1095">
        <f t="shared" si="6"/>
        <v>4.8430471429079969</v>
      </c>
    </row>
    <row r="20" spans="1:56" ht="13">
      <c r="A20" s="197" t="s">
        <v>239</v>
      </c>
      <c r="B20" s="1565">
        <f>'16分配H12'!V23</f>
        <v>27079</v>
      </c>
      <c r="C20" s="1565">
        <f>'16分配H12'!W23</f>
        <v>31248</v>
      </c>
      <c r="D20" s="1565">
        <f>'16分配H12'!X23</f>
        <v>33923</v>
      </c>
      <c r="E20" s="1565">
        <f>'16分配H12'!Y23</f>
        <v>34896</v>
      </c>
      <c r="F20" s="1565">
        <f>'16分配H12'!Z23</f>
        <v>34175</v>
      </c>
      <c r="G20" s="1565">
        <f>'16分配H12'!AA23</f>
        <v>18947</v>
      </c>
      <c r="H20" s="1565">
        <f>'16分配H12'!AB23</f>
        <v>20688</v>
      </c>
      <c r="I20" s="1565">
        <f>'16分配H12'!AC23</f>
        <v>21375</v>
      </c>
      <c r="J20" s="1565">
        <f>'16分配H12'!AD23</f>
        <v>23380</v>
      </c>
      <c r="K20" s="1565">
        <f>'16分配H12'!AE23</f>
        <v>26705</v>
      </c>
      <c r="L20" s="1565">
        <f>'16分配H12'!AF23</f>
        <v>29696</v>
      </c>
      <c r="M20" s="1565">
        <f>'16分配H12'!AG23</f>
        <v>34097</v>
      </c>
      <c r="N20" s="1565">
        <f>'16分配H12'!AH23</f>
        <v>35966</v>
      </c>
      <c r="O20" s="1565">
        <f>'16分配H12'!AI23</f>
        <v>40505</v>
      </c>
      <c r="P20" s="1565">
        <f>'16分配H12'!AJ23</f>
        <v>53108</v>
      </c>
      <c r="Q20" s="1566">
        <f>'16分配H12'!AK23</f>
        <v>150666</v>
      </c>
      <c r="R20" s="201">
        <v>34707</v>
      </c>
      <c r="S20" s="201">
        <v>35857</v>
      </c>
      <c r="T20" s="201">
        <v>32503</v>
      </c>
      <c r="U20" s="201">
        <v>30074</v>
      </c>
      <c r="V20" s="201">
        <v>28786</v>
      </c>
      <c r="W20" s="201">
        <v>28507</v>
      </c>
      <c r="X20" s="201">
        <v>29609</v>
      </c>
      <c r="Y20" s="201">
        <v>28793</v>
      </c>
      <c r="Z20" s="201">
        <v>26344</v>
      </c>
      <c r="AA20" s="201">
        <v>24600</v>
      </c>
      <c r="AB20" s="202">
        <v>24795</v>
      </c>
      <c r="AC20" s="340">
        <v>33062</v>
      </c>
      <c r="AD20" s="340">
        <v>19750</v>
      </c>
      <c r="AE20" s="1032">
        <v>27207</v>
      </c>
      <c r="AF20" s="1032">
        <v>25497</v>
      </c>
      <c r="AG20" s="1032">
        <v>26466</v>
      </c>
      <c r="AH20" s="1032">
        <v>29651</v>
      </c>
      <c r="AI20" s="200">
        <v>24231</v>
      </c>
      <c r="AJ20" s="200">
        <v>26136</v>
      </c>
      <c r="AK20" s="990">
        <v>22620</v>
      </c>
      <c r="AL20" s="200">
        <v>18053</v>
      </c>
      <c r="AM20" s="200">
        <v>15032</v>
      </c>
      <c r="AN20" s="200">
        <v>11407</v>
      </c>
      <c r="AO20" s="200">
        <v>10963</v>
      </c>
      <c r="AP20" s="990">
        <v>11418</v>
      </c>
      <c r="AQ20" s="200">
        <v>12948</v>
      </c>
      <c r="AR20" s="200">
        <v>14986</v>
      </c>
      <c r="AS20" s="200">
        <v>13872</v>
      </c>
      <c r="AT20" s="990">
        <v>14289</v>
      </c>
      <c r="AU20" s="350"/>
      <c r="AV20" s="350"/>
      <c r="AW20" s="350"/>
      <c r="AX20" s="1061">
        <f t="shared" si="1"/>
        <v>-31.583086322666503</v>
      </c>
      <c r="AY20" s="1061">
        <f t="shared" si="2"/>
        <v>-49.522546419098148</v>
      </c>
      <c r="AZ20" s="1019">
        <f t="shared" si="3"/>
        <v>25.144508670520231</v>
      </c>
      <c r="BA20" s="1143"/>
      <c r="BB20" s="1093">
        <f t="shared" si="4"/>
        <v>-5.2777674500289358</v>
      </c>
      <c r="BC20" s="967">
        <f t="shared" si="5"/>
        <v>-12.7793161101579</v>
      </c>
      <c r="BD20" s="1095">
        <f t="shared" si="6"/>
        <v>4.5881207239822919</v>
      </c>
    </row>
    <row r="21" spans="1:56" ht="13">
      <c r="A21" s="197" t="s">
        <v>153</v>
      </c>
      <c r="B21" s="1565">
        <f>'16分配H12'!V24</f>
        <v>28749</v>
      </c>
      <c r="C21" s="1565">
        <f>'16分配H12'!W24</f>
        <v>29806</v>
      </c>
      <c r="D21" s="1565">
        <f>'16分配H12'!X24</f>
        <v>33767</v>
      </c>
      <c r="E21" s="1565">
        <f>'16分配H12'!Y24</f>
        <v>35714</v>
      </c>
      <c r="F21" s="1565">
        <f>'16分配H12'!Z24</f>
        <v>36627</v>
      </c>
      <c r="G21" s="1565">
        <f>'16分配H12'!AA24</f>
        <v>183478</v>
      </c>
      <c r="H21" s="1565">
        <f>'16分配H12'!AB24</f>
        <v>208100</v>
      </c>
      <c r="I21" s="1565">
        <f>'16分配H12'!AC24</f>
        <v>218710</v>
      </c>
      <c r="J21" s="1565">
        <f>'16分配H12'!AD24</f>
        <v>230304</v>
      </c>
      <c r="K21" s="1565">
        <f>'16分配H12'!AE24</f>
        <v>253484</v>
      </c>
      <c r="L21" s="1565">
        <f>'16分配H12'!AF24</f>
        <v>284868</v>
      </c>
      <c r="M21" s="1565">
        <f>'16分配H12'!AG24</f>
        <v>303638</v>
      </c>
      <c r="N21" s="1565">
        <f>'16分配H12'!AH24</f>
        <v>344840</v>
      </c>
      <c r="O21" s="1565">
        <f>'16分配H12'!AI24</f>
        <v>370971</v>
      </c>
      <c r="P21" s="1565">
        <f>'16分配H12'!AJ24</f>
        <v>470212</v>
      </c>
      <c r="Q21" s="1566">
        <f>'16分配H12'!AK24</f>
        <v>107189</v>
      </c>
      <c r="R21" s="201">
        <v>802177</v>
      </c>
      <c r="S21" s="201">
        <v>839916</v>
      </c>
      <c r="T21" s="201">
        <v>724945</v>
      </c>
      <c r="U21" s="201">
        <v>640770</v>
      </c>
      <c r="V21" s="201">
        <v>617780</v>
      </c>
      <c r="W21" s="201">
        <v>521692</v>
      </c>
      <c r="X21" s="201">
        <v>535063</v>
      </c>
      <c r="Y21" s="201">
        <v>514609</v>
      </c>
      <c r="Z21" s="201">
        <v>431305</v>
      </c>
      <c r="AA21" s="201">
        <v>403727</v>
      </c>
      <c r="AB21" s="202">
        <v>396582</v>
      </c>
      <c r="AC21" s="340">
        <v>129194</v>
      </c>
      <c r="AD21" s="340">
        <v>223092</v>
      </c>
      <c r="AE21" s="1032">
        <v>169667</v>
      </c>
      <c r="AF21" s="1032">
        <v>132457</v>
      </c>
      <c r="AG21" s="1032">
        <v>166323</v>
      </c>
      <c r="AH21" s="1032">
        <v>245660</v>
      </c>
      <c r="AI21" s="200">
        <v>289682</v>
      </c>
      <c r="AJ21" s="200">
        <v>233562</v>
      </c>
      <c r="AK21" s="990">
        <v>196133</v>
      </c>
      <c r="AL21" s="200">
        <v>218914</v>
      </c>
      <c r="AM21" s="200">
        <v>194417</v>
      </c>
      <c r="AN21" s="200">
        <v>231745</v>
      </c>
      <c r="AO21" s="200">
        <v>376541</v>
      </c>
      <c r="AP21" s="990">
        <v>385140</v>
      </c>
      <c r="AQ21" s="200">
        <v>443790</v>
      </c>
      <c r="AR21" s="200">
        <v>461212</v>
      </c>
      <c r="AS21" s="200">
        <v>407636</v>
      </c>
      <c r="AT21" s="990">
        <v>465749</v>
      </c>
      <c r="AU21" s="350"/>
      <c r="AV21" s="350"/>
      <c r="AW21" s="350"/>
      <c r="AX21" s="1061">
        <f t="shared" si="1"/>
        <v>51.81277768317414</v>
      </c>
      <c r="AY21" s="1061">
        <f t="shared" si="2"/>
        <v>96.366751133159639</v>
      </c>
      <c r="AZ21" s="1019">
        <f t="shared" si="3"/>
        <v>20.929791764033858</v>
      </c>
      <c r="BA21" s="1143"/>
      <c r="BB21" s="1093">
        <f t="shared" si="4"/>
        <v>6.1454028152895024</v>
      </c>
      <c r="BC21" s="967">
        <f t="shared" si="5"/>
        <v>14.449418640471979</v>
      </c>
      <c r="BD21" s="1095">
        <f t="shared" si="6"/>
        <v>3.873953400565755</v>
      </c>
    </row>
    <row r="22" spans="1:56" ht="13">
      <c r="A22" s="197" t="s">
        <v>240</v>
      </c>
      <c r="B22" s="1565">
        <f>'16分配H12'!V25</f>
        <v>119818</v>
      </c>
      <c r="C22" s="1565">
        <f>'16分配H12'!W25</f>
        <v>135273</v>
      </c>
      <c r="D22" s="1565">
        <f>'16分配H12'!X25</f>
        <v>139704</v>
      </c>
      <c r="E22" s="1565">
        <f>'16分配H12'!Y25</f>
        <v>136457</v>
      </c>
      <c r="F22" s="1565">
        <f>'16分配H12'!Z25</f>
        <v>164190</v>
      </c>
      <c r="G22" s="1565">
        <f>'16分配H12'!AA25</f>
        <v>82037</v>
      </c>
      <c r="H22" s="1565">
        <f>'16分配H12'!AB25</f>
        <v>95423</v>
      </c>
      <c r="I22" s="1565">
        <f>'16分配H12'!AC25</f>
        <v>111292</v>
      </c>
      <c r="J22" s="1565">
        <f>'16分配H12'!AD25</f>
        <v>122954</v>
      </c>
      <c r="K22" s="1565">
        <f>'16分配H12'!AE25</f>
        <v>138623</v>
      </c>
      <c r="L22" s="1565">
        <f>'16分配H12'!AF25</f>
        <v>147277</v>
      </c>
      <c r="M22" s="1565">
        <f>'16分配H12'!AG25</f>
        <v>173228</v>
      </c>
      <c r="N22" s="1565">
        <f>'16分配H12'!AH25</f>
        <v>206067</v>
      </c>
      <c r="O22" s="1565">
        <f>'16分配H12'!AI25</f>
        <v>246337</v>
      </c>
      <c r="P22" s="1565">
        <f>'16分配H12'!AJ25</f>
        <v>314060</v>
      </c>
      <c r="Q22" s="1566">
        <f>'16分配H12'!AK25</f>
        <v>464523</v>
      </c>
      <c r="R22" s="201">
        <v>1095621</v>
      </c>
      <c r="S22" s="201">
        <v>1146909</v>
      </c>
      <c r="T22" s="201">
        <v>993015</v>
      </c>
      <c r="U22" s="201">
        <v>879852</v>
      </c>
      <c r="V22" s="201">
        <v>848743</v>
      </c>
      <c r="W22" s="201">
        <v>721334</v>
      </c>
      <c r="X22" s="201">
        <v>738845</v>
      </c>
      <c r="Y22" s="201">
        <v>711304</v>
      </c>
      <c r="Z22" s="201">
        <v>598444</v>
      </c>
      <c r="AA22" s="201">
        <v>562514</v>
      </c>
      <c r="AB22" s="202">
        <v>554135</v>
      </c>
      <c r="AC22" s="340">
        <v>519216</v>
      </c>
      <c r="AD22" s="340">
        <v>323183</v>
      </c>
      <c r="AE22" s="1032">
        <v>485607</v>
      </c>
      <c r="AF22" s="1032">
        <v>415261</v>
      </c>
      <c r="AG22" s="1032">
        <v>390635</v>
      </c>
      <c r="AH22" s="1032">
        <v>405090</v>
      </c>
      <c r="AI22" s="200">
        <v>412053</v>
      </c>
      <c r="AJ22" s="200">
        <v>388980</v>
      </c>
      <c r="AK22" s="990">
        <v>349677</v>
      </c>
      <c r="AL22" s="200">
        <v>357061</v>
      </c>
      <c r="AM22" s="200">
        <v>348328</v>
      </c>
      <c r="AN22" s="200">
        <v>347979</v>
      </c>
      <c r="AO22" s="200">
        <v>375933</v>
      </c>
      <c r="AP22" s="990">
        <v>397234</v>
      </c>
      <c r="AQ22" s="200">
        <v>381479</v>
      </c>
      <c r="AR22" s="200">
        <v>358707</v>
      </c>
      <c r="AS22" s="200">
        <v>334185</v>
      </c>
      <c r="AT22" s="990">
        <v>329710</v>
      </c>
      <c r="AU22" s="350"/>
      <c r="AV22" s="350"/>
      <c r="AW22" s="350"/>
      <c r="AX22" s="1061">
        <f t="shared" si="1"/>
        <v>-32.652884348710366</v>
      </c>
      <c r="AY22" s="1061">
        <f t="shared" si="2"/>
        <v>13.600265387772145</v>
      </c>
      <c r="AZ22" s="1019">
        <f t="shared" si="3"/>
        <v>-16.998544938247985</v>
      </c>
      <c r="BA22" s="1143"/>
      <c r="BB22" s="1093">
        <f t="shared" si="4"/>
        <v>-5.4907878245476827</v>
      </c>
      <c r="BC22" s="967">
        <f t="shared" si="5"/>
        <v>2.5831118441409728</v>
      </c>
      <c r="BD22" s="1095">
        <f t="shared" si="6"/>
        <v>-3.6576709244198757</v>
      </c>
    </row>
    <row r="23" spans="1:56" ht="13">
      <c r="A23" s="197" t="s">
        <v>154</v>
      </c>
      <c r="B23" s="1565">
        <f>'16分配H12'!V26</f>
        <v>37670</v>
      </c>
      <c r="C23" s="1565">
        <f>'16分配H12'!W26</f>
        <v>50610</v>
      </c>
      <c r="D23" s="1565">
        <f>'16分配H12'!X26</f>
        <v>51389</v>
      </c>
      <c r="E23" s="1565">
        <f>'16分配H12'!Y26</f>
        <v>52926</v>
      </c>
      <c r="F23" s="1565">
        <f>'16分配H12'!Z26</f>
        <v>49003</v>
      </c>
      <c r="G23" s="1565">
        <f>'16分配H12'!AA26</f>
        <v>31914</v>
      </c>
      <c r="H23" s="1565">
        <f>'16分配H12'!AB26</f>
        <v>36366</v>
      </c>
      <c r="I23" s="1565">
        <f>'16分配H12'!AC26</f>
        <v>37747</v>
      </c>
      <c r="J23" s="1565">
        <f>'16分配H12'!AD26</f>
        <v>38443</v>
      </c>
      <c r="K23" s="1565">
        <f>'16分配H12'!AE26</f>
        <v>39208</v>
      </c>
      <c r="L23" s="1565">
        <f>'16分配H12'!AF26</f>
        <v>38463</v>
      </c>
      <c r="M23" s="1565">
        <f>'16分配H12'!AG26</f>
        <v>36305</v>
      </c>
      <c r="N23" s="1565">
        <f>'16分配H12'!AH26</f>
        <v>47078</v>
      </c>
      <c r="O23" s="1565">
        <f>'16分配H12'!AI26</f>
        <v>48263</v>
      </c>
      <c r="P23" s="1565">
        <f>'16分配H12'!AJ26</f>
        <v>52350</v>
      </c>
      <c r="Q23" s="1566">
        <f>'16分配H12'!AK26</f>
        <v>91473</v>
      </c>
      <c r="R23" s="201">
        <v>125720</v>
      </c>
      <c r="S23" s="201">
        <v>130384</v>
      </c>
      <c r="T23" s="201">
        <v>127662</v>
      </c>
      <c r="U23" s="201">
        <v>123278</v>
      </c>
      <c r="V23" s="201">
        <v>121094</v>
      </c>
      <c r="W23" s="201">
        <v>124720</v>
      </c>
      <c r="X23" s="201">
        <v>123153</v>
      </c>
      <c r="Y23" s="201">
        <v>121873</v>
      </c>
      <c r="Z23" s="201">
        <v>113295</v>
      </c>
      <c r="AA23" s="201">
        <v>117452</v>
      </c>
      <c r="AB23" s="202">
        <v>123062</v>
      </c>
      <c r="AC23" s="340">
        <v>186920</v>
      </c>
      <c r="AD23" s="340">
        <v>125163</v>
      </c>
      <c r="AE23" s="1032">
        <v>166280</v>
      </c>
      <c r="AF23" s="1032">
        <v>158621</v>
      </c>
      <c r="AG23" s="1032">
        <v>169795</v>
      </c>
      <c r="AH23" s="1032">
        <v>127915</v>
      </c>
      <c r="AI23" s="200">
        <v>125432</v>
      </c>
      <c r="AJ23" s="200">
        <v>94145</v>
      </c>
      <c r="AK23" s="990">
        <v>91766</v>
      </c>
      <c r="AL23" s="200">
        <v>87544</v>
      </c>
      <c r="AM23" s="200">
        <v>79135</v>
      </c>
      <c r="AN23" s="200">
        <v>89356</v>
      </c>
      <c r="AO23" s="200">
        <v>67520</v>
      </c>
      <c r="AP23" s="990">
        <v>78745</v>
      </c>
      <c r="AQ23" s="200">
        <v>113016</v>
      </c>
      <c r="AR23" s="200">
        <v>108790</v>
      </c>
      <c r="AS23" s="200">
        <v>136272</v>
      </c>
      <c r="AT23" s="990">
        <v>125018</v>
      </c>
      <c r="AU23" s="350"/>
      <c r="AV23" s="350"/>
      <c r="AW23" s="350"/>
      <c r="AX23" s="1061">
        <f t="shared" si="1"/>
        <v>-50.906270062058631</v>
      </c>
      <c r="AY23" s="1061">
        <f t="shared" si="2"/>
        <v>-14.18935117581675</v>
      </c>
      <c r="AZ23" s="1019">
        <f t="shared" si="3"/>
        <v>58.763096069591725</v>
      </c>
      <c r="BA23" s="1143"/>
      <c r="BB23" s="1093">
        <f t="shared" si="4"/>
        <v>-9.6639989903159247</v>
      </c>
      <c r="BC23" s="967">
        <f t="shared" si="5"/>
        <v>-3.0141810927612145</v>
      </c>
      <c r="BD23" s="1095">
        <f t="shared" si="6"/>
        <v>9.6856749237367534</v>
      </c>
    </row>
    <row r="24" spans="1:56" ht="13">
      <c r="A24" s="197" t="s">
        <v>241</v>
      </c>
      <c r="B24" s="1567">
        <f>'16分配H12'!V17</f>
        <v>12408</v>
      </c>
      <c r="C24" s="1567">
        <f>'16分配H12'!W17</f>
        <v>15351</v>
      </c>
      <c r="D24" s="1567">
        <f>'16分配H12'!X17</f>
        <v>17728</v>
      </c>
      <c r="E24" s="1567">
        <f>'16分配H12'!Y17</f>
        <v>17306</v>
      </c>
      <c r="F24" s="1567">
        <f>'16分配H12'!Z17</f>
        <v>21967</v>
      </c>
      <c r="G24" s="1567">
        <f>'16分配H12'!AA17</f>
        <v>12879</v>
      </c>
      <c r="H24" s="1567">
        <f>'16分配H12'!AB17</f>
        <v>11863</v>
      </c>
      <c r="I24" s="1567">
        <f>'16分配H12'!AC17</f>
        <v>10390</v>
      </c>
      <c r="J24" s="1567">
        <f>'16分配H12'!AD17</f>
        <v>11660</v>
      </c>
      <c r="K24" s="1567">
        <f>'16分配H12'!AE17</f>
        <v>10630</v>
      </c>
      <c r="L24" s="1567">
        <f>'16分配H12'!AF17</f>
        <v>10994</v>
      </c>
      <c r="M24" s="1567">
        <f>'16分配H12'!AG17</f>
        <v>9257</v>
      </c>
      <c r="N24" s="1567">
        <f>'16分配H12'!AH17</f>
        <v>5090</v>
      </c>
      <c r="O24" s="1567">
        <f>'16分配H12'!AI17</f>
        <v>1347</v>
      </c>
      <c r="P24" s="1567">
        <f>'16分配H12'!AJ17</f>
        <v>498</v>
      </c>
      <c r="Q24" s="1568">
        <f>'16分配H12'!AK17</f>
        <v>33559</v>
      </c>
      <c r="R24" s="201">
        <v>14436</v>
      </c>
      <c r="S24" s="201">
        <v>13921</v>
      </c>
      <c r="T24" s="201">
        <v>14340</v>
      </c>
      <c r="U24" s="201">
        <v>13712</v>
      </c>
      <c r="V24" s="201">
        <v>12626</v>
      </c>
      <c r="W24" s="201">
        <v>16806</v>
      </c>
      <c r="X24" s="201">
        <v>17041</v>
      </c>
      <c r="Y24" s="201">
        <v>16627</v>
      </c>
      <c r="Z24" s="201">
        <v>15206</v>
      </c>
      <c r="AA24" s="201">
        <v>14973</v>
      </c>
      <c r="AB24" s="202">
        <v>12487</v>
      </c>
      <c r="AC24" s="340">
        <v>7751</v>
      </c>
      <c r="AD24" s="340">
        <v>12032</v>
      </c>
      <c r="AE24" s="1032">
        <v>7703</v>
      </c>
      <c r="AF24" s="1032">
        <v>7876</v>
      </c>
      <c r="AG24" s="1032">
        <v>8479</v>
      </c>
      <c r="AH24" s="1032">
        <v>9521</v>
      </c>
      <c r="AI24" s="200">
        <v>11936</v>
      </c>
      <c r="AJ24" s="200">
        <v>13376</v>
      </c>
      <c r="AK24" s="990">
        <v>13185</v>
      </c>
      <c r="AL24" s="200">
        <v>12112</v>
      </c>
      <c r="AM24" s="200">
        <v>13164</v>
      </c>
      <c r="AN24" s="200">
        <v>13588</v>
      </c>
      <c r="AO24" s="200">
        <v>12236</v>
      </c>
      <c r="AP24" s="990">
        <v>12601</v>
      </c>
      <c r="AQ24" s="200">
        <v>12968</v>
      </c>
      <c r="AR24" s="200">
        <v>12266</v>
      </c>
      <c r="AS24" s="200">
        <v>11353</v>
      </c>
      <c r="AT24" s="990">
        <v>12667</v>
      </c>
      <c r="AU24" s="350"/>
      <c r="AV24" s="350"/>
      <c r="AW24" s="350"/>
      <c r="AX24" s="1061">
        <f t="shared" si="1"/>
        <v>70.107082957037804</v>
      </c>
      <c r="AY24" s="1061">
        <f t="shared" si="2"/>
        <v>-4.4292756920743273</v>
      </c>
      <c r="AZ24" s="1019">
        <f t="shared" si="3"/>
        <v>0.52376795492421235</v>
      </c>
      <c r="BA24" s="1143"/>
      <c r="BB24" s="1093">
        <f t="shared" si="4"/>
        <v>7.8848202865970718</v>
      </c>
      <c r="BC24" s="967">
        <f t="shared" si="5"/>
        <v>-0.90198040763229681</v>
      </c>
      <c r="BD24" s="1095">
        <f t="shared" si="6"/>
        <v>0.10453481186618596</v>
      </c>
    </row>
    <row r="25" spans="1:56" ht="13">
      <c r="A25" s="197" t="s">
        <v>235</v>
      </c>
      <c r="B25" s="1567">
        <f>'16分配H12'!V18</f>
        <v>26595</v>
      </c>
      <c r="C25" s="1567">
        <f>'16分配H12'!W18</f>
        <v>31927</v>
      </c>
      <c r="D25" s="1567">
        <f>'16分配H12'!X18</f>
        <v>35981</v>
      </c>
      <c r="E25" s="1567">
        <f>'16分配H12'!Y18</f>
        <v>36600</v>
      </c>
      <c r="F25" s="1567">
        <f>'16分配H12'!Z18</f>
        <v>43695</v>
      </c>
      <c r="G25" s="1567">
        <f>'16分配H12'!AA18</f>
        <v>36008</v>
      </c>
      <c r="H25" s="1567">
        <f>'16分配H12'!AB18</f>
        <v>36705</v>
      </c>
      <c r="I25" s="1567">
        <f>'16分配H12'!AC18</f>
        <v>36746</v>
      </c>
      <c r="J25" s="1567">
        <f>'16分配H12'!AD18</f>
        <v>41290</v>
      </c>
      <c r="K25" s="1567">
        <f>'16分配H12'!AE18</f>
        <v>43471</v>
      </c>
      <c r="L25" s="1567">
        <f>'16分配H12'!AF18</f>
        <v>44270</v>
      </c>
      <c r="M25" s="1567">
        <f>'16分配H12'!AG18</f>
        <v>44149</v>
      </c>
      <c r="N25" s="1567">
        <f>'16分配H12'!AH18</f>
        <v>38847</v>
      </c>
      <c r="O25" s="1567">
        <f>'16分配H12'!AI18</f>
        <v>35250</v>
      </c>
      <c r="P25" s="1567">
        <f>'16分配H12'!AJ18</f>
        <v>36755</v>
      </c>
      <c r="Q25" s="1568">
        <f>'16分配H12'!AK18</f>
        <v>86415</v>
      </c>
      <c r="R25" s="201">
        <v>16110</v>
      </c>
      <c r="S25" s="201">
        <v>15732</v>
      </c>
      <c r="T25" s="201">
        <v>16125</v>
      </c>
      <c r="U25" s="201">
        <v>15778</v>
      </c>
      <c r="V25" s="201">
        <v>14837</v>
      </c>
      <c r="W25" s="201">
        <v>19121</v>
      </c>
      <c r="X25" s="201">
        <v>19785</v>
      </c>
      <c r="Y25" s="201">
        <v>19602</v>
      </c>
      <c r="Z25" s="201">
        <v>18572</v>
      </c>
      <c r="AA25" s="201">
        <v>17624</v>
      </c>
      <c r="AB25" s="202">
        <v>15677</v>
      </c>
      <c r="AC25" s="340">
        <v>11387</v>
      </c>
      <c r="AD25" s="340">
        <v>15966</v>
      </c>
      <c r="AE25" s="1032">
        <v>10117</v>
      </c>
      <c r="AF25" s="1032">
        <v>9875</v>
      </c>
      <c r="AG25" s="1032">
        <v>10415</v>
      </c>
      <c r="AH25" s="1032">
        <v>11615</v>
      </c>
      <c r="AI25" s="200">
        <v>14712</v>
      </c>
      <c r="AJ25" s="200">
        <v>16004</v>
      </c>
      <c r="AK25" s="990">
        <v>15140</v>
      </c>
      <c r="AL25" s="200">
        <v>13653</v>
      </c>
      <c r="AM25" s="200">
        <v>14532</v>
      </c>
      <c r="AN25" s="200">
        <v>15117</v>
      </c>
      <c r="AO25" s="200">
        <v>13911</v>
      </c>
      <c r="AP25" s="990">
        <v>14282</v>
      </c>
      <c r="AQ25" s="200">
        <v>15298</v>
      </c>
      <c r="AR25" s="200">
        <v>14381</v>
      </c>
      <c r="AS25" s="200">
        <v>13563</v>
      </c>
      <c r="AT25" s="990">
        <v>14811</v>
      </c>
      <c r="AU25" s="350"/>
      <c r="AV25" s="350"/>
      <c r="AW25" s="350"/>
      <c r="AX25" s="1061">
        <f t="shared" si="1"/>
        <v>32.958637042241151</v>
      </c>
      <c r="AY25" s="1061">
        <f t="shared" si="2"/>
        <v>-5.6671070013210043</v>
      </c>
      <c r="AZ25" s="1019">
        <f t="shared" si="3"/>
        <v>3.703963030387901</v>
      </c>
      <c r="BA25" s="1143"/>
      <c r="BB25" s="1093">
        <f t="shared" si="4"/>
        <v>4.1534819734577955</v>
      </c>
      <c r="BC25" s="967">
        <f t="shared" si="5"/>
        <v>-1.1600241277103351</v>
      </c>
      <c r="BD25" s="1095">
        <f t="shared" si="6"/>
        <v>0.73005489757134168</v>
      </c>
    </row>
    <row r="26" spans="1:56" ht="13">
      <c r="A26" s="203" t="s">
        <v>236</v>
      </c>
      <c r="B26" s="1567">
        <f>'16分配H12'!V19</f>
        <v>14187</v>
      </c>
      <c r="C26" s="1567">
        <f>'16分配H12'!W19</f>
        <v>16576</v>
      </c>
      <c r="D26" s="1567">
        <f>'16分配H12'!X19</f>
        <v>18253</v>
      </c>
      <c r="E26" s="1567">
        <f>'16分配H12'!Y19</f>
        <v>19294</v>
      </c>
      <c r="F26" s="1567">
        <f>'16分配H12'!Z19</f>
        <v>21728</v>
      </c>
      <c r="G26" s="1567">
        <f>'16分配H12'!AA19</f>
        <v>23129</v>
      </c>
      <c r="H26" s="1567">
        <f>'16分配H12'!AB19</f>
        <v>24842</v>
      </c>
      <c r="I26" s="1567">
        <f>'16分配H12'!AC19</f>
        <v>26356</v>
      </c>
      <c r="J26" s="1567">
        <f>'16分配H12'!AD19</f>
        <v>29630</v>
      </c>
      <c r="K26" s="1567">
        <f>'16分配H12'!AE19</f>
        <v>32841</v>
      </c>
      <c r="L26" s="1567">
        <f>'16分配H12'!AF19</f>
        <v>33276</v>
      </c>
      <c r="M26" s="1567">
        <f>'16分配H12'!AG19</f>
        <v>34892</v>
      </c>
      <c r="N26" s="1567">
        <f>'16分配H12'!AH19</f>
        <v>33757</v>
      </c>
      <c r="O26" s="1567">
        <f>'16分配H12'!AI19</f>
        <v>33903</v>
      </c>
      <c r="P26" s="1567">
        <f>'16分配H12'!AJ19</f>
        <v>36257</v>
      </c>
      <c r="Q26" s="1568">
        <f>'16分配H12'!AK19</f>
        <v>52856</v>
      </c>
      <c r="R26" s="201">
        <v>1674</v>
      </c>
      <c r="S26" s="201">
        <v>1811</v>
      </c>
      <c r="T26" s="201">
        <v>1785</v>
      </c>
      <c r="U26" s="201">
        <v>2066</v>
      </c>
      <c r="V26" s="201">
        <v>2211</v>
      </c>
      <c r="W26" s="201">
        <v>2315</v>
      </c>
      <c r="X26" s="201">
        <v>2744</v>
      </c>
      <c r="Y26" s="201">
        <v>2975</v>
      </c>
      <c r="Z26" s="201">
        <v>3366</v>
      </c>
      <c r="AA26" s="201">
        <v>2651</v>
      </c>
      <c r="AB26" s="202">
        <v>3190</v>
      </c>
      <c r="AC26" s="341">
        <v>3636</v>
      </c>
      <c r="AD26" s="341">
        <v>3934</v>
      </c>
      <c r="AE26" s="1033">
        <v>2414</v>
      </c>
      <c r="AF26" s="1033">
        <v>1999</v>
      </c>
      <c r="AG26" s="1033">
        <v>1936</v>
      </c>
      <c r="AH26" s="1033">
        <v>2094</v>
      </c>
      <c r="AI26" s="204">
        <v>2776</v>
      </c>
      <c r="AJ26" s="204">
        <v>2628</v>
      </c>
      <c r="AK26" s="991">
        <v>1955</v>
      </c>
      <c r="AL26" s="204">
        <v>1541</v>
      </c>
      <c r="AM26" s="204">
        <v>1368</v>
      </c>
      <c r="AN26" s="204">
        <v>1529</v>
      </c>
      <c r="AO26" s="204">
        <v>1675</v>
      </c>
      <c r="AP26" s="991">
        <v>1681</v>
      </c>
      <c r="AQ26" s="204">
        <v>2330</v>
      </c>
      <c r="AR26" s="204">
        <v>2115</v>
      </c>
      <c r="AS26" s="204">
        <v>2210</v>
      </c>
      <c r="AT26" s="991">
        <v>2144</v>
      </c>
      <c r="AU26" s="350"/>
      <c r="AV26" s="350"/>
      <c r="AW26" s="350"/>
      <c r="AX26" s="1061">
        <f t="shared" si="1"/>
        <v>-46.232123212321227</v>
      </c>
      <c r="AY26" s="1061">
        <f t="shared" si="2"/>
        <v>-14.015345268542202</v>
      </c>
      <c r="AZ26" s="1019">
        <f t="shared" si="3"/>
        <v>27.543129089827485</v>
      </c>
      <c r="BA26" s="1143"/>
      <c r="BB26" s="1093">
        <f t="shared" si="4"/>
        <v>-8.482685083955154</v>
      </c>
      <c r="BC26" s="967">
        <f t="shared" si="5"/>
        <v>-2.9748795985997445</v>
      </c>
      <c r="BD26" s="1095">
        <f t="shared" si="6"/>
        <v>4.9860058592683831</v>
      </c>
    </row>
    <row r="27" spans="1:56" ht="13">
      <c r="A27" s="194" t="s">
        <v>242</v>
      </c>
      <c r="B27" s="1565">
        <f>'16分配H12'!AI27</f>
        <v>4077837</v>
      </c>
      <c r="C27" s="1565">
        <f>'16分配H12'!AJ27</f>
        <v>3610973</v>
      </c>
      <c r="D27" s="1565">
        <f>'16分配H12'!AK27</f>
        <v>3462500</v>
      </c>
      <c r="E27" s="1565">
        <f>'16分配H12'!AL27</f>
        <v>3414436</v>
      </c>
      <c r="F27" s="1565">
        <f>'16分配H12'!AM27</f>
        <v>3534374</v>
      </c>
      <c r="G27" s="1565">
        <f>'16分配H12'!AN27</f>
        <v>3650972</v>
      </c>
      <c r="H27" s="1565">
        <f>'16分配H12'!AO27</f>
        <v>3862125</v>
      </c>
      <c r="I27" s="1565">
        <f>'16分配H12'!AP27</f>
        <v>4184164</v>
      </c>
      <c r="J27" s="1565">
        <f>'16分配H12'!AQ27</f>
        <v>4715587</v>
      </c>
      <c r="K27" s="1565">
        <f>'16分配H12'!AR27</f>
        <v>4297104</v>
      </c>
      <c r="L27" s="1565">
        <f>'16分配H12'!AS27</f>
        <v>4028212</v>
      </c>
      <c r="M27" s="1565">
        <f>'16分配H12'!AT27</f>
        <v>3923740</v>
      </c>
      <c r="N27" s="1565">
        <f>'16分配H12'!AU27</f>
        <v>3854621</v>
      </c>
      <c r="O27" s="1565">
        <f>'16分配H12'!AV27</f>
        <v>3644690</v>
      </c>
      <c r="P27" s="1565">
        <f>'16分配H12'!AW27</f>
        <v>3551316</v>
      </c>
      <c r="Q27" s="1566">
        <f>'16分配H12'!AX27</f>
        <v>3384033</v>
      </c>
      <c r="R27" s="195">
        <v>3354090</v>
      </c>
      <c r="S27" s="195">
        <v>3364712</v>
      </c>
      <c r="T27" s="195">
        <v>3495119</v>
      </c>
      <c r="U27" s="195">
        <v>3530802</v>
      </c>
      <c r="V27" s="195">
        <v>3815957</v>
      </c>
      <c r="W27" s="195">
        <v>4207345</v>
      </c>
      <c r="X27" s="195">
        <v>4911601</v>
      </c>
      <c r="Y27" s="195">
        <v>4471001</v>
      </c>
      <c r="Z27" s="195">
        <v>4155814</v>
      </c>
      <c r="AA27" s="195">
        <v>4016950</v>
      </c>
      <c r="AB27" s="196">
        <v>3857011</v>
      </c>
      <c r="AC27" s="340">
        <v>3856371.3992183981</v>
      </c>
      <c r="AD27" s="340">
        <v>4200891</v>
      </c>
      <c r="AE27" s="1032">
        <v>3717990.6577821691</v>
      </c>
      <c r="AF27" s="1032">
        <v>3811835.269101223</v>
      </c>
      <c r="AG27" s="1032">
        <v>4259859.8607889265</v>
      </c>
      <c r="AH27" s="1032">
        <v>4317666</v>
      </c>
      <c r="AI27" s="200">
        <v>4295446</v>
      </c>
      <c r="AJ27" s="200">
        <v>4036819</v>
      </c>
      <c r="AK27" s="990">
        <v>3691340</v>
      </c>
      <c r="AL27" s="200">
        <v>2715683</v>
      </c>
      <c r="AM27" s="200">
        <v>3986477</v>
      </c>
      <c r="AN27" s="200">
        <v>3486065</v>
      </c>
      <c r="AO27" s="200">
        <v>3597526</v>
      </c>
      <c r="AP27" s="990">
        <v>3735224</v>
      </c>
      <c r="AQ27" s="200">
        <v>3716452</v>
      </c>
      <c r="AR27" s="200">
        <v>4236717</v>
      </c>
      <c r="AS27" s="200">
        <v>4406415</v>
      </c>
      <c r="AT27" s="990">
        <v>4381473</v>
      </c>
      <c r="AU27" s="351">
        <f>'25QE分配'!H4</f>
        <v>3885239</v>
      </c>
      <c r="AV27" s="351"/>
      <c r="AW27" s="351"/>
      <c r="AX27" s="1061">
        <f t="shared" si="1"/>
        <v>-4.2794477537056306</v>
      </c>
      <c r="AY27" s="1061">
        <f t="shared" si="2"/>
        <v>1.1888365742521687</v>
      </c>
      <c r="AZ27" s="1019">
        <f t="shared" si="3"/>
        <v>17.301479108080265</v>
      </c>
      <c r="BA27" s="1143"/>
      <c r="BB27" s="1093">
        <f t="shared" si="4"/>
        <v>-0.62286856051305683</v>
      </c>
      <c r="BC27" s="967">
        <f t="shared" si="5"/>
        <v>0.23664464747661373</v>
      </c>
      <c r="BD27" s="1095">
        <f t="shared" si="6"/>
        <v>3.2430195023145147</v>
      </c>
    </row>
    <row r="28" spans="1:56" ht="13">
      <c r="A28" s="194" t="s">
        <v>243</v>
      </c>
      <c r="B28" s="1565">
        <f>'16分配H12'!V28</f>
        <v>272974</v>
      </c>
      <c r="C28" s="1565">
        <f>'16分配H12'!W28</f>
        <v>461397</v>
      </c>
      <c r="D28" s="1565">
        <f>'16分配H12'!X28</f>
        <v>597635</v>
      </c>
      <c r="E28" s="1565">
        <f>'16分配H12'!Y28</f>
        <v>595369</v>
      </c>
      <c r="F28" s="1565">
        <f>'16分配H12'!Z28</f>
        <v>717018</v>
      </c>
      <c r="G28" s="1565">
        <f>'16分配H12'!AA28</f>
        <v>1199275</v>
      </c>
      <c r="H28" s="1565">
        <f>'16分配H12'!AB28</f>
        <v>1000874</v>
      </c>
      <c r="I28" s="1565">
        <f>'16分配H12'!AC28</f>
        <v>1402549</v>
      </c>
      <c r="J28" s="1565">
        <f>'16分配H12'!AD28</f>
        <v>1464915</v>
      </c>
      <c r="K28" s="1565">
        <f>'16分配H12'!AE28</f>
        <v>1507232</v>
      </c>
      <c r="L28" s="1565">
        <f>'16分配H12'!AF28</f>
        <v>1378670</v>
      </c>
      <c r="M28" s="1565">
        <f>'16分配H12'!AG28</f>
        <v>1497223</v>
      </c>
      <c r="N28" s="1565">
        <f>'16分配H12'!AH28</f>
        <v>1646614</v>
      </c>
      <c r="O28" s="1565">
        <f>'16分配H12'!AI28</f>
        <v>2350946</v>
      </c>
      <c r="P28" s="1565">
        <f>'16分配H12'!AJ28</f>
        <v>1842956</v>
      </c>
      <c r="Q28" s="1566">
        <f>'16分配H12'!AK28</f>
        <v>1793062</v>
      </c>
      <c r="R28" s="201">
        <v>1497196</v>
      </c>
      <c r="S28" s="201">
        <v>1358279</v>
      </c>
      <c r="T28" s="201">
        <v>1303409</v>
      </c>
      <c r="U28" s="201">
        <v>1360113</v>
      </c>
      <c r="V28" s="201">
        <v>1387579</v>
      </c>
      <c r="W28" s="201">
        <v>1888079</v>
      </c>
      <c r="X28" s="201">
        <v>2602158</v>
      </c>
      <c r="Y28" s="201">
        <v>2317545</v>
      </c>
      <c r="Z28" s="201">
        <v>2210836</v>
      </c>
      <c r="AA28" s="201">
        <v>1931331</v>
      </c>
      <c r="AB28" s="202">
        <v>1977907</v>
      </c>
      <c r="AC28" s="340">
        <v>2089803.3992183979</v>
      </c>
      <c r="AD28" s="340">
        <v>2005867</v>
      </c>
      <c r="AE28" s="1032">
        <v>1862920.6577821693</v>
      </c>
      <c r="AF28" s="1032">
        <v>1954905.2691012232</v>
      </c>
      <c r="AG28" s="1032">
        <v>2467214.8607889265</v>
      </c>
      <c r="AH28" s="1032">
        <v>2576084</v>
      </c>
      <c r="AI28" s="200">
        <v>2303643</v>
      </c>
      <c r="AJ28" s="200">
        <v>2081885</v>
      </c>
      <c r="AK28" s="990">
        <v>1923465</v>
      </c>
      <c r="AL28" s="200">
        <v>950151</v>
      </c>
      <c r="AM28" s="200">
        <v>2195650</v>
      </c>
      <c r="AN28" s="200">
        <v>1694912</v>
      </c>
      <c r="AO28" s="200">
        <v>1812782</v>
      </c>
      <c r="AP28" s="990">
        <v>1858948</v>
      </c>
      <c r="AQ28" s="200">
        <v>1912967</v>
      </c>
      <c r="AR28" s="200">
        <v>2411217</v>
      </c>
      <c r="AS28" s="200">
        <v>2602388</v>
      </c>
      <c r="AT28" s="990">
        <v>2527921</v>
      </c>
      <c r="AU28" s="350"/>
      <c r="AV28" s="350"/>
      <c r="AW28" s="350"/>
      <c r="AX28" s="1061">
        <f t="shared" si="1"/>
        <v>-7.9595238136089614</v>
      </c>
      <c r="AY28" s="1061">
        <f t="shared" si="2"/>
        <v>-3.3542071210029811</v>
      </c>
      <c r="AZ28" s="1019">
        <f t="shared" si="3"/>
        <v>35.986644058897824</v>
      </c>
      <c r="BA28" s="1143"/>
      <c r="BB28" s="1093">
        <f t="shared" si="4"/>
        <v>-1.1778900173216589</v>
      </c>
      <c r="BC28" s="967">
        <f t="shared" si="5"/>
        <v>-0.68002749151485631</v>
      </c>
      <c r="BD28" s="1095">
        <f t="shared" si="6"/>
        <v>6.3406354692300715</v>
      </c>
    </row>
    <row r="29" spans="1:56" ht="13">
      <c r="A29" s="197" t="s">
        <v>244</v>
      </c>
      <c r="B29" s="1574">
        <f>ROUND(B28*C29/C28,0)</f>
        <v>152344</v>
      </c>
      <c r="C29" s="1574">
        <f>ROUND(C28*D29/D28,0)</f>
        <v>257501</v>
      </c>
      <c r="D29" s="1574">
        <f>ROUND(D28*E29/E28,0)</f>
        <v>333534</v>
      </c>
      <c r="E29" s="1574">
        <f>ROUND(E28*F29/F28,0)</f>
        <v>332269</v>
      </c>
      <c r="F29" s="1574">
        <f>ROUND(F28*G29/G28,0)</f>
        <v>400160</v>
      </c>
      <c r="G29" s="1565">
        <f>'16分配H12'!AA29</f>
        <v>669303</v>
      </c>
      <c r="H29" s="1565">
        <f>'16分配H12'!AB29</f>
        <v>666717</v>
      </c>
      <c r="I29" s="1565">
        <f>'16分配H12'!AC29</f>
        <v>643782</v>
      </c>
      <c r="J29" s="1565">
        <f>'16分配H12'!AD29</f>
        <v>735830</v>
      </c>
      <c r="K29" s="1565">
        <f>'16分配H12'!AE29</f>
        <v>914733</v>
      </c>
      <c r="L29" s="1565">
        <f>'16分配H12'!AF29</f>
        <v>913556</v>
      </c>
      <c r="M29" s="1565">
        <f>'16分配H12'!AG29</f>
        <v>1019117</v>
      </c>
      <c r="N29" s="1565">
        <f>'16分配H12'!AH29</f>
        <v>1337367</v>
      </c>
      <c r="O29" s="1565">
        <f>'16分配H12'!AI29</f>
        <v>1833779</v>
      </c>
      <c r="P29" s="1565">
        <f>'16分配H12'!AJ29</f>
        <v>1797249</v>
      </c>
      <c r="Q29" s="1566">
        <f>'16分配H12'!AK29</f>
        <v>1552547</v>
      </c>
      <c r="R29" s="201">
        <v>1177573</v>
      </c>
      <c r="S29" s="201">
        <v>950809</v>
      </c>
      <c r="T29" s="201">
        <v>951188</v>
      </c>
      <c r="U29" s="201">
        <v>1022737</v>
      </c>
      <c r="V29" s="201">
        <v>894583</v>
      </c>
      <c r="W29" s="201">
        <v>1360407</v>
      </c>
      <c r="X29" s="201">
        <v>1589022</v>
      </c>
      <c r="Y29" s="201">
        <v>1346415</v>
      </c>
      <c r="Z29" s="201">
        <v>1392933</v>
      </c>
      <c r="AA29" s="201">
        <v>1316581</v>
      </c>
      <c r="AB29" s="202">
        <v>1543516</v>
      </c>
      <c r="AC29" s="340">
        <v>1264845.3992183979</v>
      </c>
      <c r="AD29" s="340">
        <v>1155112</v>
      </c>
      <c r="AE29" s="1032">
        <v>1040311.6577821693</v>
      </c>
      <c r="AF29" s="1032">
        <v>1140441.2691012232</v>
      </c>
      <c r="AG29" s="1032">
        <v>1637279.8607889265</v>
      </c>
      <c r="AH29" s="1032">
        <v>1766507</v>
      </c>
      <c r="AI29" s="200">
        <v>1598918</v>
      </c>
      <c r="AJ29" s="200">
        <v>1465618</v>
      </c>
      <c r="AK29" s="990">
        <v>1339828</v>
      </c>
      <c r="AL29" s="200">
        <v>309501</v>
      </c>
      <c r="AM29" s="200">
        <v>1724135</v>
      </c>
      <c r="AN29" s="200">
        <v>1314382</v>
      </c>
      <c r="AO29" s="200">
        <v>1486714</v>
      </c>
      <c r="AP29" s="990">
        <v>1498920</v>
      </c>
      <c r="AQ29" s="200">
        <v>1599805</v>
      </c>
      <c r="AR29" s="200">
        <v>2034812</v>
      </c>
      <c r="AS29" s="200">
        <v>2251560</v>
      </c>
      <c r="AT29" s="990">
        <v>2171191</v>
      </c>
      <c r="AU29" s="350"/>
      <c r="AV29" s="350"/>
      <c r="AW29" s="350"/>
      <c r="AX29" s="1061">
        <f t="shared" si="1"/>
        <v>5.9282028323727971</v>
      </c>
      <c r="AY29" s="1061">
        <f t="shared" si="2"/>
        <v>11.874061446693156</v>
      </c>
      <c r="AZ29" s="1019">
        <f t="shared" si="3"/>
        <v>44.850358925092735</v>
      </c>
      <c r="BA29" s="1143"/>
      <c r="BB29" s="1093">
        <f t="shared" si="4"/>
        <v>0.82612727966298038</v>
      </c>
      <c r="BC29" s="967">
        <f t="shared" si="5"/>
        <v>2.2694407302470854</v>
      </c>
      <c r="BD29" s="1095">
        <f t="shared" si="6"/>
        <v>7.692117192632697</v>
      </c>
    </row>
    <row r="30" spans="1:56" ht="13">
      <c r="A30" s="197" t="s">
        <v>245</v>
      </c>
      <c r="B30" s="1574">
        <f>B28-B29</f>
        <v>120630</v>
      </c>
      <c r="C30" s="1574">
        <f>C28-C29</f>
        <v>203896</v>
      </c>
      <c r="D30" s="1574">
        <f>D28-D29</f>
        <v>264101</v>
      </c>
      <c r="E30" s="1574">
        <f>E28-E29</f>
        <v>263100</v>
      </c>
      <c r="F30" s="1574">
        <f>F28-F29</f>
        <v>316858</v>
      </c>
      <c r="G30" s="1565">
        <f>'16分配H12'!AA30</f>
        <v>529972</v>
      </c>
      <c r="H30" s="1565">
        <f>'16分配H12'!AB30</f>
        <v>334157</v>
      </c>
      <c r="I30" s="1565">
        <f>'16分配H12'!AC30</f>
        <v>758767</v>
      </c>
      <c r="J30" s="1565">
        <f>'16分配H12'!AD30</f>
        <v>729085</v>
      </c>
      <c r="K30" s="1565">
        <f>'16分配H12'!AE30</f>
        <v>592499</v>
      </c>
      <c r="L30" s="1565">
        <f>'16分配H12'!AF30</f>
        <v>465114</v>
      </c>
      <c r="M30" s="1565">
        <f>'16分配H12'!AG30</f>
        <v>478106</v>
      </c>
      <c r="N30" s="1565">
        <f>'16分配H12'!AH30</f>
        <v>309247</v>
      </c>
      <c r="O30" s="1565">
        <f>'16分配H12'!AI30</f>
        <v>517167</v>
      </c>
      <c r="P30" s="1565">
        <f>'16分配H12'!AJ30</f>
        <v>45707</v>
      </c>
      <c r="Q30" s="1566">
        <f>'16分配H12'!AK30</f>
        <v>240515</v>
      </c>
      <c r="R30" s="201">
        <v>319623</v>
      </c>
      <c r="S30" s="201">
        <v>407470</v>
      </c>
      <c r="T30" s="201">
        <v>352221</v>
      </c>
      <c r="U30" s="201">
        <v>337376</v>
      </c>
      <c r="V30" s="201">
        <v>492996</v>
      </c>
      <c r="W30" s="201">
        <v>527672</v>
      </c>
      <c r="X30" s="201">
        <v>1013136</v>
      </c>
      <c r="Y30" s="201">
        <v>971130</v>
      </c>
      <c r="Z30" s="201">
        <v>817903</v>
      </c>
      <c r="AA30" s="201">
        <v>614750</v>
      </c>
      <c r="AB30" s="202">
        <v>434391</v>
      </c>
      <c r="AC30" s="340">
        <v>824958</v>
      </c>
      <c r="AD30" s="340">
        <v>850755</v>
      </c>
      <c r="AE30" s="1032">
        <v>822609</v>
      </c>
      <c r="AF30" s="1032">
        <v>814464</v>
      </c>
      <c r="AG30" s="1032">
        <v>829935</v>
      </c>
      <c r="AH30" s="1032">
        <v>809577</v>
      </c>
      <c r="AI30" s="200">
        <v>704725</v>
      </c>
      <c r="AJ30" s="200">
        <v>616267</v>
      </c>
      <c r="AK30" s="990">
        <v>583637</v>
      </c>
      <c r="AL30" s="200">
        <v>640650</v>
      </c>
      <c r="AM30" s="200">
        <v>471515</v>
      </c>
      <c r="AN30" s="200">
        <v>380530</v>
      </c>
      <c r="AO30" s="200">
        <v>326068</v>
      </c>
      <c r="AP30" s="990">
        <v>360028</v>
      </c>
      <c r="AQ30" s="200">
        <v>313162</v>
      </c>
      <c r="AR30" s="200">
        <v>376405</v>
      </c>
      <c r="AS30" s="200">
        <v>350828</v>
      </c>
      <c r="AT30" s="990">
        <v>356730</v>
      </c>
      <c r="AU30" s="350"/>
      <c r="AV30" s="350"/>
      <c r="AW30" s="350"/>
      <c r="AX30" s="1061">
        <f t="shared" si="1"/>
        <v>-29.252519522205979</v>
      </c>
      <c r="AY30" s="1061">
        <f t="shared" si="2"/>
        <v>-38.313026761497298</v>
      </c>
      <c r="AZ30" s="1019">
        <f t="shared" si="3"/>
        <v>-0.91603986356616707</v>
      </c>
      <c r="BA30" s="1143"/>
      <c r="BB30" s="1093">
        <f t="shared" si="4"/>
        <v>-4.8234102336041751</v>
      </c>
      <c r="BC30" s="967">
        <f t="shared" si="5"/>
        <v>-9.209858639899803</v>
      </c>
      <c r="BD30" s="1095">
        <f t="shared" si="6"/>
        <v>-0.18388298940658077</v>
      </c>
    </row>
    <row r="31" spans="1:56" ht="13">
      <c r="A31" s="197" t="s">
        <v>246</v>
      </c>
      <c r="B31" s="1567">
        <f>'16分配H12'!V31</f>
        <v>-192429</v>
      </c>
      <c r="C31" s="1567">
        <f>'16分配H12'!W31</f>
        <v>-299779</v>
      </c>
      <c r="D31" s="1567">
        <f>'16分配H12'!X31</f>
        <v>-322817</v>
      </c>
      <c r="E31" s="1567">
        <f>'16分配H12'!Y31</f>
        <v>-404048</v>
      </c>
      <c r="F31" s="1567">
        <f>'16分配H12'!Z31</f>
        <v>-333699</v>
      </c>
      <c r="G31" s="1567">
        <f>'16分配H12'!AA31</f>
        <v>1129572</v>
      </c>
      <c r="H31" s="1567">
        <f>'16分配H12'!AB31</f>
        <v>629779</v>
      </c>
      <c r="I31" s="1567">
        <f>'16分配H12'!AC31</f>
        <v>414441</v>
      </c>
      <c r="J31" s="1567">
        <f>'16分配H12'!AD31</f>
        <v>1097974</v>
      </c>
      <c r="K31" s="1567">
        <f>'16分配H12'!AE31</f>
        <v>633952</v>
      </c>
      <c r="L31" s="1567">
        <f>'16分配H12'!AF31</f>
        <v>-205302</v>
      </c>
      <c r="M31" s="1567">
        <f>'16分配H12'!AG31</f>
        <v>157795</v>
      </c>
      <c r="N31" s="1567">
        <f>'16分配H12'!AH31</f>
        <v>-290714</v>
      </c>
      <c r="O31" s="1567">
        <f>'16分配H12'!AI31</f>
        <v>-572129</v>
      </c>
      <c r="P31" s="1567">
        <f>'16分配H12'!AJ31</f>
        <v>-599157</v>
      </c>
      <c r="Q31" s="1568">
        <f>'16分配H12'!AK31</f>
        <v>-74359</v>
      </c>
      <c r="R31" s="201">
        <v>206002</v>
      </c>
      <c r="S31" s="201">
        <v>380388</v>
      </c>
      <c r="T31" s="201">
        <v>307475</v>
      </c>
      <c r="U31" s="201">
        <v>346803</v>
      </c>
      <c r="V31" s="201">
        <v>358241</v>
      </c>
      <c r="W31" s="201">
        <v>441933</v>
      </c>
      <c r="X31" s="201">
        <v>381906</v>
      </c>
      <c r="Y31" s="201">
        <v>471068</v>
      </c>
      <c r="Z31" s="201">
        <v>399096</v>
      </c>
      <c r="AA31" s="201">
        <v>341450</v>
      </c>
      <c r="AB31" s="202">
        <v>182728</v>
      </c>
      <c r="AC31" s="340">
        <v>170928</v>
      </c>
      <c r="AD31" s="340">
        <v>290120</v>
      </c>
      <c r="AE31" s="1032">
        <v>213890</v>
      </c>
      <c r="AF31" s="1032">
        <v>132998</v>
      </c>
      <c r="AG31" s="1032">
        <v>120950</v>
      </c>
      <c r="AH31" s="1032">
        <v>88623</v>
      </c>
      <c r="AI31" s="200">
        <v>122451</v>
      </c>
      <c r="AJ31" s="200">
        <v>103672</v>
      </c>
      <c r="AK31" s="990">
        <v>44317</v>
      </c>
      <c r="AL31" s="200">
        <v>3516</v>
      </c>
      <c r="AM31" s="200">
        <v>7527</v>
      </c>
      <c r="AN31" s="200">
        <v>44362</v>
      </c>
      <c r="AO31" s="200">
        <v>23015</v>
      </c>
      <c r="AP31" s="990">
        <v>40467</v>
      </c>
      <c r="AQ31" s="200">
        <v>3592</v>
      </c>
      <c r="AR31" s="200">
        <v>-4478</v>
      </c>
      <c r="AS31" s="200">
        <v>10236</v>
      </c>
      <c r="AT31" s="990">
        <v>18317</v>
      </c>
      <c r="AU31" s="350"/>
      <c r="AV31" s="350"/>
      <c r="AW31" s="350"/>
      <c r="AX31" s="1061">
        <f t="shared" si="1"/>
        <v>-74.072708976879156</v>
      </c>
      <c r="AY31" s="1061">
        <f t="shared" si="2"/>
        <v>-8.6874111514768586</v>
      </c>
      <c r="AZ31" s="1019">
        <f t="shared" si="3"/>
        <v>-54.735957693923446</v>
      </c>
      <c r="BA31" s="1143"/>
      <c r="BB31" s="1093">
        <f t="shared" si="4"/>
        <v>-17.538539898727112</v>
      </c>
      <c r="BC31" s="967">
        <f t="shared" si="5"/>
        <v>-1.8012111976799972</v>
      </c>
      <c r="BD31" s="1095">
        <f t="shared" si="6"/>
        <v>-14.660387368242667</v>
      </c>
    </row>
    <row r="32" spans="1:56" ht="13">
      <c r="A32" s="197" t="s">
        <v>244</v>
      </c>
      <c r="B32" s="1574">
        <f>B31-B33</f>
        <v>-159059</v>
      </c>
      <c r="C32" s="1574">
        <f>C31-C33</f>
        <v>-266409</v>
      </c>
      <c r="D32" s="1574">
        <f>D31-D33</f>
        <v>-289447</v>
      </c>
      <c r="E32" s="1574">
        <f>E31-E33</f>
        <v>-370678</v>
      </c>
      <c r="F32" s="1574">
        <f>F31-F33</f>
        <v>-300329</v>
      </c>
      <c r="G32" s="1567">
        <f>'16分配H12'!AA32</f>
        <v>1162942</v>
      </c>
      <c r="H32" s="1567">
        <f>'16分配H12'!AB32</f>
        <v>634512</v>
      </c>
      <c r="I32" s="1567">
        <f>'16分配H12'!AC32</f>
        <v>434125</v>
      </c>
      <c r="J32" s="1567">
        <f>'16分配H12'!AD32</f>
        <v>1116584</v>
      </c>
      <c r="K32" s="1567">
        <f>'16分配H12'!AE32</f>
        <v>659006</v>
      </c>
      <c r="L32" s="1567">
        <f>'16分配H12'!AF32</f>
        <v>-132166</v>
      </c>
      <c r="M32" s="1567">
        <f>'16分配H12'!AG32</f>
        <v>218477</v>
      </c>
      <c r="N32" s="1567">
        <f>'16分配H12'!AH32</f>
        <v>-238448</v>
      </c>
      <c r="O32" s="1567">
        <f>'16分配H12'!AI32</f>
        <v>-503103</v>
      </c>
      <c r="P32" s="1567">
        <f>'16分配H12'!AJ32</f>
        <v>-509527</v>
      </c>
      <c r="Q32" s="1568">
        <f>'16分配H12'!AK32</f>
        <v>-19877</v>
      </c>
      <c r="R32" s="201">
        <v>97878</v>
      </c>
      <c r="S32" s="201">
        <v>237650</v>
      </c>
      <c r="T32" s="201">
        <v>177504</v>
      </c>
      <c r="U32" s="201">
        <v>216904</v>
      </c>
      <c r="V32" s="201">
        <v>222251</v>
      </c>
      <c r="W32" s="201">
        <v>188116</v>
      </c>
      <c r="X32" s="201">
        <v>108761</v>
      </c>
      <c r="Y32" s="201">
        <v>199966</v>
      </c>
      <c r="Z32" s="201">
        <v>146116</v>
      </c>
      <c r="AA32" s="201">
        <v>113484</v>
      </c>
      <c r="AB32" s="202">
        <v>5590</v>
      </c>
      <c r="AC32" s="340">
        <v>35135</v>
      </c>
      <c r="AD32" s="340">
        <v>46702</v>
      </c>
      <c r="AE32" s="1032">
        <v>50569</v>
      </c>
      <c r="AF32" s="1032">
        <v>566</v>
      </c>
      <c r="AG32" s="1032">
        <v>16863</v>
      </c>
      <c r="AH32" s="1032">
        <v>-34956</v>
      </c>
      <c r="AI32" s="200">
        <v>-44337</v>
      </c>
      <c r="AJ32" s="200">
        <v>-29590</v>
      </c>
      <c r="AK32" s="990">
        <v>-60446</v>
      </c>
      <c r="AL32" s="200">
        <v>-50721</v>
      </c>
      <c r="AM32" s="200">
        <v>-47010</v>
      </c>
      <c r="AN32" s="200">
        <v>-31362</v>
      </c>
      <c r="AO32" s="200">
        <v>-49719</v>
      </c>
      <c r="AP32" s="990">
        <v>-30118</v>
      </c>
      <c r="AQ32" s="200">
        <v>-79385</v>
      </c>
      <c r="AR32" s="200">
        <v>-70470</v>
      </c>
      <c r="AS32" s="200">
        <v>-36479</v>
      </c>
      <c r="AT32" s="990">
        <v>-30264</v>
      </c>
      <c r="AU32" s="350"/>
      <c r="AV32" s="350"/>
      <c r="AW32" s="350"/>
      <c r="AX32" s="1061">
        <f t="shared" si="1"/>
        <v>-272.03927707414255</v>
      </c>
      <c r="AY32" s="1061">
        <f t="shared" si="2"/>
        <v>-50.173708764847966</v>
      </c>
      <c r="AZ32" s="1019">
        <f t="shared" si="3"/>
        <v>0.48475994421940366</v>
      </c>
      <c r="BA32" s="1143"/>
      <c r="BB32" s="1093">
        <f t="shared" si="4"/>
        <v>-208.05903553551749</v>
      </c>
      <c r="BC32" s="967">
        <f t="shared" si="5"/>
        <v>-186.99448318910316</v>
      </c>
      <c r="BD32" s="1095">
        <f t="shared" si="6"/>
        <v>-200.09676454002351</v>
      </c>
    </row>
    <row r="33" spans="1:56" ht="13">
      <c r="A33" s="197" t="s">
        <v>245</v>
      </c>
      <c r="B33" s="1811">
        <f>C33</f>
        <v>-33370</v>
      </c>
      <c r="C33" s="1811">
        <f>D33</f>
        <v>-33370</v>
      </c>
      <c r="D33" s="1811">
        <f>E33</f>
        <v>-33370</v>
      </c>
      <c r="E33" s="1811">
        <f>F33</f>
        <v>-33370</v>
      </c>
      <c r="F33" s="1811">
        <f>G33</f>
        <v>-33370</v>
      </c>
      <c r="G33" s="1567">
        <f>'16分配H12'!AA33</f>
        <v>-33370</v>
      </c>
      <c r="H33" s="1567">
        <f>'16分配H12'!AB33</f>
        <v>-4733</v>
      </c>
      <c r="I33" s="1567">
        <f>'16分配H12'!AC33</f>
        <v>-19684</v>
      </c>
      <c r="J33" s="1567">
        <f>'16分配H12'!AD33</f>
        <v>-18610</v>
      </c>
      <c r="K33" s="1567">
        <f>'16分配H12'!AE33</f>
        <v>-25054</v>
      </c>
      <c r="L33" s="1567">
        <f>'16分配H12'!AF33</f>
        <v>-73136</v>
      </c>
      <c r="M33" s="1567">
        <f>'16分配H12'!AG33</f>
        <v>-60682</v>
      </c>
      <c r="N33" s="1567">
        <f>'16分配H12'!AH33</f>
        <v>-52266</v>
      </c>
      <c r="O33" s="1567">
        <f>'16分配H12'!AI33</f>
        <v>-69026</v>
      </c>
      <c r="P33" s="1567">
        <f>'16分配H12'!AJ33</f>
        <v>-89630</v>
      </c>
      <c r="Q33" s="1568">
        <f>'16分配H12'!AK33</f>
        <v>-54482</v>
      </c>
      <c r="R33" s="201">
        <v>108124</v>
      </c>
      <c r="S33" s="201">
        <v>142738</v>
      </c>
      <c r="T33" s="201">
        <v>129971</v>
      </c>
      <c r="U33" s="201">
        <v>129899</v>
      </c>
      <c r="V33" s="201">
        <v>135990</v>
      </c>
      <c r="W33" s="201">
        <v>253817</v>
      </c>
      <c r="X33" s="201">
        <v>273145</v>
      </c>
      <c r="Y33" s="201">
        <v>271102</v>
      </c>
      <c r="Z33" s="201">
        <v>252980</v>
      </c>
      <c r="AA33" s="201">
        <v>227966</v>
      </c>
      <c r="AB33" s="202">
        <v>177138</v>
      </c>
      <c r="AC33" s="340">
        <v>135793</v>
      </c>
      <c r="AD33" s="340">
        <v>243418</v>
      </c>
      <c r="AE33" s="1032">
        <v>163321</v>
      </c>
      <c r="AF33" s="1032">
        <v>132432</v>
      </c>
      <c r="AG33" s="1032">
        <v>104087</v>
      </c>
      <c r="AH33" s="1032">
        <v>123579</v>
      </c>
      <c r="AI33" s="200">
        <v>166788</v>
      </c>
      <c r="AJ33" s="200">
        <v>133262</v>
      </c>
      <c r="AK33" s="990">
        <v>104763</v>
      </c>
      <c r="AL33" s="200">
        <v>54237</v>
      </c>
      <c r="AM33" s="200">
        <v>54537</v>
      </c>
      <c r="AN33" s="200">
        <v>75724</v>
      </c>
      <c r="AO33" s="200">
        <v>72734</v>
      </c>
      <c r="AP33" s="990">
        <v>70585</v>
      </c>
      <c r="AQ33" s="200">
        <v>82977</v>
      </c>
      <c r="AR33" s="200">
        <v>65992</v>
      </c>
      <c r="AS33" s="200">
        <v>46715</v>
      </c>
      <c r="AT33" s="990">
        <v>48581</v>
      </c>
      <c r="AU33" s="350"/>
      <c r="AV33" s="350"/>
      <c r="AW33" s="350"/>
      <c r="AX33" s="1061">
        <f t="shared" si="1"/>
        <v>-22.850956971272453</v>
      </c>
      <c r="AY33" s="1061">
        <f t="shared" si="2"/>
        <v>-32.62411347517731</v>
      </c>
      <c r="AZ33" s="1019">
        <f t="shared" si="3"/>
        <v>-31.173762130764327</v>
      </c>
      <c r="BA33" s="1143"/>
      <c r="BB33" s="1093">
        <f t="shared" si="4"/>
        <v>-3.6383199294893864</v>
      </c>
      <c r="BC33" s="967">
        <f t="shared" si="5"/>
        <v>-7.5938452541786106</v>
      </c>
      <c r="BD33" s="1095">
        <f t="shared" si="6"/>
        <v>-7.1993952833777737</v>
      </c>
    </row>
    <row r="34" spans="1:56" ht="13">
      <c r="A34" s="197" t="s">
        <v>247</v>
      </c>
      <c r="B34" s="1567">
        <f>'16分配H12'!V34</f>
        <v>759170</v>
      </c>
      <c r="C34" s="1567">
        <f>'16分配H12'!W34</f>
        <v>963729</v>
      </c>
      <c r="D34" s="1567">
        <f>'16分配H12'!X34</f>
        <v>1015740</v>
      </c>
      <c r="E34" s="1567">
        <f>'16分配H12'!Y34</f>
        <v>1105867</v>
      </c>
      <c r="F34" s="1567">
        <f>'16分配H12'!Z34</f>
        <v>1062801</v>
      </c>
      <c r="G34" s="1567">
        <f>'16分配H12'!AA34</f>
        <v>1285941</v>
      </c>
      <c r="H34" s="1567">
        <f>'16分配H12'!AB34</f>
        <v>1328524</v>
      </c>
      <c r="I34" s="1567">
        <f>'16分配H12'!AC34</f>
        <v>1250871</v>
      </c>
      <c r="J34" s="1567">
        <f>'16分配H12'!AD34</f>
        <v>1531635</v>
      </c>
      <c r="K34" s="1567">
        <f>'16分配H12'!AE34</f>
        <v>1824450</v>
      </c>
      <c r="L34" s="1567">
        <f>'16分配H12'!AF34</f>
        <v>1690697</v>
      </c>
      <c r="M34" s="1567">
        <f>'16分配H12'!AG34</f>
        <v>1494877</v>
      </c>
      <c r="N34" s="1567">
        <f>'16分配H12'!AH34</f>
        <v>1716940</v>
      </c>
      <c r="O34" s="1567">
        <f>'16分配H12'!AI34</f>
        <v>2299020</v>
      </c>
      <c r="P34" s="1567">
        <f>'16分配H12'!AJ34</f>
        <v>2367174</v>
      </c>
      <c r="Q34" s="1568">
        <f>'16分配H12'!AK34</f>
        <v>1743797</v>
      </c>
      <c r="R34" s="201">
        <v>1650892</v>
      </c>
      <c r="S34" s="201">
        <v>1626045</v>
      </c>
      <c r="T34" s="201">
        <v>1884235</v>
      </c>
      <c r="U34" s="201">
        <v>1823886</v>
      </c>
      <c r="V34" s="201">
        <v>2070137</v>
      </c>
      <c r="W34" s="201">
        <v>1877333</v>
      </c>
      <c r="X34" s="201">
        <v>1927537</v>
      </c>
      <c r="Y34" s="201">
        <v>1682388</v>
      </c>
      <c r="Z34" s="201">
        <v>1545882</v>
      </c>
      <c r="AA34" s="201">
        <v>1744169</v>
      </c>
      <c r="AB34" s="202">
        <v>1696376</v>
      </c>
      <c r="AC34" s="340">
        <v>1595640</v>
      </c>
      <c r="AD34" s="340">
        <v>1904904</v>
      </c>
      <c r="AE34" s="1032">
        <v>1641180</v>
      </c>
      <c r="AF34" s="1032">
        <v>1723932</v>
      </c>
      <c r="AG34" s="1032">
        <v>1671695</v>
      </c>
      <c r="AH34" s="1032">
        <v>1652959</v>
      </c>
      <c r="AI34" s="200">
        <v>1869352</v>
      </c>
      <c r="AJ34" s="200">
        <v>1851262</v>
      </c>
      <c r="AK34" s="990">
        <v>1723558</v>
      </c>
      <c r="AL34" s="200">
        <v>1762016</v>
      </c>
      <c r="AM34" s="200">
        <v>1783300</v>
      </c>
      <c r="AN34" s="200">
        <v>1746791</v>
      </c>
      <c r="AO34" s="200">
        <v>1761729</v>
      </c>
      <c r="AP34" s="990">
        <v>1835809</v>
      </c>
      <c r="AQ34" s="200">
        <v>1799893</v>
      </c>
      <c r="AR34" s="200">
        <v>1829978</v>
      </c>
      <c r="AS34" s="200">
        <v>1793791</v>
      </c>
      <c r="AT34" s="990">
        <v>1835235</v>
      </c>
      <c r="AU34" s="350"/>
      <c r="AV34" s="350"/>
      <c r="AW34" s="350"/>
      <c r="AX34" s="1061">
        <f t="shared" si="1"/>
        <v>8.0167205635356336</v>
      </c>
      <c r="AY34" s="1061">
        <f t="shared" si="2"/>
        <v>6.5127486281285574</v>
      </c>
      <c r="AZ34" s="1019">
        <f t="shared" si="3"/>
        <v>-3.1266869265811424E-2</v>
      </c>
      <c r="BA34" s="1143"/>
      <c r="BB34" s="1093">
        <f t="shared" si="4"/>
        <v>1.1077455520493995</v>
      </c>
      <c r="BC34" s="967">
        <f t="shared" si="5"/>
        <v>1.2698853754925743</v>
      </c>
      <c r="BD34" s="1095">
        <f t="shared" si="6"/>
        <v>-6.2541560936102414E-3</v>
      </c>
    </row>
    <row r="35" spans="1:56" ht="13">
      <c r="A35" s="197" t="s">
        <v>248</v>
      </c>
      <c r="B35" s="1567">
        <f>'16分配H12'!V35</f>
        <v>124054</v>
      </c>
      <c r="C35" s="1567">
        <f>'16分配H12'!W35</f>
        <v>140074</v>
      </c>
      <c r="D35" s="1567">
        <f>'16分配H12'!X35</f>
        <v>135111</v>
      </c>
      <c r="E35" s="1567">
        <f>'16分配H12'!Y35</f>
        <v>136904</v>
      </c>
      <c r="F35" s="1567">
        <f>'16分配H12'!Z35</f>
        <v>129644</v>
      </c>
      <c r="G35" s="1567">
        <f>'16分配H12'!AA35</f>
        <v>159499</v>
      </c>
      <c r="H35" s="1567">
        <f>'16分配H12'!AB35</f>
        <v>155184</v>
      </c>
      <c r="I35" s="1567">
        <f>'16分配H12'!AC35</f>
        <v>136415</v>
      </c>
      <c r="J35" s="1567">
        <f>'16分配H12'!AD35</f>
        <v>175308</v>
      </c>
      <c r="K35" s="1567">
        <f>'16分配H12'!AE35</f>
        <v>223127</v>
      </c>
      <c r="L35" s="1567">
        <f>'16分配H12'!AF35</f>
        <v>175349</v>
      </c>
      <c r="M35" s="1567">
        <f>'16分配H12'!AG35</f>
        <v>180117</v>
      </c>
      <c r="N35" s="1567">
        <f>'16分配H12'!AH35</f>
        <v>212155</v>
      </c>
      <c r="O35" s="1567">
        <f>'16分配H12'!AI35</f>
        <v>258736</v>
      </c>
      <c r="P35" s="1567">
        <f>'16分配H12'!AJ35</f>
        <v>272849</v>
      </c>
      <c r="Q35" s="1568">
        <f>'16分配H12'!AK35</f>
        <v>88822</v>
      </c>
      <c r="R35" s="201">
        <v>17041</v>
      </c>
      <c r="S35" s="201">
        <v>14249</v>
      </c>
      <c r="T35" s="201">
        <v>13822</v>
      </c>
      <c r="U35" s="201">
        <v>14394</v>
      </c>
      <c r="V35" s="201">
        <v>14808</v>
      </c>
      <c r="W35" s="201">
        <v>13103</v>
      </c>
      <c r="X35" s="201">
        <v>15556</v>
      </c>
      <c r="Y35" s="201">
        <v>12387</v>
      </c>
      <c r="Z35" s="201">
        <v>10821</v>
      </c>
      <c r="AA35" s="201">
        <v>9431</v>
      </c>
      <c r="AB35" s="202">
        <v>9004</v>
      </c>
      <c r="AC35" s="340">
        <v>14904</v>
      </c>
      <c r="AD35" s="340">
        <v>8300</v>
      </c>
      <c r="AE35" s="1032">
        <v>21967</v>
      </c>
      <c r="AF35" s="1032">
        <v>14389</v>
      </c>
      <c r="AG35" s="1032">
        <v>3432</v>
      </c>
      <c r="AH35" s="1032">
        <v>5432</v>
      </c>
      <c r="AI35" s="200">
        <v>11314</v>
      </c>
      <c r="AJ35" s="200">
        <v>2827</v>
      </c>
      <c r="AK35" s="990">
        <v>2186</v>
      </c>
      <c r="AL35" s="200">
        <v>7851</v>
      </c>
      <c r="AM35" s="200">
        <v>2110</v>
      </c>
      <c r="AN35" s="200">
        <v>-4161</v>
      </c>
      <c r="AO35" s="200">
        <v>11018</v>
      </c>
      <c r="AP35" s="990">
        <v>19535</v>
      </c>
      <c r="AQ35" s="200">
        <v>21502</v>
      </c>
      <c r="AR35" s="200">
        <v>28730</v>
      </c>
      <c r="AS35" s="200">
        <v>23948</v>
      </c>
      <c r="AT35" s="990">
        <v>23731</v>
      </c>
      <c r="AU35" s="350"/>
      <c r="AV35" s="350"/>
      <c r="AW35" s="350"/>
      <c r="AX35" s="1061">
        <f t="shared" si="1"/>
        <v>-85.332796564680621</v>
      </c>
      <c r="AY35" s="1061">
        <f t="shared" si="2"/>
        <v>793.64135407136325</v>
      </c>
      <c r="AZ35" s="1019">
        <f t="shared" si="3"/>
        <v>21.47939595597645</v>
      </c>
      <c r="BA35" s="1143"/>
      <c r="BB35" s="1093">
        <f t="shared" si="4"/>
        <v>-23.983694336228822</v>
      </c>
      <c r="BC35" s="967">
        <f t="shared" si="5"/>
        <v>54.964654237690922</v>
      </c>
      <c r="BD35" s="1095">
        <f t="shared" si="6"/>
        <v>3.9681999163056147</v>
      </c>
    </row>
    <row r="36" spans="1:56" ht="13">
      <c r="A36" s="197" t="s">
        <v>249</v>
      </c>
      <c r="B36" s="1567">
        <f>'16分配H12'!V36</f>
        <v>511736</v>
      </c>
      <c r="C36" s="1567">
        <f>'16分配H12'!W36</f>
        <v>715535</v>
      </c>
      <c r="D36" s="1567">
        <f>'16分配H12'!X36</f>
        <v>756998</v>
      </c>
      <c r="E36" s="1567">
        <f>'16分配H12'!Y36</f>
        <v>818025</v>
      </c>
      <c r="F36" s="1567">
        <f>'16分配H12'!Z36</f>
        <v>754975</v>
      </c>
      <c r="G36" s="1567">
        <f>'16分配H12'!AA36</f>
        <v>914758</v>
      </c>
      <c r="H36" s="1567">
        <f>'16分配H12'!AB36</f>
        <v>946229</v>
      </c>
      <c r="I36" s="1567">
        <f>'16分配H12'!AC36</f>
        <v>882651</v>
      </c>
      <c r="J36" s="1567">
        <f>'16分配H12'!AD36</f>
        <v>1061774</v>
      </c>
      <c r="K36" s="1567">
        <f>'16分配H12'!AE36</f>
        <v>1283808</v>
      </c>
      <c r="L36" s="1567">
        <f>'16分配H12'!AF36</f>
        <v>1176886</v>
      </c>
      <c r="M36" s="1567">
        <f>'16分配H12'!AG36</f>
        <v>935297</v>
      </c>
      <c r="N36" s="1567">
        <f>'16分配H12'!AH36</f>
        <v>1111097</v>
      </c>
      <c r="O36" s="1567">
        <f>'16分配H12'!AI36</f>
        <v>1548779</v>
      </c>
      <c r="P36" s="1567">
        <f>'16分配H12'!AJ36</f>
        <v>1579286</v>
      </c>
      <c r="Q36" s="1568">
        <f>'16分配H12'!AK36</f>
        <v>1145229</v>
      </c>
      <c r="R36" s="201">
        <v>1170739</v>
      </c>
      <c r="S36" s="201">
        <v>1113642</v>
      </c>
      <c r="T36" s="201">
        <v>1243112</v>
      </c>
      <c r="U36" s="201">
        <v>1070578</v>
      </c>
      <c r="V36" s="201">
        <v>1290011</v>
      </c>
      <c r="W36" s="201">
        <v>1150884</v>
      </c>
      <c r="X36" s="201">
        <v>1191649</v>
      </c>
      <c r="Y36" s="201">
        <v>956910</v>
      </c>
      <c r="Z36" s="201">
        <v>766544</v>
      </c>
      <c r="AA36" s="201">
        <v>921876</v>
      </c>
      <c r="AB36" s="202">
        <v>797708</v>
      </c>
      <c r="AC36" s="340">
        <v>696072</v>
      </c>
      <c r="AD36" s="340">
        <v>943375</v>
      </c>
      <c r="AE36" s="1032">
        <v>692815</v>
      </c>
      <c r="AF36" s="1032">
        <v>768600</v>
      </c>
      <c r="AG36" s="1032">
        <v>700916</v>
      </c>
      <c r="AH36" s="1032">
        <v>655043</v>
      </c>
      <c r="AI36" s="200">
        <v>790868</v>
      </c>
      <c r="AJ36" s="200">
        <v>765545</v>
      </c>
      <c r="AK36" s="990">
        <v>649812</v>
      </c>
      <c r="AL36" s="200">
        <v>623012</v>
      </c>
      <c r="AM36" s="200">
        <v>621357</v>
      </c>
      <c r="AN36" s="200">
        <v>587341</v>
      </c>
      <c r="AO36" s="200">
        <v>562567</v>
      </c>
      <c r="AP36" s="990">
        <v>609807</v>
      </c>
      <c r="AQ36" s="200">
        <v>584782</v>
      </c>
      <c r="AR36" s="200">
        <v>591294</v>
      </c>
      <c r="AS36" s="200">
        <v>544628</v>
      </c>
      <c r="AT36" s="990">
        <v>586825</v>
      </c>
      <c r="AU36" s="350"/>
      <c r="AV36" s="350"/>
      <c r="AW36" s="350"/>
      <c r="AX36" s="1061">
        <f t="shared" si="1"/>
        <v>-6.645864220942661</v>
      </c>
      <c r="AY36" s="1061">
        <f t="shared" si="2"/>
        <v>-6.1563960037672434</v>
      </c>
      <c r="AZ36" s="1019">
        <f t="shared" si="3"/>
        <v>-3.7687333861369252</v>
      </c>
      <c r="BA36" s="1143"/>
      <c r="BB36" s="1093">
        <f t="shared" si="4"/>
        <v>-0.97761869018407888</v>
      </c>
      <c r="BC36" s="967">
        <f t="shared" si="5"/>
        <v>-1.2627708195219078</v>
      </c>
      <c r="BD36" s="1095">
        <f t="shared" si="6"/>
        <v>-0.76537327428036761</v>
      </c>
    </row>
    <row r="37" spans="1:56" ht="13">
      <c r="A37" s="197" t="s">
        <v>250</v>
      </c>
      <c r="B37" s="1567">
        <f>'16分配H12'!V37</f>
        <v>123380</v>
      </c>
      <c r="C37" s="1567">
        <f>'16分配H12'!W37</f>
        <v>108120</v>
      </c>
      <c r="D37" s="1567">
        <f>'16分配H12'!X37</f>
        <v>123631</v>
      </c>
      <c r="E37" s="1567">
        <f>'16分配H12'!Y37</f>
        <v>150938</v>
      </c>
      <c r="F37" s="1567">
        <f>'16分配H12'!Z37</f>
        <v>178182</v>
      </c>
      <c r="G37" s="1567">
        <f>'16分配H12'!AA37</f>
        <v>211684</v>
      </c>
      <c r="H37" s="1567">
        <f>'16分配H12'!AB37</f>
        <v>227111</v>
      </c>
      <c r="I37" s="1567">
        <f>'16分配H12'!AC37</f>
        <v>231805</v>
      </c>
      <c r="J37" s="1567">
        <f>'16分配H12'!AD37</f>
        <v>294553</v>
      </c>
      <c r="K37" s="1567">
        <f>'16分配H12'!AE37</f>
        <v>317515</v>
      </c>
      <c r="L37" s="1567">
        <f>'16分配H12'!AF37</f>
        <v>338462</v>
      </c>
      <c r="M37" s="1567">
        <f>'16分配H12'!AG37</f>
        <v>379463</v>
      </c>
      <c r="N37" s="1567">
        <f>'16分配H12'!AH37</f>
        <v>393688</v>
      </c>
      <c r="O37" s="1567">
        <f>'16分配H12'!AI37</f>
        <v>491505</v>
      </c>
      <c r="P37" s="1567">
        <f>'16分配H12'!AJ37</f>
        <v>515039</v>
      </c>
      <c r="Q37" s="1568">
        <f>'16分配H12'!AK37</f>
        <v>509746</v>
      </c>
      <c r="R37" s="201">
        <v>463112</v>
      </c>
      <c r="S37" s="201">
        <v>498154</v>
      </c>
      <c r="T37" s="201">
        <v>627301</v>
      </c>
      <c r="U37" s="201">
        <v>738914</v>
      </c>
      <c r="V37" s="201">
        <v>765318</v>
      </c>
      <c r="W37" s="201">
        <v>713346</v>
      </c>
      <c r="X37" s="201">
        <v>720332</v>
      </c>
      <c r="Y37" s="201">
        <v>713091</v>
      </c>
      <c r="Z37" s="201">
        <v>768517</v>
      </c>
      <c r="AA37" s="201">
        <v>812862</v>
      </c>
      <c r="AB37" s="202">
        <v>889664</v>
      </c>
      <c r="AC37" s="340">
        <v>884664</v>
      </c>
      <c r="AD37" s="340">
        <v>953229</v>
      </c>
      <c r="AE37" s="1032">
        <v>926398</v>
      </c>
      <c r="AF37" s="1032">
        <v>940943</v>
      </c>
      <c r="AG37" s="1032">
        <v>967347</v>
      </c>
      <c r="AH37" s="1032">
        <v>992484</v>
      </c>
      <c r="AI37" s="204">
        <v>1067170</v>
      </c>
      <c r="AJ37" s="204">
        <v>1082890</v>
      </c>
      <c r="AK37" s="991">
        <v>1071560</v>
      </c>
      <c r="AL37" s="204">
        <v>1131153</v>
      </c>
      <c r="AM37" s="204">
        <v>1159833</v>
      </c>
      <c r="AN37" s="204">
        <v>1163611</v>
      </c>
      <c r="AO37" s="204">
        <v>1188144</v>
      </c>
      <c r="AP37" s="991">
        <v>1206467</v>
      </c>
      <c r="AQ37" s="204">
        <v>1193609</v>
      </c>
      <c r="AR37" s="204">
        <v>1209954</v>
      </c>
      <c r="AS37" s="204">
        <v>1225215</v>
      </c>
      <c r="AT37" s="991">
        <v>1224679</v>
      </c>
      <c r="AU37" s="350"/>
      <c r="AV37" s="350"/>
      <c r="AW37" s="350"/>
      <c r="AX37" s="1061">
        <f t="shared" si="1"/>
        <v>21.126212889865531</v>
      </c>
      <c r="AY37" s="1061">
        <f t="shared" si="2"/>
        <v>12.589775654186418</v>
      </c>
      <c r="AZ37" s="1019">
        <f t="shared" si="3"/>
        <v>1.5095315495575097</v>
      </c>
      <c r="BA37" s="1143"/>
      <c r="BB37" s="1093">
        <f t="shared" si="4"/>
        <v>2.7758702163521942</v>
      </c>
      <c r="BC37" s="967">
        <f t="shared" si="5"/>
        <v>2.3999608862271593</v>
      </c>
      <c r="BD37" s="1095">
        <f t="shared" si="6"/>
        <v>0.3000996998137051</v>
      </c>
    </row>
    <row r="38" spans="1:56" ht="13">
      <c r="A38" s="867" t="s">
        <v>251</v>
      </c>
      <c r="B38" s="1569">
        <f>'16分配H12'!V38</f>
        <v>5499750</v>
      </c>
      <c r="C38" s="1569">
        <f>'16分配H12'!W38</f>
        <v>6121886</v>
      </c>
      <c r="D38" s="1569">
        <f>'16分配H12'!X38</f>
        <v>6760585</v>
      </c>
      <c r="E38" s="1569">
        <f>'16分配H12'!Y38</f>
        <v>7104306</v>
      </c>
      <c r="F38" s="1569">
        <f>'16分配H12'!Z38</f>
        <v>7763738</v>
      </c>
      <c r="G38" s="1569">
        <f>'16分配H12'!AA38</f>
        <v>9736546</v>
      </c>
      <c r="H38" s="1569">
        <f>'16分配H12'!AB38</f>
        <v>10038665</v>
      </c>
      <c r="I38" s="1569">
        <f>'16分配H12'!AC38</f>
        <v>10172163</v>
      </c>
      <c r="J38" s="1569">
        <f>'16分配H12'!AD38</f>
        <v>11504450</v>
      </c>
      <c r="K38" s="1569">
        <f>'16分配H12'!AE38</f>
        <v>11762518</v>
      </c>
      <c r="L38" s="1569">
        <f>'16分配H12'!AF38</f>
        <v>10956916</v>
      </c>
      <c r="M38" s="1569">
        <f>'16分配H12'!AG38</f>
        <v>11796775</v>
      </c>
      <c r="N38" s="1569">
        <f>'16分配H12'!AH38</f>
        <v>12092211</v>
      </c>
      <c r="O38" s="1569">
        <f>'16分配H12'!AI38</f>
        <v>13306196</v>
      </c>
      <c r="P38" s="1569">
        <f>'16分配H12'!AJ38</f>
        <v>13620616</v>
      </c>
      <c r="Q38" s="1570">
        <f>'16分配H12'!AK38</f>
        <v>14937434</v>
      </c>
      <c r="R38" s="868">
        <v>15457585</v>
      </c>
      <c r="S38" s="868">
        <v>15455513</v>
      </c>
      <c r="T38" s="868">
        <v>15911116</v>
      </c>
      <c r="U38" s="868">
        <v>15484956</v>
      </c>
      <c r="V38" s="868">
        <v>15405854</v>
      </c>
      <c r="W38" s="868">
        <v>16170595</v>
      </c>
      <c r="X38" s="868">
        <v>17854611</v>
      </c>
      <c r="Y38" s="868">
        <v>16881008</v>
      </c>
      <c r="Z38" s="868">
        <v>16130075</v>
      </c>
      <c r="AA38" s="868">
        <v>15681972</v>
      </c>
      <c r="AB38" s="869">
        <v>16468191</v>
      </c>
      <c r="AC38" s="870">
        <v>18356593.399218399</v>
      </c>
      <c r="AD38" s="870">
        <v>16576324</v>
      </c>
      <c r="AE38" s="1034">
        <v>17408965.657782167</v>
      </c>
      <c r="AF38" s="1034">
        <v>16771455.269101223</v>
      </c>
      <c r="AG38" s="1034">
        <v>17109075.860788926</v>
      </c>
      <c r="AH38" s="1034">
        <v>16119284</v>
      </c>
      <c r="AI38" s="871">
        <v>16375026</v>
      </c>
      <c r="AJ38" s="871">
        <v>16073439</v>
      </c>
      <c r="AK38" s="992">
        <v>15557447</v>
      </c>
      <c r="AL38" s="871">
        <v>14411246</v>
      </c>
      <c r="AM38" s="871">
        <v>14975162</v>
      </c>
      <c r="AN38" s="871">
        <v>14599708</v>
      </c>
      <c r="AO38" s="871">
        <v>14926186</v>
      </c>
      <c r="AP38" s="992">
        <v>15246183</v>
      </c>
      <c r="AQ38" s="871">
        <v>15376927</v>
      </c>
      <c r="AR38" s="871">
        <v>15739974</v>
      </c>
      <c r="AS38" s="871">
        <v>15983414</v>
      </c>
      <c r="AT38" s="992">
        <v>16322015</v>
      </c>
      <c r="AU38" s="1147">
        <f>'25QE分配'!B4</f>
        <v>16276250</v>
      </c>
      <c r="AV38" s="1147"/>
      <c r="AW38" s="1174"/>
      <c r="AX38" s="1086">
        <f t="shared" si="1"/>
        <v>-15.248724740711332</v>
      </c>
      <c r="AY38" s="1086">
        <f t="shared" si="2"/>
        <v>-2.0007395815007438</v>
      </c>
      <c r="AZ38" s="1065">
        <f t="shared" si="3"/>
        <v>7.0564022483529154</v>
      </c>
      <c r="BA38" s="1144"/>
      <c r="BB38" s="1167">
        <f t="shared" si="4"/>
        <v>-2.3358493764695565</v>
      </c>
      <c r="BC38" s="1098">
        <f t="shared" si="5"/>
        <v>-0.40338927272970393</v>
      </c>
      <c r="BD38" s="1099">
        <f t="shared" si="6"/>
        <v>1.3730536424433781</v>
      </c>
    </row>
    <row r="39" spans="1:56" ht="13">
      <c r="A39" s="206" t="s">
        <v>252</v>
      </c>
      <c r="B39" s="1571">
        <f>ROUND(C39*B38/C38,0)</f>
        <v>410005</v>
      </c>
      <c r="C39" s="1571">
        <f>ROUND(D39*C38/D38,0)</f>
        <v>456385</v>
      </c>
      <c r="D39" s="1571">
        <f>ROUND(E39*D38/E38,0)</f>
        <v>504000</v>
      </c>
      <c r="E39" s="1571">
        <f>ROUND(F39*E38/F38,0)</f>
        <v>529624</v>
      </c>
      <c r="F39" s="1571">
        <f>ROUND(G39*F38/G38,0)</f>
        <v>578785</v>
      </c>
      <c r="G39" s="1572">
        <f>'16分配H12'!AA39</f>
        <v>725858</v>
      </c>
      <c r="H39" s="1572">
        <f>'16分配H12'!AB39</f>
        <v>797355</v>
      </c>
      <c r="I39" s="1572">
        <f>'16分配H12'!AC39</f>
        <v>808954</v>
      </c>
      <c r="J39" s="1572">
        <f>'16分配H12'!AD39</f>
        <v>797595</v>
      </c>
      <c r="K39" s="1572">
        <f>'16分配H12'!AE39</f>
        <v>894614</v>
      </c>
      <c r="L39" s="1572">
        <f>'16分配H12'!AF39</f>
        <v>934709</v>
      </c>
      <c r="M39" s="1572">
        <f>'16分配H12'!AG39</f>
        <v>898968</v>
      </c>
      <c r="N39" s="1572">
        <f>'16分配H12'!AH39</f>
        <v>1047948</v>
      </c>
      <c r="O39" s="1572">
        <f>'16分配H12'!AI39</f>
        <v>1165198</v>
      </c>
      <c r="P39" s="1572">
        <f>'16分配H12'!AJ39</f>
        <v>1210472</v>
      </c>
      <c r="Q39" s="1573">
        <f>'16分配H12'!AK39</f>
        <v>1427585</v>
      </c>
      <c r="R39" s="207">
        <v>1217576</v>
      </c>
      <c r="S39" s="207">
        <v>1183318</v>
      </c>
      <c r="T39" s="207">
        <v>1249949</v>
      </c>
      <c r="U39" s="207">
        <v>1239389</v>
      </c>
      <c r="V39" s="207">
        <v>1209471</v>
      </c>
      <c r="W39" s="207">
        <v>1241115</v>
      </c>
      <c r="X39" s="207">
        <v>1419854</v>
      </c>
      <c r="Y39" s="207">
        <v>1349335</v>
      </c>
      <c r="Z39" s="207">
        <v>1405670</v>
      </c>
      <c r="AA39" s="207">
        <v>1416500</v>
      </c>
      <c r="AB39" s="208">
        <v>1500356</v>
      </c>
      <c r="AC39" s="342">
        <v>1630862</v>
      </c>
      <c r="AD39" s="342">
        <v>1540080</v>
      </c>
      <c r="AE39" s="1034">
        <v>1619524</v>
      </c>
      <c r="AF39" s="1034">
        <v>1508004</v>
      </c>
      <c r="AG39" s="1034">
        <v>1550204</v>
      </c>
      <c r="AH39" s="1034">
        <v>1634942</v>
      </c>
      <c r="AI39" s="205">
        <v>1547360</v>
      </c>
      <c r="AJ39" s="205">
        <v>1559613</v>
      </c>
      <c r="AK39" s="992">
        <v>1536534</v>
      </c>
      <c r="AL39" s="205">
        <v>1354834</v>
      </c>
      <c r="AM39" s="205">
        <v>1382413</v>
      </c>
      <c r="AN39" s="205">
        <v>1523849</v>
      </c>
      <c r="AO39" s="205">
        <v>1495395</v>
      </c>
      <c r="AP39" s="992">
        <v>1502574</v>
      </c>
      <c r="AQ39" s="205">
        <v>1772875</v>
      </c>
      <c r="AR39" s="205">
        <v>1848345</v>
      </c>
      <c r="AS39" s="205">
        <v>1740232</v>
      </c>
      <c r="AT39" s="992">
        <v>1841955</v>
      </c>
      <c r="AU39" s="1587"/>
      <c r="AV39" s="1587"/>
      <c r="AW39" s="350"/>
      <c r="AX39" s="1061">
        <f t="shared" si="1"/>
        <v>-5.7839351214265831</v>
      </c>
      <c r="AY39" s="1061">
        <f t="shared" si="2"/>
        <v>-2.2101691208915653</v>
      </c>
      <c r="AZ39" s="1019">
        <f t="shared" si="3"/>
        <v>22.586641323488895</v>
      </c>
      <c r="BA39" s="1143"/>
      <c r="BB39" s="1093">
        <f t="shared" si="4"/>
        <v>-0.84752350912367103</v>
      </c>
      <c r="BC39" s="967">
        <f t="shared" si="5"/>
        <v>-0.44599434010500483</v>
      </c>
      <c r="BD39" s="1095">
        <f t="shared" si="6"/>
        <v>4.1570399761847288</v>
      </c>
    </row>
    <row r="40" spans="1:56" ht="13">
      <c r="A40" s="197" t="s">
        <v>253</v>
      </c>
      <c r="B40" s="1574">
        <f>B38+B39</f>
        <v>5909755</v>
      </c>
      <c r="C40" s="1574">
        <f>C38+C39</f>
        <v>6578271</v>
      </c>
      <c r="D40" s="1574">
        <f>D38+D39</f>
        <v>7264585</v>
      </c>
      <c r="E40" s="1574">
        <f>E38+E39</f>
        <v>7633930</v>
      </c>
      <c r="F40" s="1574">
        <f>F38+F39</f>
        <v>8342523</v>
      </c>
      <c r="G40" s="1567">
        <f>'16分配H12'!AA40</f>
        <v>10462404</v>
      </c>
      <c r="H40" s="1567">
        <f>'16分配H12'!AB40</f>
        <v>10836020</v>
      </c>
      <c r="I40" s="1567">
        <f>'16分配H12'!AC40</f>
        <v>10981117</v>
      </c>
      <c r="J40" s="1567">
        <f>'16分配H12'!AD40</f>
        <v>12302045</v>
      </c>
      <c r="K40" s="1567">
        <f>'16分配H12'!AE40</f>
        <v>12657132</v>
      </c>
      <c r="L40" s="1567">
        <f>'16分配H12'!AF40</f>
        <v>11891625</v>
      </c>
      <c r="M40" s="1567">
        <f>'16分配H12'!AG40</f>
        <v>12695743</v>
      </c>
      <c r="N40" s="1567">
        <f>'16分配H12'!AH40</f>
        <v>13140159</v>
      </c>
      <c r="O40" s="1567">
        <f>'16分配H12'!AI40</f>
        <v>14471394</v>
      </c>
      <c r="P40" s="1567">
        <f>'16分配H12'!AJ40</f>
        <v>14831088</v>
      </c>
      <c r="Q40" s="1568">
        <f>'16分配H12'!AK40</f>
        <v>16365019</v>
      </c>
      <c r="R40" s="201">
        <v>16675161</v>
      </c>
      <c r="S40" s="201">
        <v>16638831</v>
      </c>
      <c r="T40" s="201">
        <v>17161065</v>
      </c>
      <c r="U40" s="201">
        <v>16724345</v>
      </c>
      <c r="V40" s="201">
        <v>16615325</v>
      </c>
      <c r="W40" s="201">
        <v>17411710</v>
      </c>
      <c r="X40" s="201">
        <v>19274465</v>
      </c>
      <c r="Y40" s="201">
        <v>18230343</v>
      </c>
      <c r="Z40" s="201">
        <v>17535745</v>
      </c>
      <c r="AA40" s="201">
        <v>17098472</v>
      </c>
      <c r="AB40" s="202">
        <v>17968547</v>
      </c>
      <c r="AC40" s="340">
        <v>19987455.399218399</v>
      </c>
      <c r="AD40" s="340">
        <v>18116404</v>
      </c>
      <c r="AE40" s="1032">
        <v>19028489.657782167</v>
      </c>
      <c r="AF40" s="1032">
        <v>18279459.269101225</v>
      </c>
      <c r="AG40" s="1032">
        <v>18659279.860788926</v>
      </c>
      <c r="AH40" s="1032">
        <v>17754226</v>
      </c>
      <c r="AI40" s="205">
        <v>17922386</v>
      </c>
      <c r="AJ40" s="205">
        <v>17633052</v>
      </c>
      <c r="AK40" s="992">
        <v>17093981</v>
      </c>
      <c r="AL40" s="205">
        <v>15766080</v>
      </c>
      <c r="AM40" s="205">
        <v>16357575</v>
      </c>
      <c r="AN40" s="205">
        <v>16123557</v>
      </c>
      <c r="AO40" s="205">
        <v>16421581</v>
      </c>
      <c r="AP40" s="992">
        <v>16748757</v>
      </c>
      <c r="AQ40" s="205">
        <v>17149802</v>
      </c>
      <c r="AR40" s="205">
        <v>17588319</v>
      </c>
      <c r="AS40" s="205">
        <v>17723646</v>
      </c>
      <c r="AT40" s="992">
        <v>18163970</v>
      </c>
      <c r="AU40" s="1588"/>
      <c r="AV40" s="1588"/>
      <c r="AW40" s="1175"/>
      <c r="AX40" s="1086">
        <f t="shared" si="1"/>
        <v>-14.476452061684386</v>
      </c>
      <c r="AY40" s="1086">
        <f t="shared" si="2"/>
        <v>-2.019564664310789</v>
      </c>
      <c r="AZ40" s="1065">
        <f t="shared" si="3"/>
        <v>8.4496598762523085</v>
      </c>
      <c r="BA40" s="1144"/>
      <c r="BB40" s="1167">
        <f t="shared" si="4"/>
        <v>-2.2092091248485768</v>
      </c>
      <c r="BC40" s="1098">
        <f t="shared" si="5"/>
        <v>-0.40721595166006708</v>
      </c>
      <c r="BD40" s="1099">
        <f t="shared" si="6"/>
        <v>1.6355493374268448</v>
      </c>
    </row>
    <row r="41" spans="1:56" ht="13">
      <c r="A41" s="209" t="s">
        <v>254</v>
      </c>
      <c r="B41" s="1575">
        <f>SUM(B42:B45)</f>
        <v>797828</v>
      </c>
      <c r="C41" s="1575">
        <f>SUM(C42:C45)</f>
        <v>888079</v>
      </c>
      <c r="D41" s="1575">
        <f>SUM(D42:D45)</f>
        <v>980733</v>
      </c>
      <c r="E41" s="1575">
        <f>SUM(E42:E45)</f>
        <v>1030595</v>
      </c>
      <c r="F41" s="1575">
        <f>SUM(F42:F45)</f>
        <v>1126256</v>
      </c>
      <c r="G41" s="1576">
        <f>'16分配H12'!AA41</f>
        <v>1412444</v>
      </c>
      <c r="H41" s="1576">
        <f>'16分配H12'!AB41</f>
        <v>1444338</v>
      </c>
      <c r="I41" s="1576">
        <f>'16分配H12'!AC41</f>
        <v>1579657</v>
      </c>
      <c r="J41" s="1576">
        <f>'16分配H12'!AD41</f>
        <v>2131730</v>
      </c>
      <c r="K41" s="1576">
        <f>'16分配H12'!AE41</f>
        <v>1731338</v>
      </c>
      <c r="L41" s="1576">
        <f>'16分配H12'!AF41</f>
        <v>1801846</v>
      </c>
      <c r="M41" s="1576">
        <f>'16分配H12'!AG41</f>
        <v>1093326</v>
      </c>
      <c r="N41" s="1576">
        <f>'16分配H12'!AH41</f>
        <v>812663</v>
      </c>
      <c r="O41" s="1576">
        <f>'16分配H12'!AI41</f>
        <v>429960</v>
      </c>
      <c r="P41" s="1576">
        <f>'16分配H12'!AJ41</f>
        <v>1107765</v>
      </c>
      <c r="Q41" s="1577">
        <f>'16分配H12'!AK41</f>
        <v>-201687</v>
      </c>
      <c r="R41" s="210">
        <v>-990116</v>
      </c>
      <c r="S41" s="210">
        <v>-947744</v>
      </c>
      <c r="T41" s="210">
        <v>-790070</v>
      </c>
      <c r="U41" s="210">
        <v>-502263</v>
      </c>
      <c r="V41" s="210">
        <v>209730</v>
      </c>
      <c r="W41" s="210">
        <v>88521</v>
      </c>
      <c r="X41" s="210">
        <v>-33238</v>
      </c>
      <c r="Y41" s="210">
        <v>20318</v>
      </c>
      <c r="Z41" s="210">
        <v>330707</v>
      </c>
      <c r="AA41" s="210">
        <v>886205</v>
      </c>
      <c r="AB41" s="211">
        <v>989637</v>
      </c>
      <c r="AC41" s="343">
        <v>1638006</v>
      </c>
      <c r="AD41" s="343">
        <v>1231428</v>
      </c>
      <c r="AE41" s="1035">
        <v>1965564</v>
      </c>
      <c r="AF41" s="1035">
        <v>2124538</v>
      </c>
      <c r="AG41" s="1035">
        <v>2072337</v>
      </c>
      <c r="AH41" s="1035">
        <v>1864741</v>
      </c>
      <c r="AI41" s="200">
        <v>1639581</v>
      </c>
      <c r="AJ41" s="200">
        <v>1578375</v>
      </c>
      <c r="AK41" s="990">
        <v>1526747</v>
      </c>
      <c r="AL41" s="200">
        <v>2113343</v>
      </c>
      <c r="AM41" s="200">
        <v>2200172</v>
      </c>
      <c r="AN41" s="200">
        <v>2175993</v>
      </c>
      <c r="AO41" s="200">
        <v>1954665</v>
      </c>
      <c r="AP41" s="990">
        <v>1851555</v>
      </c>
      <c r="AQ41" s="200">
        <v>1842208</v>
      </c>
      <c r="AR41" s="200">
        <v>1894826</v>
      </c>
      <c r="AS41" s="200">
        <v>2029701</v>
      </c>
      <c r="AT41" s="990">
        <v>1812082</v>
      </c>
      <c r="AU41" s="1587"/>
      <c r="AV41" s="1587"/>
      <c r="AW41" s="350"/>
      <c r="AX41" s="1061">
        <f t="shared" si="1"/>
        <v>-6.7923438619882957</v>
      </c>
      <c r="AY41" s="1061">
        <f t="shared" si="2"/>
        <v>21.27451372100289</v>
      </c>
      <c r="AZ41" s="1019">
        <f t="shared" si="3"/>
        <v>-2.1318837409636764</v>
      </c>
      <c r="BA41" s="1143"/>
      <c r="BB41" s="1093">
        <f t="shared" si="4"/>
        <v>-0.99982985127472501</v>
      </c>
      <c r="BC41" s="967">
        <f t="shared" si="5"/>
        <v>3.9331065214491812</v>
      </c>
      <c r="BD41" s="1095">
        <f t="shared" si="6"/>
        <v>-0.43005990475721845</v>
      </c>
    </row>
    <row r="42" spans="1:56" ht="13">
      <c r="A42" s="197" t="s">
        <v>255</v>
      </c>
      <c r="B42" s="1574">
        <f>ROUND(C42*B40/C40,0)</f>
        <v>-213587</v>
      </c>
      <c r="C42" s="1574">
        <f>ROUND(D42*C40/D40,0)</f>
        <v>-237748</v>
      </c>
      <c r="D42" s="1574">
        <f>ROUND(E42*D40/E40,0)</f>
        <v>-262552</v>
      </c>
      <c r="E42" s="1574">
        <f>ROUND(F42*E40/F40,0)</f>
        <v>-275901</v>
      </c>
      <c r="F42" s="1574">
        <f>ROUND(G42*F40/G40,0)</f>
        <v>-301511</v>
      </c>
      <c r="G42" s="1567">
        <f>'16分配H12'!AA42</f>
        <v>-378126</v>
      </c>
      <c r="H42" s="1567">
        <f>'16分配H12'!AB42</f>
        <v>-434001</v>
      </c>
      <c r="I42" s="1567">
        <f>'16分配H12'!AC42</f>
        <v>-427277</v>
      </c>
      <c r="J42" s="1567">
        <f>'16分配H12'!AD42</f>
        <v>-430352</v>
      </c>
      <c r="K42" s="1567">
        <f>'16分配H12'!AE42</f>
        <v>-503859</v>
      </c>
      <c r="L42" s="1567">
        <f>'16分配H12'!AF42</f>
        <v>-536716</v>
      </c>
      <c r="M42" s="1567">
        <f>'16分配H12'!AG42</f>
        <v>-540479</v>
      </c>
      <c r="N42" s="1567">
        <f>'16分配H12'!AH42</f>
        <v>-634785</v>
      </c>
      <c r="O42" s="1567">
        <f>'16分配H12'!AI42</f>
        <v>-765753</v>
      </c>
      <c r="P42" s="1567">
        <f>'16分配H12'!AJ42</f>
        <v>-886121</v>
      </c>
      <c r="Q42" s="1568">
        <f>'16分配H12'!AK42</f>
        <v>-793792</v>
      </c>
      <c r="R42" s="201">
        <v>-700645</v>
      </c>
      <c r="S42" s="201">
        <v>-634384</v>
      </c>
      <c r="T42" s="201">
        <v>-556514</v>
      </c>
      <c r="U42" s="201">
        <v>-443821</v>
      </c>
      <c r="V42" s="201">
        <v>-439385</v>
      </c>
      <c r="W42" s="201">
        <v>-439677</v>
      </c>
      <c r="X42" s="201">
        <v>-603887</v>
      </c>
      <c r="Y42" s="201">
        <v>-447520</v>
      </c>
      <c r="Z42" s="201">
        <v>-374788</v>
      </c>
      <c r="AA42" s="201">
        <v>-358403</v>
      </c>
      <c r="AB42" s="202">
        <v>-342685</v>
      </c>
      <c r="AC42" s="340">
        <v>-229750</v>
      </c>
      <c r="AD42" s="340">
        <v>-325349</v>
      </c>
      <c r="AE42" s="1032">
        <v>-196804</v>
      </c>
      <c r="AF42" s="1032">
        <v>-248283</v>
      </c>
      <c r="AG42" s="1032">
        <v>-392223</v>
      </c>
      <c r="AH42" s="1032">
        <v>-502178</v>
      </c>
      <c r="AI42" s="200">
        <v>-600202</v>
      </c>
      <c r="AJ42" s="200">
        <v>-584357</v>
      </c>
      <c r="AK42" s="990">
        <v>-446071</v>
      </c>
      <c r="AL42" s="200">
        <v>-310725</v>
      </c>
      <c r="AM42" s="200">
        <v>-408141</v>
      </c>
      <c r="AN42" s="200">
        <v>-426323</v>
      </c>
      <c r="AO42" s="200">
        <v>-480551</v>
      </c>
      <c r="AP42" s="990">
        <v>-536504</v>
      </c>
      <c r="AQ42" s="200">
        <v>-568041</v>
      </c>
      <c r="AR42" s="200">
        <v>-575919</v>
      </c>
      <c r="AS42" s="200">
        <v>-525671</v>
      </c>
      <c r="AT42" s="990">
        <v>-612143</v>
      </c>
      <c r="AU42" s="1587"/>
      <c r="AV42" s="1587"/>
      <c r="AW42" s="350"/>
      <c r="AX42" s="1061">
        <f t="shared" si="1"/>
        <v>94.154951033732317</v>
      </c>
      <c r="AY42" s="1061">
        <f t="shared" si="2"/>
        <v>20.273230046337915</v>
      </c>
      <c r="AZ42" s="1019">
        <f t="shared" si="3"/>
        <v>14.098496935717161</v>
      </c>
      <c r="BA42" s="1143"/>
      <c r="BB42" s="1093">
        <f t="shared" si="4"/>
        <v>-209.94210986038703</v>
      </c>
      <c r="BC42" s="967">
        <f t="shared" si="5"/>
        <v>-203.76091548886825</v>
      </c>
      <c r="BD42" s="1095">
        <f t="shared" si="6"/>
        <v>-202.67293683440161</v>
      </c>
    </row>
    <row r="43" spans="1:56" ht="13">
      <c r="A43" s="197" t="s">
        <v>256</v>
      </c>
      <c r="B43" s="1574">
        <f>ROUND(C43*B40/C40,0)</f>
        <v>1381919</v>
      </c>
      <c r="C43" s="1574">
        <f>ROUND(D43*C40/D40,0)</f>
        <v>1538243</v>
      </c>
      <c r="D43" s="1574">
        <f>ROUND(E43*D40/E40,0)</f>
        <v>1698729</v>
      </c>
      <c r="E43" s="1574">
        <f>ROUND(F43*E40/F40,0)</f>
        <v>1785096</v>
      </c>
      <c r="F43" s="1574">
        <f>ROUND(G43*F40/G40,0)</f>
        <v>1950791</v>
      </c>
      <c r="G43" s="1567">
        <f>'16分配H12'!AA43</f>
        <v>2446498</v>
      </c>
      <c r="H43" s="1567">
        <f>'16分配H12'!AB43</f>
        <v>2659039</v>
      </c>
      <c r="I43" s="1567">
        <f>'16分配H12'!AC43</f>
        <v>2851846</v>
      </c>
      <c r="J43" s="1567">
        <f>'16分配H12'!AD43</f>
        <v>3463321</v>
      </c>
      <c r="K43" s="1567">
        <f>'16分配H12'!AE43</f>
        <v>3156320</v>
      </c>
      <c r="L43" s="1567">
        <f>'16分配H12'!AF43</f>
        <v>3408066</v>
      </c>
      <c r="M43" s="1567">
        <f>'16分配H12'!AG43</f>
        <v>2779155</v>
      </c>
      <c r="N43" s="1567">
        <f>'16分配H12'!AH43</f>
        <v>2616231</v>
      </c>
      <c r="O43" s="1567">
        <f>'16分配H12'!AI43</f>
        <v>2415413</v>
      </c>
      <c r="P43" s="1567">
        <f>'16分配H12'!AJ43</f>
        <v>3387295</v>
      </c>
      <c r="Q43" s="1568">
        <f>'16分配H12'!AK43</f>
        <v>2344297</v>
      </c>
      <c r="R43" s="201">
        <v>1849307</v>
      </c>
      <c r="S43" s="201">
        <v>1745882</v>
      </c>
      <c r="T43" s="201">
        <v>1818445</v>
      </c>
      <c r="U43" s="201">
        <v>1826661</v>
      </c>
      <c r="V43" s="201">
        <v>1917284</v>
      </c>
      <c r="W43" s="201">
        <v>2047466</v>
      </c>
      <c r="X43" s="201">
        <v>2101974</v>
      </c>
      <c r="Y43" s="201">
        <v>1961141</v>
      </c>
      <c r="Z43" s="201">
        <v>1975934</v>
      </c>
      <c r="AA43" s="201">
        <v>2236617</v>
      </c>
      <c r="AB43" s="202">
        <v>2544899</v>
      </c>
      <c r="AC43" s="340">
        <v>2801951</v>
      </c>
      <c r="AD43" s="340">
        <v>2659183</v>
      </c>
      <c r="AE43" s="1032">
        <v>2655668</v>
      </c>
      <c r="AF43" s="1032">
        <v>2617115</v>
      </c>
      <c r="AG43" s="1032">
        <v>2626296</v>
      </c>
      <c r="AH43" s="1032">
        <v>2599383</v>
      </c>
      <c r="AI43" s="200">
        <v>2479328</v>
      </c>
      <c r="AJ43" s="200">
        <v>2456967</v>
      </c>
      <c r="AK43" s="990">
        <v>2362075</v>
      </c>
      <c r="AL43" s="200">
        <v>2554464</v>
      </c>
      <c r="AM43" s="200">
        <v>2527319</v>
      </c>
      <c r="AN43" s="200">
        <v>2525318</v>
      </c>
      <c r="AO43" s="200">
        <v>2382696</v>
      </c>
      <c r="AP43" s="990">
        <v>2440720</v>
      </c>
      <c r="AQ43" s="200">
        <v>2434988</v>
      </c>
      <c r="AR43" s="200">
        <v>2472766</v>
      </c>
      <c r="AS43" s="200">
        <v>2592972</v>
      </c>
      <c r="AT43" s="990">
        <v>2524102</v>
      </c>
      <c r="AU43" s="1587"/>
      <c r="AV43" s="1587"/>
      <c r="AW43" s="350"/>
      <c r="AX43" s="1061">
        <f t="shared" si="1"/>
        <v>-15.698918360813591</v>
      </c>
      <c r="AY43" s="1061">
        <f t="shared" si="2"/>
        <v>3.3294878443741203</v>
      </c>
      <c r="AZ43" s="1019">
        <f t="shared" si="3"/>
        <v>3.4162869972794914</v>
      </c>
      <c r="BA43" s="1143"/>
      <c r="BB43" s="1093">
        <f t="shared" si="4"/>
        <v>-2.4101309432041473</v>
      </c>
      <c r="BC43" s="967">
        <f t="shared" si="5"/>
        <v>0.65720231337333956</v>
      </c>
      <c r="BD43" s="1095">
        <f t="shared" si="6"/>
        <v>0.67410750831133903</v>
      </c>
    </row>
    <row r="44" spans="1:56" ht="13">
      <c r="A44" s="197" t="s">
        <v>257</v>
      </c>
      <c r="B44" s="1574">
        <f>ROUND(C44*B40/C40,0)</f>
        <v>-419470</v>
      </c>
      <c r="C44" s="1574">
        <f>ROUND(D44*C40/D40,0)</f>
        <v>-466921</v>
      </c>
      <c r="D44" s="1574">
        <f>ROUND(E44*D40/E40,0)</f>
        <v>-515635</v>
      </c>
      <c r="E44" s="1574">
        <f>ROUND(F44*E40/F40,0)</f>
        <v>-541851</v>
      </c>
      <c r="F44" s="1574">
        <f>ROUND(G44*F40/G40,0)</f>
        <v>-592146</v>
      </c>
      <c r="G44" s="1567">
        <f>'16分配H12'!AA44</f>
        <v>-742614</v>
      </c>
      <c r="H44" s="1567">
        <f>'16分配H12'!AB44</f>
        <v>-881736</v>
      </c>
      <c r="I44" s="1567">
        <f>'16分配H12'!AC44</f>
        <v>-944220</v>
      </c>
      <c r="J44" s="1567">
        <f>'16分配H12'!AD44</f>
        <v>-1005394</v>
      </c>
      <c r="K44" s="1567">
        <f>'16分配H12'!AE44</f>
        <v>-1027343</v>
      </c>
      <c r="L44" s="1567">
        <f>'16分配H12'!AF44</f>
        <v>-1184004</v>
      </c>
      <c r="M44" s="1567">
        <f>'16分配H12'!AG44</f>
        <v>-1264258</v>
      </c>
      <c r="N44" s="1567">
        <f>'16分配H12'!AH44</f>
        <v>-1294306</v>
      </c>
      <c r="O44" s="1567">
        <f>'16分配H12'!AI44</f>
        <v>-1359271</v>
      </c>
      <c r="P44" s="1567">
        <f>'16分配H12'!AJ44</f>
        <v>-1546544</v>
      </c>
      <c r="Q44" s="1568">
        <f>'16分配H12'!AK44</f>
        <v>-1993127</v>
      </c>
      <c r="R44" s="201">
        <v>-2349078</v>
      </c>
      <c r="S44" s="201">
        <v>-2259802</v>
      </c>
      <c r="T44" s="201">
        <v>-2277021</v>
      </c>
      <c r="U44" s="201">
        <v>-2115084</v>
      </c>
      <c r="V44" s="201">
        <v>-1507352</v>
      </c>
      <c r="W44" s="201">
        <v>-1787458</v>
      </c>
      <c r="X44" s="201">
        <v>-1812718</v>
      </c>
      <c r="Y44" s="201">
        <v>-1746351</v>
      </c>
      <c r="Z44" s="201">
        <v>-1516488</v>
      </c>
      <c r="AA44" s="201">
        <v>-1241700</v>
      </c>
      <c r="AB44" s="202">
        <v>-1430231</v>
      </c>
      <c r="AC44" s="340">
        <v>-1169399</v>
      </c>
      <c r="AD44" s="340">
        <v>-1339197</v>
      </c>
      <c r="AE44" s="1032">
        <v>-730213</v>
      </c>
      <c r="AF44" s="1032">
        <v>-503252</v>
      </c>
      <c r="AG44" s="1032">
        <v>-424131</v>
      </c>
      <c r="AH44" s="1032">
        <v>-482381</v>
      </c>
      <c r="AI44" s="200">
        <v>-513266</v>
      </c>
      <c r="AJ44" s="200">
        <v>-548003</v>
      </c>
      <c r="AK44" s="990">
        <v>-623431</v>
      </c>
      <c r="AL44" s="200">
        <v>-348024</v>
      </c>
      <c r="AM44" s="200">
        <v>-184292</v>
      </c>
      <c r="AN44" s="200">
        <v>-191390</v>
      </c>
      <c r="AO44" s="200">
        <v>-262073</v>
      </c>
      <c r="AP44" s="990">
        <v>-356185</v>
      </c>
      <c r="AQ44" s="200">
        <v>-352112</v>
      </c>
      <c r="AR44" s="200">
        <v>-361553</v>
      </c>
      <c r="AS44" s="200">
        <v>-427265</v>
      </c>
      <c r="AT44" s="990">
        <v>-487418</v>
      </c>
      <c r="AU44" s="1587"/>
      <c r="AV44" s="1587"/>
      <c r="AW44" s="350"/>
      <c r="AX44" s="1061">
        <f t="shared" si="1"/>
        <v>-46.687914048156358</v>
      </c>
      <c r="AY44" s="1061">
        <f t="shared" si="2"/>
        <v>-42.866973249645909</v>
      </c>
      <c r="AZ44" s="1019">
        <f t="shared" si="3"/>
        <v>36.844055757541724</v>
      </c>
      <c r="BA44" s="1143"/>
      <c r="BB44" s="1093">
        <f t="shared" si="4"/>
        <v>-191.40608255239081</v>
      </c>
      <c r="BC44" s="967">
        <f t="shared" si="5"/>
        <v>-189.40821953561547</v>
      </c>
      <c r="BD44" s="1095">
        <f t="shared" si="6"/>
        <v>-206.47439657083879</v>
      </c>
    </row>
    <row r="45" spans="1:56" ht="13">
      <c r="A45" s="212" t="s">
        <v>258</v>
      </c>
      <c r="B45" s="1578">
        <f>ROUND(C45*B40/C40,0)</f>
        <v>48966</v>
      </c>
      <c r="C45" s="1578">
        <f>ROUND(D45*C40/D40,0)</f>
        <v>54505</v>
      </c>
      <c r="D45" s="1578">
        <f>ROUND(E45*D40/E40,0)</f>
        <v>60191</v>
      </c>
      <c r="E45" s="1578">
        <f>ROUND(F45*E40/F40,0)</f>
        <v>63251</v>
      </c>
      <c r="F45" s="1578">
        <f>ROUND(G45*F40/G40,0)</f>
        <v>69122</v>
      </c>
      <c r="G45" s="1579">
        <f>'16分配H12'!AA45</f>
        <v>86686</v>
      </c>
      <c r="H45" s="1579">
        <f>'16分配H12'!AB45</f>
        <v>101036</v>
      </c>
      <c r="I45" s="1579">
        <f>'16分配H12'!AC45</f>
        <v>99308</v>
      </c>
      <c r="J45" s="1579">
        <f>'16分配H12'!AD45</f>
        <v>104155</v>
      </c>
      <c r="K45" s="1579">
        <f>'16分配H12'!AE45</f>
        <v>106220</v>
      </c>
      <c r="L45" s="1579">
        <f>'16分配H12'!AF45</f>
        <v>114500</v>
      </c>
      <c r="M45" s="1579">
        <f>'16分配H12'!AG45</f>
        <v>118908</v>
      </c>
      <c r="N45" s="1579">
        <f>'16分配H12'!AH45</f>
        <v>125523</v>
      </c>
      <c r="O45" s="1579">
        <f>'16分配H12'!AI45</f>
        <v>139571</v>
      </c>
      <c r="P45" s="1579">
        <f>'16分配H12'!AJ45</f>
        <v>153135</v>
      </c>
      <c r="Q45" s="1812">
        <f>'16分配H12'!AK45</f>
        <v>240935</v>
      </c>
      <c r="R45" s="213">
        <v>210300</v>
      </c>
      <c r="S45" s="213">
        <v>200560</v>
      </c>
      <c r="T45" s="213">
        <v>225020</v>
      </c>
      <c r="U45" s="213">
        <v>229981</v>
      </c>
      <c r="V45" s="213">
        <v>239183</v>
      </c>
      <c r="W45" s="213">
        <v>268190</v>
      </c>
      <c r="X45" s="213">
        <v>281393</v>
      </c>
      <c r="Y45" s="213">
        <v>253048</v>
      </c>
      <c r="Z45" s="213">
        <v>246049</v>
      </c>
      <c r="AA45" s="213">
        <v>249691</v>
      </c>
      <c r="AB45" s="214">
        <v>217654</v>
      </c>
      <c r="AC45" s="344">
        <v>235204</v>
      </c>
      <c r="AD45" s="344">
        <v>236791</v>
      </c>
      <c r="AE45" s="1036">
        <v>236913</v>
      </c>
      <c r="AF45" s="1036">
        <v>258958</v>
      </c>
      <c r="AG45" s="1036">
        <v>262395</v>
      </c>
      <c r="AH45" s="1036">
        <v>249917</v>
      </c>
      <c r="AI45" s="204">
        <v>273721</v>
      </c>
      <c r="AJ45" s="204">
        <v>253768</v>
      </c>
      <c r="AK45" s="991">
        <v>234174</v>
      </c>
      <c r="AL45" s="204">
        <v>217628</v>
      </c>
      <c r="AM45" s="204">
        <v>265286</v>
      </c>
      <c r="AN45" s="204">
        <v>268388</v>
      </c>
      <c r="AO45" s="204">
        <v>314593</v>
      </c>
      <c r="AP45" s="991">
        <v>303524</v>
      </c>
      <c r="AQ45" s="204">
        <v>327373</v>
      </c>
      <c r="AR45" s="204">
        <v>359532</v>
      </c>
      <c r="AS45" s="204">
        <v>389665</v>
      </c>
      <c r="AT45" s="991">
        <v>387541</v>
      </c>
      <c r="AU45" s="1587"/>
      <c r="AV45" s="1587"/>
      <c r="AW45" s="350"/>
      <c r="AX45" s="1061">
        <f t="shared" si="1"/>
        <v>-0.43791772248771277</v>
      </c>
      <c r="AY45" s="1061">
        <f t="shared" si="2"/>
        <v>29.614730926575966</v>
      </c>
      <c r="AZ45" s="1019">
        <f t="shared" si="3"/>
        <v>27.680512908369685</v>
      </c>
      <c r="BA45" s="1143"/>
      <c r="BB45" s="1093">
        <f t="shared" si="4"/>
        <v>-6.2677405319611079E-2</v>
      </c>
      <c r="BC45" s="967">
        <f t="shared" si="5"/>
        <v>5.3248556341279452</v>
      </c>
      <c r="BD45" s="1095">
        <f t="shared" si="6"/>
        <v>5.0086133772186514</v>
      </c>
    </row>
    <row r="46" spans="1:56" ht="13">
      <c r="A46" s="197" t="s">
        <v>259</v>
      </c>
      <c r="B46" s="1574">
        <f>B40+B41</f>
        <v>6707583</v>
      </c>
      <c r="C46" s="1574">
        <f>C40+C41</f>
        <v>7466350</v>
      </c>
      <c r="D46" s="1574">
        <f>D40+D41</f>
        <v>8245318</v>
      </c>
      <c r="E46" s="1574">
        <f>E40+E41</f>
        <v>8664525</v>
      </c>
      <c r="F46" s="1574">
        <f>F40+F41</f>
        <v>9468779</v>
      </c>
      <c r="G46" s="1567">
        <f>'16分配H12'!AA46</f>
        <v>11874848</v>
      </c>
      <c r="H46" s="1567">
        <f>'16分配H12'!AB46</f>
        <v>12280358</v>
      </c>
      <c r="I46" s="1567">
        <f>'16分配H12'!AC46</f>
        <v>12560774</v>
      </c>
      <c r="J46" s="1567">
        <f>'16分配H12'!AD46</f>
        <v>14433775</v>
      </c>
      <c r="K46" s="1567">
        <f>'16分配H12'!AE46</f>
        <v>14388470</v>
      </c>
      <c r="L46" s="1567">
        <f>'16分配H12'!AF46</f>
        <v>13693471</v>
      </c>
      <c r="M46" s="1567">
        <f>'16分配H12'!AG46</f>
        <v>13789069</v>
      </c>
      <c r="N46" s="1567">
        <f>'16分配H12'!AH46</f>
        <v>13952822</v>
      </c>
      <c r="O46" s="1567">
        <f>'16分配H12'!AI46</f>
        <v>14901354</v>
      </c>
      <c r="P46" s="1567">
        <f>'16分配H12'!AJ46</f>
        <v>15938853</v>
      </c>
      <c r="Q46" s="1568">
        <f>'16分配H12'!AK46</f>
        <v>16163332</v>
      </c>
      <c r="R46" s="215">
        <v>14495122</v>
      </c>
      <c r="S46" s="215">
        <v>14234463</v>
      </c>
      <c r="T46" s="215">
        <v>15064472</v>
      </c>
      <c r="U46" s="215">
        <v>15117461</v>
      </c>
      <c r="V46" s="215">
        <v>15561759</v>
      </c>
      <c r="W46" s="215">
        <v>16599617</v>
      </c>
      <c r="X46" s="215">
        <v>18541939</v>
      </c>
      <c r="Y46" s="215">
        <v>17552398</v>
      </c>
      <c r="Z46" s="215">
        <v>17361832</v>
      </c>
      <c r="AA46" s="215">
        <v>17462096</v>
      </c>
      <c r="AB46" s="216">
        <v>18869561</v>
      </c>
      <c r="AC46" s="340">
        <v>21625462</v>
      </c>
      <c r="AD46" s="340">
        <v>19150419</v>
      </c>
      <c r="AE46" s="1032">
        <v>20994055</v>
      </c>
      <c r="AF46" s="1032">
        <v>20403996</v>
      </c>
      <c r="AG46" s="1032">
        <v>20731617</v>
      </c>
      <c r="AH46" s="1032">
        <v>19618968</v>
      </c>
      <c r="AI46" s="200">
        <v>19561967</v>
      </c>
      <c r="AJ46" s="200">
        <v>19211427</v>
      </c>
      <c r="AK46" s="990">
        <v>18620728</v>
      </c>
      <c r="AL46" s="200">
        <v>17879423</v>
      </c>
      <c r="AM46" s="200">
        <v>18557747</v>
      </c>
      <c r="AN46" s="200">
        <v>18299551</v>
      </c>
      <c r="AO46" s="200">
        <v>18376246</v>
      </c>
      <c r="AP46" s="990">
        <v>18600312</v>
      </c>
      <c r="AQ46" s="200">
        <v>18992010</v>
      </c>
      <c r="AR46" s="200">
        <v>19483145</v>
      </c>
      <c r="AS46" s="200">
        <v>19753347</v>
      </c>
      <c r="AT46" s="990">
        <v>19976052</v>
      </c>
      <c r="AU46" s="1587"/>
      <c r="AV46" s="1587"/>
      <c r="AW46" s="350"/>
      <c r="AX46" s="1061">
        <f t="shared" si="1"/>
        <v>-13.894426856637789</v>
      </c>
      <c r="AY46" s="1061">
        <f t="shared" si="2"/>
        <v>-0.10964125570171049</v>
      </c>
      <c r="AZ46" s="1019">
        <f t="shared" si="3"/>
        <v>7.3963275454734303</v>
      </c>
      <c r="BA46" s="1143"/>
      <c r="BB46" s="1093">
        <f t="shared" si="4"/>
        <v>-2.1144125149176407</v>
      </c>
      <c r="BC46" s="967">
        <f t="shared" si="5"/>
        <v>-2.1937874435662419E-2</v>
      </c>
      <c r="BD46" s="1095">
        <f t="shared" si="6"/>
        <v>1.4373479431148972</v>
      </c>
    </row>
    <row r="47" spans="1:56" ht="13">
      <c r="A47" s="197" t="s">
        <v>255</v>
      </c>
      <c r="B47" s="1574">
        <f t="shared" ref="B47:E50" si="8">ROUND(C47*B42/C42,0)</f>
        <v>1101878</v>
      </c>
      <c r="C47" s="1574">
        <f t="shared" si="8"/>
        <v>1226523</v>
      </c>
      <c r="D47" s="1574">
        <f t="shared" si="8"/>
        <v>1354485</v>
      </c>
      <c r="E47" s="1574">
        <f t="shared" si="8"/>
        <v>1423351</v>
      </c>
      <c r="F47" s="1574">
        <f>ROUND(G47*F42/G42,0)</f>
        <v>1555471</v>
      </c>
      <c r="G47" s="1567">
        <f>'16分配H12'!AA47</f>
        <v>1950721</v>
      </c>
      <c r="H47" s="1567">
        <f>'16分配H12'!AB47</f>
        <v>1196652</v>
      </c>
      <c r="I47" s="1567">
        <f>'16分配H12'!AC47</f>
        <v>1389713</v>
      </c>
      <c r="J47" s="1567">
        <f>'16分配H12'!AD47</f>
        <v>2132537</v>
      </c>
      <c r="K47" s="1567">
        <f>'16分配H12'!AE47</f>
        <v>1637325</v>
      </c>
      <c r="L47" s="1567">
        <f>'16分配H12'!AF47</f>
        <v>636652</v>
      </c>
      <c r="M47" s="1567">
        <f>'16分配H12'!AG47</f>
        <v>1114539</v>
      </c>
      <c r="N47" s="1567">
        <f>'16分配H12'!AH47</f>
        <v>721115</v>
      </c>
      <c r="O47" s="1567">
        <f>'16分配H12'!AI47</f>
        <v>1013064</v>
      </c>
      <c r="P47" s="1567">
        <f>'16分配H12'!AJ47</f>
        <v>357678</v>
      </c>
      <c r="Q47" s="1568">
        <f>'16分配H12'!AK47</f>
        <v>924911</v>
      </c>
      <c r="R47" s="201">
        <v>1074917</v>
      </c>
      <c r="S47" s="201">
        <v>838268</v>
      </c>
      <c r="T47" s="201">
        <v>914733</v>
      </c>
      <c r="U47" s="201">
        <v>1150508</v>
      </c>
      <c r="V47" s="201">
        <v>1091250</v>
      </c>
      <c r="W47" s="201">
        <v>1774007</v>
      </c>
      <c r="X47" s="201">
        <v>2340059</v>
      </c>
      <c r="Y47" s="201">
        <v>2117146</v>
      </c>
      <c r="Z47" s="201">
        <v>2173505</v>
      </c>
      <c r="AA47" s="201">
        <v>1922774</v>
      </c>
      <c r="AB47" s="202">
        <v>2188691</v>
      </c>
      <c r="AC47" s="340">
        <v>2030981</v>
      </c>
      <c r="AD47" s="340">
        <v>1931992</v>
      </c>
      <c r="AE47" s="1032">
        <v>1880007</v>
      </c>
      <c r="AF47" s="1032">
        <v>1839620</v>
      </c>
      <c r="AG47" s="1032">
        <v>2195942</v>
      </c>
      <c r="AH47" s="1032">
        <v>2162529</v>
      </c>
      <c r="AI47" s="200">
        <v>1825892</v>
      </c>
      <c r="AJ47" s="200">
        <v>1601200</v>
      </c>
      <c r="AK47" s="990">
        <v>1521711</v>
      </c>
      <c r="AL47" s="200">
        <v>642942</v>
      </c>
      <c r="AM47" s="200">
        <v>1795036</v>
      </c>
      <c r="AN47" s="200">
        <v>1312951</v>
      </c>
      <c r="AO47" s="200">
        <v>1355246</v>
      </c>
      <c r="AP47" s="990">
        <v>1362911</v>
      </c>
      <c r="AQ47" s="200">
        <v>1348518</v>
      </c>
      <c r="AR47" s="200">
        <v>1830820</v>
      </c>
      <c r="AS47" s="200">
        <v>2086953</v>
      </c>
      <c r="AT47" s="990">
        <v>1934095</v>
      </c>
      <c r="AU47" s="1587"/>
      <c r="AV47" s="1587"/>
      <c r="AW47" s="350"/>
      <c r="AX47" s="1061">
        <f t="shared" si="1"/>
        <v>-25.075074557566023</v>
      </c>
      <c r="AY47" s="1061">
        <f t="shared" si="2"/>
        <v>-10.43562148134567</v>
      </c>
      <c r="AZ47" s="1019">
        <f t="shared" si="3"/>
        <v>41.909119524312302</v>
      </c>
      <c r="BA47" s="1143"/>
      <c r="BB47" s="1093">
        <f t="shared" si="4"/>
        <v>-4.0401690507413939</v>
      </c>
      <c r="BC47" s="967">
        <f t="shared" si="5"/>
        <v>-2.1801340494415733</v>
      </c>
      <c r="BD47" s="1095">
        <f t="shared" si="6"/>
        <v>7.2511755581093906</v>
      </c>
    </row>
    <row r="48" spans="1:56" ht="13">
      <c r="A48" s="197" t="s">
        <v>256</v>
      </c>
      <c r="B48" s="1574">
        <f t="shared" si="8"/>
        <v>1723653</v>
      </c>
      <c r="C48" s="1574">
        <f t="shared" si="8"/>
        <v>1918634</v>
      </c>
      <c r="D48" s="1574">
        <f t="shared" si="8"/>
        <v>2118806</v>
      </c>
      <c r="E48" s="1574">
        <f t="shared" si="8"/>
        <v>2226531</v>
      </c>
      <c r="F48" s="1574">
        <f>ROUND(G48*F43/G43,0)</f>
        <v>2433201</v>
      </c>
      <c r="G48" s="1567">
        <f>'16分配H12'!AA48</f>
        <v>3051491</v>
      </c>
      <c r="H48" s="1567">
        <f>'16分配H12'!AB48</f>
        <v>3317025</v>
      </c>
      <c r="I48" s="1567">
        <f>'16分配H12'!AC48</f>
        <v>3509392</v>
      </c>
      <c r="J48" s="1567">
        <f>'16分配H12'!AD48</f>
        <v>4074424</v>
      </c>
      <c r="K48" s="1567">
        <f>'16分配H12'!AE48</f>
        <v>3860334</v>
      </c>
      <c r="L48" s="1567">
        <f>'16分配H12'!AF48</f>
        <v>4151930</v>
      </c>
      <c r="M48" s="1567">
        <f>'16分配H12'!AG48</f>
        <v>3530798</v>
      </c>
      <c r="N48" s="1567">
        <f>'16分配H12'!AH48</f>
        <v>3476407</v>
      </c>
      <c r="O48" s="1567">
        <f>'16分配H12'!AI48</f>
        <v>3424157</v>
      </c>
      <c r="P48" s="1567">
        <f>'16分配H12'!AJ48</f>
        <v>4407191</v>
      </c>
      <c r="Q48" s="1568">
        <f>'16分配H12'!AK48</f>
        <v>3607191</v>
      </c>
      <c r="R48" s="201">
        <v>2984689</v>
      </c>
      <c r="S48" s="201">
        <v>2864771</v>
      </c>
      <c r="T48" s="201">
        <v>2985101</v>
      </c>
      <c r="U48" s="201">
        <v>2982856</v>
      </c>
      <c r="V48" s="201">
        <v>2997955</v>
      </c>
      <c r="W48" s="201">
        <v>3183395</v>
      </c>
      <c r="X48" s="201">
        <v>3369892</v>
      </c>
      <c r="Y48" s="201">
        <v>3120146</v>
      </c>
      <c r="Z48" s="201">
        <v>3168176</v>
      </c>
      <c r="AA48" s="201">
        <v>3433092</v>
      </c>
      <c r="AB48" s="202">
        <v>3827886</v>
      </c>
      <c r="AC48" s="340">
        <v>4261791</v>
      </c>
      <c r="AD48" s="340">
        <v>3980267</v>
      </c>
      <c r="AE48" s="1032">
        <v>4096157</v>
      </c>
      <c r="AF48" s="1032">
        <v>3953402</v>
      </c>
      <c r="AG48" s="1032">
        <v>4040242</v>
      </c>
      <c r="AH48" s="1032">
        <v>4153413</v>
      </c>
      <c r="AI48" s="200">
        <v>3949506</v>
      </c>
      <c r="AJ48" s="200">
        <v>3924511</v>
      </c>
      <c r="AK48" s="990">
        <v>3760735</v>
      </c>
      <c r="AL48" s="200">
        <v>3770725</v>
      </c>
      <c r="AM48" s="200">
        <v>3762235</v>
      </c>
      <c r="AN48" s="200">
        <v>3879212</v>
      </c>
      <c r="AO48" s="200">
        <v>3698287</v>
      </c>
      <c r="AP48" s="990">
        <v>3802680</v>
      </c>
      <c r="AQ48" s="200">
        <v>4095062</v>
      </c>
      <c r="AR48" s="200">
        <v>4222218</v>
      </c>
      <c r="AS48" s="200">
        <v>4220703</v>
      </c>
      <c r="AT48" s="990">
        <v>4279006</v>
      </c>
      <c r="AU48" s="1587"/>
      <c r="AV48" s="1587"/>
      <c r="AW48" s="350"/>
      <c r="AX48" s="1061">
        <f t="shared" si="1"/>
        <v>-11.756935053830654</v>
      </c>
      <c r="AY48" s="1061">
        <f t="shared" si="2"/>
        <v>1.1153404853040696</v>
      </c>
      <c r="AZ48" s="1019">
        <f t="shared" si="3"/>
        <v>12.52606056781007</v>
      </c>
      <c r="BA48" s="1143"/>
      <c r="BB48" s="1093">
        <f t="shared" si="4"/>
        <v>-1.7709184368432829</v>
      </c>
      <c r="BC48" s="967">
        <f t="shared" si="5"/>
        <v>0.22207951782080571</v>
      </c>
      <c r="BD48" s="1095">
        <f t="shared" si="6"/>
        <v>2.3883685374599173</v>
      </c>
    </row>
    <row r="49" spans="1:56" ht="13">
      <c r="A49" s="197" t="s">
        <v>257</v>
      </c>
      <c r="B49" s="1806">
        <f>B46-B47-B48-B50</f>
        <v>3825811</v>
      </c>
      <c r="C49" s="1806">
        <f>C46-C47-C48-C50</f>
        <v>4258590</v>
      </c>
      <c r="D49" s="1806">
        <f>D46-D47-D48-D50</f>
        <v>4702893</v>
      </c>
      <c r="E49" s="1806">
        <f>E46-E47-E48-E50</f>
        <v>4941994</v>
      </c>
      <c r="F49" s="1806">
        <f>F46-F47-F48-F50</f>
        <v>5400715</v>
      </c>
      <c r="G49" s="1567">
        <f>'16分配H12'!AA49</f>
        <v>6773071</v>
      </c>
      <c r="H49" s="1567">
        <f>'16分配H12'!AB49</f>
        <v>7653782</v>
      </c>
      <c r="I49" s="1567">
        <f>'16分配H12'!AC49</f>
        <v>7551971</v>
      </c>
      <c r="J49" s="1567">
        <f>'16分配H12'!AD49</f>
        <v>8110999</v>
      </c>
      <c r="K49" s="1567">
        <f>'16分配H12'!AE49</f>
        <v>8773961</v>
      </c>
      <c r="L49" s="1567">
        <f>'16分配H12'!AF49</f>
        <v>8779395</v>
      </c>
      <c r="M49" s="1567">
        <f>'16分配H12'!AG49</f>
        <v>9015567</v>
      </c>
      <c r="N49" s="1567">
        <f>'16分配H12'!AH49</f>
        <v>9624687</v>
      </c>
      <c r="O49" s="1567">
        <f>'16分配H12'!AI49</f>
        <v>10323215</v>
      </c>
      <c r="P49" s="1567">
        <f>'16分配H12'!AJ49</f>
        <v>11020351</v>
      </c>
      <c r="Q49" s="1568">
        <f>'16分配H12'!AK49</f>
        <v>11356736</v>
      </c>
      <c r="R49" s="201">
        <v>10191664</v>
      </c>
      <c r="S49" s="201">
        <v>10303111</v>
      </c>
      <c r="T49" s="201">
        <v>10918488</v>
      </c>
      <c r="U49" s="201">
        <v>10734807</v>
      </c>
      <c r="V49" s="201">
        <v>11214671</v>
      </c>
      <c r="W49" s="201">
        <v>11352740</v>
      </c>
      <c r="X49" s="201">
        <v>12531007</v>
      </c>
      <c r="Y49" s="201">
        <v>12043038</v>
      </c>
      <c r="Z49" s="201">
        <v>11760416</v>
      </c>
      <c r="AA49" s="201">
        <v>11845506</v>
      </c>
      <c r="AB49" s="202">
        <v>12625381</v>
      </c>
      <c r="AC49" s="340">
        <v>15089735</v>
      </c>
      <c r="AD49" s="340">
        <v>12994628</v>
      </c>
      <c r="AE49" s="1032">
        <v>14773275</v>
      </c>
      <c r="AF49" s="1032">
        <v>14344140</v>
      </c>
      <c r="AG49" s="1032">
        <v>14224559</v>
      </c>
      <c r="AH49" s="1032">
        <v>13043588</v>
      </c>
      <c r="AI49" s="200">
        <v>13500912</v>
      </c>
      <c r="AJ49" s="200">
        <v>13418572</v>
      </c>
      <c r="AK49" s="990">
        <v>13090923</v>
      </c>
      <c r="AL49" s="200">
        <v>13236016</v>
      </c>
      <c r="AM49" s="200">
        <v>12722026</v>
      </c>
      <c r="AN49" s="200">
        <v>12825412</v>
      </c>
      <c r="AO49" s="200">
        <v>12995884</v>
      </c>
      <c r="AP49" s="990">
        <v>13118596</v>
      </c>
      <c r="AQ49" s="200">
        <v>13208089</v>
      </c>
      <c r="AR49" s="200">
        <v>13058309</v>
      </c>
      <c r="AS49" s="200">
        <v>13044673</v>
      </c>
      <c r="AT49" s="990">
        <v>13362743</v>
      </c>
      <c r="AU49" s="1587"/>
      <c r="AV49" s="1587"/>
      <c r="AW49" s="350"/>
      <c r="AX49" s="1061">
        <f t="shared" si="1"/>
        <v>-13.24617032704683</v>
      </c>
      <c r="AY49" s="1061">
        <f t="shared" si="2"/>
        <v>0.21139074761955287</v>
      </c>
      <c r="AZ49" s="1019">
        <f t="shared" si="3"/>
        <v>1.8610756821842827</v>
      </c>
      <c r="BA49" s="1143"/>
      <c r="BB49" s="1093">
        <f t="shared" si="4"/>
        <v>-2.0094729337090778</v>
      </c>
      <c r="BC49" s="967">
        <f t="shared" si="5"/>
        <v>4.2242445960227748E-2</v>
      </c>
      <c r="BD49" s="1095">
        <f t="shared" si="6"/>
        <v>0.36947479774323</v>
      </c>
    </row>
    <row r="50" spans="1:56" ht="13">
      <c r="A50" s="203" t="s">
        <v>258</v>
      </c>
      <c r="B50" s="1574">
        <f t="shared" si="8"/>
        <v>56241</v>
      </c>
      <c r="C50" s="1574">
        <f t="shared" si="8"/>
        <v>62603</v>
      </c>
      <c r="D50" s="1574">
        <f t="shared" si="8"/>
        <v>69134</v>
      </c>
      <c r="E50" s="1574">
        <f t="shared" si="8"/>
        <v>72649</v>
      </c>
      <c r="F50" s="1574">
        <f>ROUND(G50*F45/G45,0)</f>
        <v>79392</v>
      </c>
      <c r="G50" s="1567">
        <f>'16分配H12'!AA50</f>
        <v>99565</v>
      </c>
      <c r="H50" s="1567">
        <f>'16分配H12'!AB50</f>
        <v>112899</v>
      </c>
      <c r="I50" s="1567">
        <f>'16分配H12'!AC50</f>
        <v>109698</v>
      </c>
      <c r="J50" s="1567">
        <f>'16分配H12'!AD50</f>
        <v>115815</v>
      </c>
      <c r="K50" s="1567">
        <f>'16分配H12'!AE50</f>
        <v>116850</v>
      </c>
      <c r="L50" s="1567">
        <f>'16分配H12'!AF50</f>
        <v>125494</v>
      </c>
      <c r="M50" s="1567">
        <f>'16分配H12'!AG50</f>
        <v>128165</v>
      </c>
      <c r="N50" s="1567">
        <f>'16分配H12'!AH50</f>
        <v>130613</v>
      </c>
      <c r="O50" s="1567">
        <f>'16分配H12'!AI50</f>
        <v>140918</v>
      </c>
      <c r="P50" s="1567">
        <f>'16分配H12'!AJ50</f>
        <v>153633</v>
      </c>
      <c r="Q50" s="1568">
        <f>'16分配H12'!AK50</f>
        <v>274494</v>
      </c>
      <c r="R50" s="201">
        <v>243852</v>
      </c>
      <c r="S50" s="201">
        <v>228313</v>
      </c>
      <c r="T50" s="201">
        <v>246150</v>
      </c>
      <c r="U50" s="201">
        <v>249290</v>
      </c>
      <c r="V50" s="201">
        <v>257883</v>
      </c>
      <c r="W50" s="201">
        <v>289475</v>
      </c>
      <c r="X50" s="201">
        <v>300981</v>
      </c>
      <c r="Y50" s="201">
        <v>272068</v>
      </c>
      <c r="Z50" s="201">
        <v>259735</v>
      </c>
      <c r="AA50" s="201">
        <v>260724</v>
      </c>
      <c r="AB50" s="202">
        <v>227603</v>
      </c>
      <c r="AC50" s="341">
        <v>242955</v>
      </c>
      <c r="AD50" s="341">
        <v>243532</v>
      </c>
      <c r="AE50" s="1033">
        <v>244616</v>
      </c>
      <c r="AF50" s="1033">
        <v>266834</v>
      </c>
      <c r="AG50" s="1033">
        <v>270874</v>
      </c>
      <c r="AH50" s="1033">
        <v>259438</v>
      </c>
      <c r="AI50" s="204">
        <v>285657</v>
      </c>
      <c r="AJ50" s="204">
        <v>267144</v>
      </c>
      <c r="AK50" s="991">
        <v>247359</v>
      </c>
      <c r="AL50" s="204">
        <v>229740</v>
      </c>
      <c r="AM50" s="204">
        <v>278450</v>
      </c>
      <c r="AN50" s="204">
        <v>281976</v>
      </c>
      <c r="AO50" s="204">
        <v>326829</v>
      </c>
      <c r="AP50" s="991">
        <v>316125</v>
      </c>
      <c r="AQ50" s="204">
        <v>340341</v>
      </c>
      <c r="AR50" s="204">
        <v>371798</v>
      </c>
      <c r="AS50" s="204">
        <v>401018</v>
      </c>
      <c r="AT50" s="991">
        <v>400208</v>
      </c>
      <c r="AU50" s="1587"/>
      <c r="AV50" s="1587"/>
      <c r="AW50" s="350"/>
      <c r="AX50" s="1061">
        <f t="shared" si="1"/>
        <v>1.8126813607458172</v>
      </c>
      <c r="AY50" s="1061">
        <f t="shared" si="2"/>
        <v>27.800080045601739</v>
      </c>
      <c r="AZ50" s="1019">
        <f t="shared" si="3"/>
        <v>26.598022933965993</v>
      </c>
      <c r="BA50" s="1143"/>
      <c r="BB50" s="1093">
        <f t="shared" si="4"/>
        <v>0.2569650434323334</v>
      </c>
      <c r="BC50" s="967">
        <f t="shared" si="5"/>
        <v>5.0282731961587501</v>
      </c>
      <c r="BD50" s="1095">
        <f t="shared" si="6"/>
        <v>4.8299514549732692</v>
      </c>
    </row>
    <row r="51" spans="1:56" ht="13">
      <c r="A51" s="217" t="s">
        <v>155</v>
      </c>
      <c r="B51" s="1574">
        <f>ROUND(C51*B40/C40,0)</f>
        <v>1793457</v>
      </c>
      <c r="C51" s="1574">
        <f>ROUND(D51*C40/D40,0)</f>
        <v>1996334</v>
      </c>
      <c r="D51" s="1574">
        <f>ROUND(E51*D40/E40,0)</f>
        <v>2204612</v>
      </c>
      <c r="E51" s="1574">
        <f>ROUND(F51*E40/F40,0)</f>
        <v>2316699</v>
      </c>
      <c r="F51" s="1574">
        <f>ROUND(G51*F40/G40,0)</f>
        <v>2531739</v>
      </c>
      <c r="G51" s="1567">
        <f>'16分配H12'!AA51</f>
        <v>3175068</v>
      </c>
      <c r="H51" s="1567">
        <f>'16分配H12'!AB51</f>
        <v>3175069</v>
      </c>
      <c r="I51" s="1567">
        <f>'16分配H12'!AC51</f>
        <v>3175071</v>
      </c>
      <c r="J51" s="1567">
        <f>'16分配H12'!AD51</f>
        <v>3175073</v>
      </c>
      <c r="K51" s="1567">
        <f>'16分配H12'!AE51</f>
        <v>1397188</v>
      </c>
      <c r="L51" s="1567">
        <f>'16分配H12'!AF51</f>
        <v>1419064</v>
      </c>
      <c r="M51" s="1567">
        <f>'16分配H12'!AG51</f>
        <v>1314059</v>
      </c>
      <c r="N51" s="1567">
        <f>'16分配H12'!AH51</f>
        <v>1450310</v>
      </c>
      <c r="O51" s="1567">
        <f>'16分配H12'!AI51</f>
        <v>1637986</v>
      </c>
      <c r="P51" s="1567">
        <f>'16分配H12'!AJ51</f>
        <v>1645110</v>
      </c>
      <c r="Q51" s="1568">
        <f>'16分配H12'!AK51</f>
        <v>1887137</v>
      </c>
      <c r="R51" s="201">
        <v>1679274</v>
      </c>
      <c r="S51" s="201">
        <v>1289346</v>
      </c>
      <c r="T51" s="201">
        <v>1106363</v>
      </c>
      <c r="U51" s="201">
        <v>797654</v>
      </c>
      <c r="V51" s="201">
        <v>631930</v>
      </c>
      <c r="W51" s="201">
        <v>735643</v>
      </c>
      <c r="X51" s="201">
        <v>864959</v>
      </c>
      <c r="Y51" s="201">
        <v>712145</v>
      </c>
      <c r="Z51" s="201">
        <v>460228</v>
      </c>
      <c r="AA51" s="201">
        <v>627787</v>
      </c>
      <c r="AB51" s="202">
        <v>628190</v>
      </c>
      <c r="AC51" s="345">
        <v>739466</v>
      </c>
      <c r="AD51" s="345">
        <v>737320</v>
      </c>
      <c r="AE51" s="1037">
        <v>478845</v>
      </c>
      <c r="AF51" s="1037">
        <v>438148</v>
      </c>
      <c r="AG51" s="1037">
        <v>1176984</v>
      </c>
      <c r="AH51" s="1037">
        <v>1409856</v>
      </c>
      <c r="AI51" s="218">
        <v>1514332</v>
      </c>
      <c r="AJ51" s="218">
        <v>1673153</v>
      </c>
      <c r="AK51" s="993">
        <v>554125</v>
      </c>
      <c r="AL51" s="218">
        <v>686752</v>
      </c>
      <c r="AM51" s="218">
        <v>1013317</v>
      </c>
      <c r="AN51" s="218">
        <v>1037851</v>
      </c>
      <c r="AO51" s="218">
        <v>1170454</v>
      </c>
      <c r="AP51" s="993">
        <v>1559979</v>
      </c>
      <c r="AQ51" s="218">
        <v>1621503</v>
      </c>
      <c r="AR51" s="218">
        <v>1677566</v>
      </c>
      <c r="AS51" s="218">
        <v>1825939</v>
      </c>
      <c r="AT51" s="993">
        <v>1888572</v>
      </c>
      <c r="AU51" s="1587"/>
      <c r="AV51" s="1587"/>
      <c r="AW51" s="350"/>
      <c r="AX51" s="1061">
        <f t="shared" si="1"/>
        <v>-25.064167926584858</v>
      </c>
      <c r="AY51" s="1061">
        <f t="shared" si="2"/>
        <v>181.52113692758854</v>
      </c>
      <c r="AZ51" s="1019">
        <f t="shared" si="3"/>
        <v>21.063937399157297</v>
      </c>
      <c r="BA51" s="1143"/>
      <c r="BB51" s="1093">
        <f t="shared" si="4"/>
        <v>-4.0381736568344984</v>
      </c>
      <c r="BC51" s="967">
        <f t="shared" si="5"/>
        <v>22.999175869001533</v>
      </c>
      <c r="BD51" s="1095">
        <f t="shared" si="6"/>
        <v>3.8969883509163195</v>
      </c>
    </row>
    <row r="52" spans="1:56" ht="13">
      <c r="A52" s="219" t="s">
        <v>260</v>
      </c>
      <c r="B52" s="1580">
        <f>B46+B41</f>
        <v>7505411</v>
      </c>
      <c r="C52" s="1580">
        <f>C46+C41</f>
        <v>8354429</v>
      </c>
      <c r="D52" s="1580">
        <f>D46+D41</f>
        <v>9226051</v>
      </c>
      <c r="E52" s="1580">
        <f>E46+E41</f>
        <v>9695120</v>
      </c>
      <c r="F52" s="1580">
        <f>F46+F41</f>
        <v>10595035</v>
      </c>
      <c r="G52" s="1581">
        <f>'16分配H12'!AA52</f>
        <v>10865785</v>
      </c>
      <c r="H52" s="1581">
        <f>'16分配H12'!AB52</f>
        <v>11767775</v>
      </c>
      <c r="I52" s="1581">
        <f>'16分配H12'!AC52</f>
        <v>12070157</v>
      </c>
      <c r="J52" s="1581">
        <f>'16分配H12'!AD52</f>
        <v>12742844</v>
      </c>
      <c r="K52" s="1581">
        <f>'16分配H12'!AE52</f>
        <v>13999770</v>
      </c>
      <c r="L52" s="1581">
        <f>'16分配H12'!AF52</f>
        <v>13780876</v>
      </c>
      <c r="M52" s="1581">
        <f>'16分配H12'!AG52</f>
        <v>14212961</v>
      </c>
      <c r="N52" s="1581">
        <f>'16分配H12'!AH52</f>
        <v>15118793</v>
      </c>
      <c r="O52" s="1581">
        <f>'16分配H12'!AI52</f>
        <v>16370254</v>
      </c>
      <c r="P52" s="1581">
        <f>'16分配H12'!AJ52</f>
        <v>17424649</v>
      </c>
      <c r="Q52" s="1813">
        <f>'16分配H12'!AK52</f>
        <v>19022393</v>
      </c>
      <c r="R52" s="220">
        <v>19791771</v>
      </c>
      <c r="S52" s="220">
        <v>21207074</v>
      </c>
      <c r="T52" s="220">
        <v>21363259</v>
      </c>
      <c r="U52" s="220">
        <v>21749805</v>
      </c>
      <c r="V52" s="220">
        <v>21673596</v>
      </c>
      <c r="W52" s="220">
        <v>22737872</v>
      </c>
      <c r="X52" s="220">
        <v>24284315</v>
      </c>
      <c r="Y52" s="220">
        <v>24039768</v>
      </c>
      <c r="Z52" s="220">
        <v>23066725</v>
      </c>
      <c r="AA52" s="220">
        <v>22303834</v>
      </c>
      <c r="AB52" s="221">
        <v>22523240</v>
      </c>
      <c r="AC52" s="346">
        <v>23867674.22620606</v>
      </c>
      <c r="AD52" s="346">
        <v>22242820</v>
      </c>
      <c r="AE52" s="1038">
        <v>22935217.629514579</v>
      </c>
      <c r="AF52" s="1038">
        <v>22084423.796775017</v>
      </c>
      <c r="AG52" s="1038">
        <v>22492177.837228511</v>
      </c>
      <c r="AH52" s="1038">
        <v>21619541.572111711</v>
      </c>
      <c r="AI52" s="222">
        <v>22634175</v>
      </c>
      <c r="AJ52" s="222">
        <v>22386771</v>
      </c>
      <c r="AK52" s="994">
        <v>21926074</v>
      </c>
      <c r="AL52" s="222">
        <v>20610649</v>
      </c>
      <c r="AM52" s="222">
        <v>21094679</v>
      </c>
      <c r="AN52" s="222">
        <v>20876732</v>
      </c>
      <c r="AO52" s="222">
        <v>21032388</v>
      </c>
      <c r="AP52" s="994">
        <v>21429288</v>
      </c>
      <c r="AQ52" s="222">
        <v>21926485</v>
      </c>
      <c r="AR52" s="222">
        <v>22413095</v>
      </c>
      <c r="AS52" s="222">
        <v>22476912</v>
      </c>
      <c r="AT52" s="994">
        <v>23029973</v>
      </c>
      <c r="AU52" s="1587"/>
      <c r="AV52" s="1587"/>
      <c r="AW52" s="1175"/>
      <c r="AX52" s="1086">
        <f t="shared" si="1"/>
        <v>-8.1348530560813348</v>
      </c>
      <c r="AY52" s="1086">
        <f t="shared" si="2"/>
        <v>-2.2657316581162683</v>
      </c>
      <c r="AZ52" s="1065">
        <f t="shared" si="3"/>
        <v>7.4696135494562403</v>
      </c>
      <c r="BA52" s="1144"/>
      <c r="BB52" s="1167">
        <f t="shared" si="4"/>
        <v>-1.2048045231418225</v>
      </c>
      <c r="BC52" s="1098">
        <f t="shared" si="5"/>
        <v>-0.45730989445326164</v>
      </c>
      <c r="BD52" s="1099">
        <f t="shared" si="6"/>
        <v>1.4511880990169423</v>
      </c>
    </row>
    <row r="53" spans="1:56" ht="13">
      <c r="A53" s="223" t="s">
        <v>261</v>
      </c>
      <c r="B53" s="93">
        <f>'16分配H12'!V53</f>
        <v>1102</v>
      </c>
      <c r="C53" s="93">
        <f>'16分配H12'!W53</f>
        <v>1217</v>
      </c>
      <c r="D53" s="93">
        <f>'16分配H12'!X53</f>
        <v>1335</v>
      </c>
      <c r="E53" s="93">
        <f>'16分配H12'!Y53</f>
        <v>1395</v>
      </c>
      <c r="F53" s="93">
        <f>'16分配H12'!Z53</f>
        <v>1517</v>
      </c>
      <c r="G53" s="93">
        <f>'16分配H12'!AA53</f>
        <v>1892</v>
      </c>
      <c r="H53" s="93">
        <f>'16分配H12'!AB53</f>
        <v>1941</v>
      </c>
      <c r="I53" s="93">
        <f>'16分配H12'!AC53</f>
        <v>1957</v>
      </c>
      <c r="J53" s="93">
        <f>'16分配H12'!AD53</f>
        <v>2201</v>
      </c>
      <c r="K53" s="93">
        <f>'16分配H12'!AE53</f>
        <v>2239</v>
      </c>
      <c r="L53" s="93">
        <f>'16分配H12'!AF53</f>
        <v>2076</v>
      </c>
      <c r="M53" s="93">
        <f>'16分配H12'!AG53</f>
        <v>2226</v>
      </c>
      <c r="N53" s="93">
        <f>'16分配H12'!AH53</f>
        <v>2273</v>
      </c>
      <c r="O53" s="93">
        <f>'16分配H12'!AI53</f>
        <v>2490</v>
      </c>
      <c r="P53" s="93">
        <f>'16分配H12'!AJ53</f>
        <v>2535</v>
      </c>
      <c r="Q53" s="613">
        <f>'16分配H12'!AK53</f>
        <v>2763.612110178648</v>
      </c>
      <c r="R53" s="224">
        <v>2859.8465506268226</v>
      </c>
      <c r="S53" s="224">
        <v>2848.6757369079537</v>
      </c>
      <c r="T53" s="224">
        <v>2923.0320978219333</v>
      </c>
      <c r="U53" s="224">
        <v>2837.8027555628696</v>
      </c>
      <c r="V53" s="224">
        <v>2816.7562566735414</v>
      </c>
      <c r="W53" s="224">
        <v>2993.514106300458</v>
      </c>
      <c r="X53" s="224">
        <v>3293.3999049310955</v>
      </c>
      <c r="Y53" s="224">
        <v>3094.6542856111018</v>
      </c>
      <c r="Z53" s="224">
        <v>2936.1030139603495</v>
      </c>
      <c r="AA53" s="224">
        <v>2836.9190157852522</v>
      </c>
      <c r="AB53" s="225">
        <v>2966.9347710705238</v>
      </c>
      <c r="AC53" s="347">
        <v>3295.101755006513</v>
      </c>
      <c r="AD53" s="347">
        <v>2974.9714954987744</v>
      </c>
      <c r="AE53" s="1039">
        <v>3121.0765786275069</v>
      </c>
      <c r="AF53" s="1039">
        <v>3000.9668231557234</v>
      </c>
      <c r="AG53" s="1039">
        <v>3059.6718053430241</v>
      </c>
      <c r="AH53" s="1039">
        <v>2883.2828527737893</v>
      </c>
      <c r="AI53" s="222">
        <v>2928</v>
      </c>
      <c r="AJ53" s="222">
        <v>2874</v>
      </c>
      <c r="AK53" s="994">
        <v>2782</v>
      </c>
      <c r="AL53" s="222">
        <v>2578</v>
      </c>
      <c r="AM53" s="222">
        <v>2680</v>
      </c>
      <c r="AN53" s="222">
        <v>2616</v>
      </c>
      <c r="AO53" s="222">
        <v>2679</v>
      </c>
      <c r="AP53" s="994">
        <v>2743</v>
      </c>
      <c r="AQ53" s="222">
        <v>2775</v>
      </c>
      <c r="AR53" s="222">
        <v>2844</v>
      </c>
      <c r="AS53" s="222">
        <v>2896</v>
      </c>
      <c r="AT53" s="994">
        <v>2966</v>
      </c>
      <c r="AU53" s="1589">
        <f>AU38/AU54*1000</f>
        <v>2967.7492877492878</v>
      </c>
      <c r="AV53" s="1589">
        <f>AV38/AV54*1000</f>
        <v>0</v>
      </c>
      <c r="AW53" s="1174"/>
      <c r="AX53" s="1061">
        <f t="shared" si="1"/>
        <v>-15.571651292009914</v>
      </c>
      <c r="AY53" s="1061">
        <f t="shared" si="2"/>
        <v>-1.4018691588785046</v>
      </c>
      <c r="AZ53" s="1019">
        <f t="shared" si="3"/>
        <v>8.1297849070360915</v>
      </c>
      <c r="BA53" s="1143"/>
      <c r="BB53" s="1093">
        <f t="shared" si="4"/>
        <v>-2.3890975775553991</v>
      </c>
      <c r="BC53" s="967">
        <f t="shared" si="5"/>
        <v>-0.28195937667894189</v>
      </c>
      <c r="BD53" s="1095">
        <f t="shared" si="6"/>
        <v>1.5755231599673403</v>
      </c>
    </row>
    <row r="54" spans="1:56" ht="13.5" thickBot="1">
      <c r="A54" s="226" t="s">
        <v>262</v>
      </c>
      <c r="B54" s="1582">
        <f>'16分配H12'!V54</f>
        <v>4992140</v>
      </c>
      <c r="C54" s="1582">
        <f>'16分配H12'!W54</f>
        <v>5028655</v>
      </c>
      <c r="D54" s="1582">
        <f>'16分配H12'!X54</f>
        <v>5063107</v>
      </c>
      <c r="E54" s="1582">
        <f>'16分配H12'!Y54</f>
        <v>5093047</v>
      </c>
      <c r="F54" s="1582">
        <f>'16分配H12'!Z54</f>
        <v>5118679</v>
      </c>
      <c r="G54" s="1582">
        <f>'16分配H12'!AA54</f>
        <v>5144892</v>
      </c>
      <c r="H54" s="1582">
        <f>'16分配H12'!AB54</f>
        <v>5170742</v>
      </c>
      <c r="I54" s="1582">
        <f>'16分配H12'!AC54</f>
        <v>5198183</v>
      </c>
      <c r="J54" s="1582">
        <f>'16分配H12'!AD54</f>
        <v>5227217</v>
      </c>
      <c r="K54" s="1582">
        <f>'16分配H12'!AE54</f>
        <v>5252331</v>
      </c>
      <c r="L54" s="1582">
        <f>'16分配H12'!AF54</f>
        <v>5278050</v>
      </c>
      <c r="M54" s="1582">
        <f>'16分配H12'!AG54</f>
        <v>5300155</v>
      </c>
      <c r="N54" s="1582">
        <f>'16分配H12'!AH54</f>
        <v>5319448</v>
      </c>
      <c r="O54" s="1582">
        <f>'16分配H12'!AI54</f>
        <v>5343849</v>
      </c>
      <c r="P54" s="1582">
        <f>'16分配H12'!AJ54</f>
        <v>5372345</v>
      </c>
      <c r="Q54" s="1583">
        <f>'16分配H12'!AK54</f>
        <v>5405040</v>
      </c>
      <c r="R54" s="227">
        <v>5405040</v>
      </c>
      <c r="S54" s="227">
        <v>5425508</v>
      </c>
      <c r="T54" s="227">
        <v>5443360</v>
      </c>
      <c r="U54" s="227">
        <v>5456671</v>
      </c>
      <c r="V54" s="227">
        <v>5469360</v>
      </c>
      <c r="W54" s="227">
        <v>5401877</v>
      </c>
      <c r="X54" s="227">
        <v>5421331</v>
      </c>
      <c r="Y54" s="227">
        <v>5454893</v>
      </c>
      <c r="Z54" s="227">
        <v>5493702</v>
      </c>
      <c r="AA54" s="227">
        <v>5527818</v>
      </c>
      <c r="AB54" s="228">
        <v>5550574</v>
      </c>
      <c r="AC54" s="348">
        <v>5570873</v>
      </c>
      <c r="AD54" s="348">
        <v>5571927</v>
      </c>
      <c r="AE54" s="1040">
        <v>5577872</v>
      </c>
      <c r="AF54" s="1040">
        <v>5588684</v>
      </c>
      <c r="AG54" s="1040">
        <v>5591801</v>
      </c>
      <c r="AH54" s="1040">
        <v>5590601</v>
      </c>
      <c r="AI54" s="229">
        <v>5592495</v>
      </c>
      <c r="AJ54" s="229">
        <v>5592816</v>
      </c>
      <c r="AK54" s="995">
        <v>5592019</v>
      </c>
      <c r="AL54" s="229">
        <v>5590569</v>
      </c>
      <c r="AM54" s="229">
        <v>5588133</v>
      </c>
      <c r="AN54" s="229">
        <v>5581968</v>
      </c>
      <c r="AO54" s="229">
        <v>5570763</v>
      </c>
      <c r="AP54" s="995">
        <v>5557534</v>
      </c>
      <c r="AQ54" s="229">
        <v>5541074</v>
      </c>
      <c r="AR54" s="229">
        <v>5534800</v>
      </c>
      <c r="AS54" s="229">
        <v>5519963</v>
      </c>
      <c r="AT54" s="995">
        <v>5503111</v>
      </c>
      <c r="AU54" s="1590">
        <v>5484375</v>
      </c>
      <c r="AV54" s="1590">
        <v>5466190</v>
      </c>
      <c r="AW54" s="352"/>
      <c r="AX54" s="1086">
        <f t="shared" si="1"/>
        <v>0.37958144082624035</v>
      </c>
      <c r="AY54" s="1086">
        <f t="shared" si="2"/>
        <v>-0.61668245404745592</v>
      </c>
      <c r="AZ54" s="1065">
        <f t="shared" si="3"/>
        <v>-0.97926526405416503</v>
      </c>
      <c r="BA54" s="1144"/>
      <c r="BB54" s="1167">
        <f t="shared" si="4"/>
        <v>5.4137913328511367E-2</v>
      </c>
      <c r="BC54" s="1098">
        <f t="shared" si="5"/>
        <v>-0.12364185919979676</v>
      </c>
      <c r="BD54" s="1099">
        <f t="shared" si="6"/>
        <v>-0.19662475987524131</v>
      </c>
    </row>
    <row r="55" spans="1:56">
      <c r="A55" s="182" t="s">
        <v>333</v>
      </c>
      <c r="R55" s="230"/>
      <c r="S55" s="230">
        <v>0.2</v>
      </c>
      <c r="T55" s="230">
        <v>3.6</v>
      </c>
      <c r="U55" s="230">
        <v>-1.2</v>
      </c>
      <c r="V55" s="230">
        <v>-0.6</v>
      </c>
      <c r="W55" s="230">
        <v>6.8</v>
      </c>
      <c r="X55" s="230">
        <v>11.5</v>
      </c>
      <c r="Y55" s="230">
        <v>-4.7</v>
      </c>
      <c r="Z55" s="230">
        <v>-3.6</v>
      </c>
      <c r="AA55" s="230">
        <v>-2.8</v>
      </c>
      <c r="AB55" s="230">
        <v>5.9</v>
      </c>
      <c r="AC55" s="230" t="s">
        <v>333</v>
      </c>
      <c r="AD55" s="230"/>
      <c r="AE55" s="150">
        <f>ROUND((AE38-AC38)/AC38*100,1)</f>
        <v>-5.2</v>
      </c>
      <c r="AF55" s="150">
        <f t="shared" ref="AF55:AQ55" si="9">ROUND((AF38-AE38)/AE38*100,1)</f>
        <v>-3.7</v>
      </c>
      <c r="AG55" s="150">
        <f t="shared" si="9"/>
        <v>2</v>
      </c>
      <c r="AH55" s="150">
        <f t="shared" si="9"/>
        <v>-5.8</v>
      </c>
      <c r="AI55" s="150">
        <f t="shared" si="9"/>
        <v>1.6</v>
      </c>
      <c r="AJ55" s="150">
        <f t="shared" si="9"/>
        <v>-1.8</v>
      </c>
      <c r="AK55" s="150">
        <f t="shared" si="9"/>
        <v>-3.2</v>
      </c>
      <c r="AL55" s="150">
        <f t="shared" si="9"/>
        <v>-7.4</v>
      </c>
      <c r="AM55" s="150">
        <f t="shared" si="9"/>
        <v>3.9</v>
      </c>
      <c r="AN55" s="150">
        <f t="shared" si="9"/>
        <v>-2.5</v>
      </c>
      <c r="AO55" s="150">
        <f t="shared" si="9"/>
        <v>2.2000000000000002</v>
      </c>
      <c r="AP55" s="150">
        <f t="shared" si="9"/>
        <v>2.1</v>
      </c>
      <c r="AQ55" s="150">
        <f t="shared" si="9"/>
        <v>0.9</v>
      </c>
      <c r="AR55" s="150">
        <f>ROUND((AR38-AQ38)/AQ38*100,1)</f>
        <v>2.4</v>
      </c>
      <c r="AS55" s="150">
        <f>ROUND((AS38-AR38)/AR38*100,1)</f>
        <v>1.5</v>
      </c>
      <c r="AT55" s="150">
        <f>ROUND((AT38-AS38)/AS38*100,1)</f>
        <v>2.1</v>
      </c>
    </row>
    <row r="56" spans="1:56">
      <c r="A56" s="182" t="s">
        <v>384</v>
      </c>
    </row>
    <row r="57" spans="1:56" hidden="1"/>
    <row r="60" spans="1:56" ht="16.5">
      <c r="A60" s="460" t="s">
        <v>495</v>
      </c>
      <c r="B60" s="460"/>
      <c r="C60" s="460"/>
      <c r="D60" s="460"/>
      <c r="E60" s="460"/>
      <c r="F60" s="460"/>
      <c r="G60" s="460"/>
      <c r="H60" s="460"/>
      <c r="I60" s="460"/>
      <c r="J60" s="460"/>
      <c r="K60" s="460"/>
      <c r="L60" s="460"/>
      <c r="M60" s="460"/>
      <c r="N60" s="460"/>
      <c r="O60" s="460"/>
      <c r="P60" s="460"/>
      <c r="Q60" s="460"/>
      <c r="R60" s="461" t="s">
        <v>189</v>
      </c>
      <c r="S60" s="462"/>
      <c r="T60" s="463"/>
      <c r="U60" s="463"/>
      <c r="V60" s="464" t="s">
        <v>189</v>
      </c>
      <c r="W60" s="462"/>
      <c r="X60" s="462"/>
      <c r="Y60" s="462"/>
      <c r="Z60" s="462"/>
      <c r="AA60" s="463"/>
      <c r="AB60" s="463"/>
      <c r="AC60" s="463"/>
      <c r="AD60" s="463"/>
    </row>
    <row r="61" spans="1:56" ht="17" thickBot="1">
      <c r="A61" s="463"/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463"/>
      <c r="N61" s="463"/>
      <c r="O61" s="463"/>
      <c r="P61" s="463"/>
      <c r="Q61" s="463"/>
      <c r="R61" s="463"/>
      <c r="S61" s="463"/>
      <c r="T61" s="463"/>
      <c r="U61" s="463"/>
      <c r="V61" s="463"/>
      <c r="W61" s="463"/>
      <c r="X61" s="463"/>
      <c r="Y61" s="463" t="s">
        <v>189</v>
      </c>
      <c r="Z61" s="462"/>
      <c r="AA61" s="465"/>
      <c r="AB61" s="466"/>
      <c r="AC61" s="466"/>
      <c r="AD61" s="466"/>
    </row>
    <row r="62" spans="1:56">
      <c r="A62" s="467"/>
      <c r="B62" s="1537"/>
      <c r="C62" s="1537"/>
      <c r="D62" s="1537"/>
      <c r="E62" s="1537"/>
      <c r="F62" s="1537"/>
      <c r="G62" s="1537"/>
      <c r="H62" s="1537"/>
      <c r="I62" s="1537"/>
      <c r="J62" s="1537"/>
      <c r="K62" s="1537"/>
      <c r="L62" s="1537"/>
      <c r="M62" s="1537"/>
      <c r="N62" s="1537"/>
      <c r="O62" s="1537"/>
      <c r="P62" s="1537"/>
      <c r="Q62" s="1537"/>
      <c r="R62" s="468" t="s">
        <v>496</v>
      </c>
      <c r="S62" s="469"/>
      <c r="T62" s="468" t="s">
        <v>189</v>
      </c>
      <c r="U62" s="468"/>
      <c r="V62" s="468" t="s">
        <v>541</v>
      </c>
      <c r="W62" s="469"/>
      <c r="X62" s="469" t="s">
        <v>189</v>
      </c>
      <c r="Y62" s="469"/>
      <c r="Z62" s="469"/>
      <c r="AA62" s="469" t="s">
        <v>542</v>
      </c>
      <c r="AB62" s="469" t="s">
        <v>496</v>
      </c>
      <c r="AC62" s="469"/>
      <c r="AD62" s="1817"/>
    </row>
    <row r="63" spans="1:56">
      <c r="A63" s="470" t="s">
        <v>497</v>
      </c>
      <c r="B63" s="1538"/>
      <c r="C63" s="1538"/>
      <c r="D63" s="1538"/>
      <c r="E63" s="1538"/>
      <c r="F63" s="1538"/>
      <c r="G63" s="1538"/>
      <c r="H63" s="1538"/>
      <c r="I63" s="1538"/>
      <c r="J63" s="1538"/>
      <c r="K63" s="1538"/>
      <c r="L63" s="1538"/>
      <c r="M63" s="1538"/>
      <c r="N63" s="1538"/>
      <c r="O63" s="1538"/>
      <c r="P63" s="1538"/>
      <c r="Q63" s="1538"/>
      <c r="R63" s="471"/>
      <c r="S63" s="472"/>
      <c r="T63" s="473"/>
      <c r="U63" s="472"/>
      <c r="V63" s="473"/>
      <c r="W63" s="473"/>
      <c r="X63" s="473"/>
      <c r="Y63" s="473"/>
      <c r="Z63" s="473"/>
      <c r="AA63" s="473"/>
      <c r="AB63" s="473"/>
      <c r="AC63" s="473"/>
      <c r="AD63" s="1541"/>
    </row>
    <row r="64" spans="1:56">
      <c r="A64" s="470"/>
      <c r="B64" s="1538"/>
      <c r="C64" s="1538"/>
      <c r="D64" s="1538"/>
      <c r="E64" s="1538"/>
      <c r="F64" s="1538"/>
      <c r="G64" s="1538"/>
      <c r="H64" s="1538"/>
      <c r="I64" s="1538"/>
      <c r="J64" s="1538"/>
      <c r="K64" s="1538"/>
      <c r="L64" s="1538"/>
      <c r="M64" s="1538"/>
      <c r="N64" s="1538"/>
      <c r="O64" s="1538"/>
      <c r="P64" s="1538"/>
      <c r="Q64" s="1538"/>
      <c r="R64" s="474" t="s">
        <v>498</v>
      </c>
      <c r="S64" s="475" t="s">
        <v>499</v>
      </c>
      <c r="T64" s="475" t="s">
        <v>500</v>
      </c>
      <c r="U64" s="475" t="s">
        <v>501</v>
      </c>
      <c r="V64" s="475" t="s">
        <v>502</v>
      </c>
      <c r="W64" s="474" t="s">
        <v>503</v>
      </c>
      <c r="X64" s="475" t="s">
        <v>504</v>
      </c>
      <c r="Y64" s="475" t="s">
        <v>505</v>
      </c>
      <c r="Z64" s="475" t="s">
        <v>506</v>
      </c>
      <c r="AA64" s="475" t="s">
        <v>507</v>
      </c>
      <c r="AB64" s="475" t="s">
        <v>508</v>
      </c>
      <c r="AC64" s="475" t="s">
        <v>19</v>
      </c>
      <c r="AD64" s="1818"/>
      <c r="AE64" s="182" t="s">
        <v>849</v>
      </c>
    </row>
    <row r="65" spans="1:31">
      <c r="A65" s="476"/>
      <c r="B65" s="1539"/>
      <c r="C65" s="1539"/>
      <c r="D65" s="1539"/>
      <c r="E65" s="1539"/>
      <c r="F65" s="1539"/>
      <c r="G65" s="1539"/>
      <c r="H65" s="1539"/>
      <c r="I65" s="1539"/>
      <c r="J65" s="1539"/>
      <c r="K65" s="1539"/>
      <c r="L65" s="1539"/>
      <c r="M65" s="1539"/>
      <c r="N65" s="1539"/>
      <c r="O65" s="1539"/>
      <c r="P65" s="1539"/>
      <c r="Q65" s="1539"/>
      <c r="R65" s="477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95"/>
    </row>
    <row r="66" spans="1:31">
      <c r="A66" s="479" t="s">
        <v>509</v>
      </c>
      <c r="B66" s="1540"/>
      <c r="C66" s="1540"/>
      <c r="D66" s="1540"/>
      <c r="E66" s="1540"/>
      <c r="F66" s="1540"/>
      <c r="G66" s="1540"/>
      <c r="H66" s="1540"/>
      <c r="I66" s="1540"/>
      <c r="J66" s="1540"/>
      <c r="K66" s="1540"/>
      <c r="L66" s="1540"/>
      <c r="M66" s="1540"/>
      <c r="N66" s="1540"/>
      <c r="O66" s="1540"/>
      <c r="P66" s="1540"/>
      <c r="Q66" s="1540"/>
      <c r="R66" s="480">
        <v>9785354</v>
      </c>
      <c r="S66" s="481">
        <v>10626155</v>
      </c>
      <c r="T66" s="481">
        <v>10841447</v>
      </c>
      <c r="U66" s="481">
        <v>10907129</v>
      </c>
      <c r="V66" s="481">
        <v>10764187</v>
      </c>
      <c r="W66" s="481">
        <v>11156324</v>
      </c>
      <c r="X66" s="481">
        <v>11827287</v>
      </c>
      <c r="Y66" s="481">
        <v>12090582</v>
      </c>
      <c r="Z66" s="481">
        <v>11555826</v>
      </c>
      <c r="AA66" s="481">
        <v>11149906</v>
      </c>
      <c r="AB66" s="481">
        <v>11501107</v>
      </c>
      <c r="AC66" s="481">
        <v>11307790</v>
      </c>
      <c r="AD66" s="481"/>
      <c r="AE66" s="961">
        <f>AC6/ABS(AC66)</f>
        <v>1.1964986969160198</v>
      </c>
    </row>
    <row r="67" spans="1:31">
      <c r="A67" s="482" t="s">
        <v>510</v>
      </c>
      <c r="B67" s="1541"/>
      <c r="C67" s="1541"/>
      <c r="D67" s="1541"/>
      <c r="E67" s="1541"/>
      <c r="F67" s="1541"/>
      <c r="G67" s="1541"/>
      <c r="H67" s="1541"/>
      <c r="I67" s="1541"/>
      <c r="J67" s="1541"/>
      <c r="K67" s="1541"/>
      <c r="L67" s="1541"/>
      <c r="M67" s="1541"/>
      <c r="N67" s="1541"/>
      <c r="O67" s="1541"/>
      <c r="P67" s="1541"/>
      <c r="Q67" s="1541"/>
      <c r="R67" s="483">
        <v>8322928</v>
      </c>
      <c r="S67" s="481">
        <v>9040809</v>
      </c>
      <c r="T67" s="481">
        <v>9325381</v>
      </c>
      <c r="U67" s="481">
        <v>9350398</v>
      </c>
      <c r="V67" s="481">
        <v>9298895</v>
      </c>
      <c r="W67" s="481">
        <v>9527649</v>
      </c>
      <c r="X67" s="481">
        <v>10192311</v>
      </c>
      <c r="Y67" s="481">
        <v>10369524</v>
      </c>
      <c r="Z67" s="481">
        <v>9870470</v>
      </c>
      <c r="AA67" s="481">
        <v>9506335</v>
      </c>
      <c r="AB67" s="481">
        <v>9849889</v>
      </c>
      <c r="AC67" s="481">
        <v>9679161</v>
      </c>
      <c r="AD67" s="481"/>
      <c r="AE67" s="961">
        <f t="shared" ref="AE67:AE112" si="10">AC7/ABS(AC67)</f>
        <v>1.2317263862022751</v>
      </c>
    </row>
    <row r="68" spans="1:31">
      <c r="A68" s="482" t="s">
        <v>511</v>
      </c>
      <c r="B68" s="1541"/>
      <c r="C68" s="1541"/>
      <c r="D68" s="1541"/>
      <c r="E68" s="1541"/>
      <c r="F68" s="1541"/>
      <c r="G68" s="1541"/>
      <c r="H68" s="1541"/>
      <c r="I68" s="1541"/>
      <c r="J68" s="1541"/>
      <c r="K68" s="1541"/>
      <c r="L68" s="1541"/>
      <c r="M68" s="1541"/>
      <c r="N68" s="1541"/>
      <c r="O68" s="1541"/>
      <c r="P68" s="1541"/>
      <c r="Q68" s="1541"/>
      <c r="R68" s="483">
        <v>1462426</v>
      </c>
      <c r="S68" s="481">
        <v>1585346</v>
      </c>
      <c r="T68" s="481">
        <v>1516066</v>
      </c>
      <c r="U68" s="481">
        <v>1556731</v>
      </c>
      <c r="V68" s="481">
        <v>1465292</v>
      </c>
      <c r="W68" s="481">
        <v>1628675</v>
      </c>
      <c r="X68" s="481">
        <v>1634976</v>
      </c>
      <c r="Y68" s="481">
        <v>1721058</v>
      </c>
      <c r="Z68" s="481">
        <v>1685356</v>
      </c>
      <c r="AA68" s="481">
        <v>1643571</v>
      </c>
      <c r="AB68" s="481">
        <v>1651218</v>
      </c>
      <c r="AC68" s="481">
        <v>1628629</v>
      </c>
      <c r="AD68" s="481"/>
      <c r="AE68" s="961">
        <f t="shared" si="10"/>
        <v>0.98713580563774805</v>
      </c>
    </row>
    <row r="69" spans="1:31">
      <c r="A69" s="470" t="s">
        <v>512</v>
      </c>
      <c r="B69" s="1541"/>
      <c r="C69" s="1541"/>
      <c r="D69" s="1541"/>
      <c r="E69" s="1541"/>
      <c r="F69" s="1541"/>
      <c r="G69" s="1541"/>
      <c r="H69" s="1541"/>
      <c r="I69" s="1541"/>
      <c r="J69" s="1541"/>
      <c r="K69" s="1541"/>
      <c r="L69" s="1541"/>
      <c r="M69" s="1541"/>
      <c r="N69" s="1541"/>
      <c r="O69" s="1541"/>
      <c r="P69" s="1541"/>
      <c r="Q69" s="1541"/>
      <c r="R69" s="481">
        <v>921767</v>
      </c>
      <c r="S69" s="481">
        <v>982997</v>
      </c>
      <c r="T69" s="481">
        <v>1026339</v>
      </c>
      <c r="U69" s="481">
        <v>1027850</v>
      </c>
      <c r="V69" s="481">
        <v>1012315</v>
      </c>
      <c r="W69" s="481">
        <v>1151858</v>
      </c>
      <c r="X69" s="481">
        <v>1160124</v>
      </c>
      <c r="Y69" s="481">
        <v>1199311</v>
      </c>
      <c r="Z69" s="481">
        <v>1183497</v>
      </c>
      <c r="AA69" s="481">
        <v>1151357</v>
      </c>
      <c r="AB69" s="481">
        <v>1141805</v>
      </c>
      <c r="AC69" s="481">
        <v>1156835</v>
      </c>
      <c r="AD69" s="481"/>
      <c r="AE69" s="961">
        <f t="shared" si="10"/>
        <v>1.4059835672330108</v>
      </c>
    </row>
    <row r="70" spans="1:31">
      <c r="A70" s="470" t="s">
        <v>513</v>
      </c>
      <c r="B70" s="1541"/>
      <c r="C70" s="1541"/>
      <c r="D70" s="1541"/>
      <c r="E70" s="1541"/>
      <c r="F70" s="1541"/>
      <c r="G70" s="1541"/>
      <c r="H70" s="1541"/>
      <c r="I70" s="1541"/>
      <c r="J70" s="1541"/>
      <c r="K70" s="1541"/>
      <c r="L70" s="1541"/>
      <c r="M70" s="1541"/>
      <c r="N70" s="1541"/>
      <c r="O70" s="1541"/>
      <c r="P70" s="1541"/>
      <c r="Q70" s="1541"/>
      <c r="R70" s="481">
        <v>540659</v>
      </c>
      <c r="S70" s="481">
        <v>602349</v>
      </c>
      <c r="T70" s="481">
        <v>489727</v>
      </c>
      <c r="U70" s="481">
        <v>528881</v>
      </c>
      <c r="V70" s="481">
        <v>452977</v>
      </c>
      <c r="W70" s="481">
        <v>476817</v>
      </c>
      <c r="X70" s="481">
        <v>474852</v>
      </c>
      <c r="Y70" s="481">
        <v>521747</v>
      </c>
      <c r="Z70" s="481">
        <v>501859</v>
      </c>
      <c r="AA70" s="481">
        <v>492214</v>
      </c>
      <c r="AB70" s="481">
        <v>509413</v>
      </c>
      <c r="AC70" s="481">
        <v>471794</v>
      </c>
      <c r="AD70" s="481"/>
      <c r="AE70" s="961">
        <f t="shared" si="10"/>
        <v>-3.9875454117686955E-2</v>
      </c>
    </row>
    <row r="71" spans="1:31">
      <c r="A71" s="484" t="s">
        <v>543</v>
      </c>
      <c r="B71" s="1540"/>
      <c r="C71" s="1540"/>
      <c r="D71" s="1540"/>
      <c r="E71" s="1540"/>
      <c r="F71" s="1540"/>
      <c r="G71" s="1540"/>
      <c r="H71" s="1540"/>
      <c r="I71" s="1540"/>
      <c r="J71" s="1540"/>
      <c r="K71" s="1540"/>
      <c r="L71" s="1540"/>
      <c r="M71" s="1540"/>
      <c r="N71" s="1540"/>
      <c r="O71" s="1540"/>
      <c r="P71" s="1540"/>
      <c r="Q71" s="1540"/>
      <c r="R71" s="481">
        <v>1689580</v>
      </c>
      <c r="S71" s="481">
        <v>1912945</v>
      </c>
      <c r="T71" s="481">
        <v>1622452</v>
      </c>
      <c r="U71" s="481">
        <v>1525173</v>
      </c>
      <c r="V71" s="481">
        <v>1388349</v>
      </c>
      <c r="W71" s="481">
        <v>1387332</v>
      </c>
      <c r="X71" s="481">
        <v>1333811</v>
      </c>
      <c r="Y71" s="481">
        <v>1314979</v>
      </c>
      <c r="Z71" s="481">
        <v>1125859</v>
      </c>
      <c r="AA71" s="481">
        <v>972377</v>
      </c>
      <c r="AB71" s="481">
        <v>903539</v>
      </c>
      <c r="AC71" s="481">
        <v>616063</v>
      </c>
      <c r="AD71" s="481"/>
      <c r="AE71" s="961">
        <f t="shared" si="10"/>
        <v>1.5752707109500166</v>
      </c>
    </row>
    <row r="72" spans="1:31">
      <c r="A72" s="470" t="s">
        <v>514</v>
      </c>
      <c r="B72" s="1541"/>
      <c r="C72" s="1541"/>
      <c r="D72" s="1541"/>
      <c r="E72" s="1541"/>
      <c r="F72" s="1541"/>
      <c r="G72" s="1541"/>
      <c r="H72" s="1541"/>
      <c r="I72" s="1541"/>
      <c r="J72" s="1541"/>
      <c r="K72" s="1541"/>
      <c r="L72" s="1541"/>
      <c r="M72" s="1541"/>
      <c r="N72" s="1541"/>
      <c r="O72" s="1541"/>
      <c r="P72" s="1541"/>
      <c r="Q72" s="1541"/>
      <c r="R72" s="481">
        <v>2497709</v>
      </c>
      <c r="S72" s="481">
        <v>2740793</v>
      </c>
      <c r="T72" s="481">
        <v>2430877</v>
      </c>
      <c r="U72" s="481">
        <v>2334042</v>
      </c>
      <c r="V72" s="481">
        <v>2219273</v>
      </c>
      <c r="W72" s="481">
        <v>2256820</v>
      </c>
      <c r="X72" s="481">
        <v>2243727</v>
      </c>
      <c r="Y72" s="481">
        <v>2239802</v>
      </c>
      <c r="Z72" s="481">
        <v>2022027</v>
      </c>
      <c r="AA72" s="481">
        <v>1846955</v>
      </c>
      <c r="AB72" s="481">
        <v>1747591</v>
      </c>
      <c r="AC72" s="481">
        <v>1417952</v>
      </c>
      <c r="AD72" s="481"/>
      <c r="AE72" s="961">
        <f t="shared" si="10"/>
        <v>1.0495320010832525</v>
      </c>
    </row>
    <row r="73" spans="1:31">
      <c r="A73" s="470" t="s">
        <v>515</v>
      </c>
      <c r="B73" s="1541"/>
      <c r="C73" s="1541"/>
      <c r="D73" s="1541"/>
      <c r="E73" s="1541"/>
      <c r="F73" s="1541"/>
      <c r="G73" s="1541"/>
      <c r="H73" s="1541"/>
      <c r="I73" s="1541"/>
      <c r="J73" s="1541"/>
      <c r="K73" s="1541"/>
      <c r="L73" s="1541"/>
      <c r="M73" s="1541"/>
      <c r="N73" s="1541"/>
      <c r="O73" s="1541"/>
      <c r="P73" s="1541"/>
      <c r="Q73" s="1541"/>
      <c r="R73" s="481">
        <v>808129</v>
      </c>
      <c r="S73" s="481">
        <v>827848</v>
      </c>
      <c r="T73" s="481">
        <v>808425</v>
      </c>
      <c r="U73" s="481">
        <v>808869</v>
      </c>
      <c r="V73" s="481">
        <v>830924</v>
      </c>
      <c r="W73" s="481">
        <v>869488</v>
      </c>
      <c r="X73" s="481">
        <v>909916</v>
      </c>
      <c r="Y73" s="481">
        <v>924823</v>
      </c>
      <c r="Z73" s="481">
        <v>896168</v>
      </c>
      <c r="AA73" s="481">
        <v>874578</v>
      </c>
      <c r="AB73" s="481">
        <v>844052</v>
      </c>
      <c r="AC73" s="481">
        <v>801889</v>
      </c>
      <c r="AD73" s="481"/>
      <c r="AE73" s="961">
        <f t="shared" si="10"/>
        <v>0.64562551674857738</v>
      </c>
    </row>
    <row r="74" spans="1:31">
      <c r="A74" s="470" t="s">
        <v>516</v>
      </c>
      <c r="B74" s="1541"/>
      <c r="C74" s="1541"/>
      <c r="D74" s="1541"/>
      <c r="E74" s="1541"/>
      <c r="F74" s="1541"/>
      <c r="G74" s="1541"/>
      <c r="H74" s="1541"/>
      <c r="I74" s="1541"/>
      <c r="J74" s="1541"/>
      <c r="K74" s="1541"/>
      <c r="L74" s="1541"/>
      <c r="M74" s="1541"/>
      <c r="N74" s="1541"/>
      <c r="O74" s="1541"/>
      <c r="P74" s="1541"/>
      <c r="Q74" s="1541"/>
      <c r="R74" s="481">
        <v>-164691</v>
      </c>
      <c r="S74" s="481">
        <v>-149867</v>
      </c>
      <c r="T74" s="481">
        <v>-169666</v>
      </c>
      <c r="U74" s="481">
        <v>-174407</v>
      </c>
      <c r="V74" s="481">
        <v>-240516</v>
      </c>
      <c r="W74" s="481">
        <v>-212498</v>
      </c>
      <c r="X74" s="481">
        <v>-255437</v>
      </c>
      <c r="Y74" s="481">
        <v>-310449</v>
      </c>
      <c r="Z74" s="481">
        <v>-330664</v>
      </c>
      <c r="AA74" s="481">
        <v>-348543</v>
      </c>
      <c r="AB74" s="481">
        <v>-339299</v>
      </c>
      <c r="AC74" s="481">
        <v>-329900</v>
      </c>
      <c r="AD74" s="481"/>
      <c r="AE74" s="961">
        <f t="shared" si="10"/>
        <v>-0.51840557744771143</v>
      </c>
    </row>
    <row r="75" spans="1:31">
      <c r="A75" s="470" t="s">
        <v>514</v>
      </c>
      <c r="B75" s="1541"/>
      <c r="C75" s="1541"/>
      <c r="D75" s="1541"/>
      <c r="E75" s="1541"/>
      <c r="F75" s="1541"/>
      <c r="G75" s="1541"/>
      <c r="H75" s="1541"/>
      <c r="I75" s="1541"/>
      <c r="J75" s="1541"/>
      <c r="K75" s="1541"/>
      <c r="L75" s="1541"/>
      <c r="M75" s="1541"/>
      <c r="N75" s="1541"/>
      <c r="O75" s="1541"/>
      <c r="P75" s="1541"/>
      <c r="Q75" s="1541"/>
      <c r="R75" s="481">
        <v>439916</v>
      </c>
      <c r="S75" s="481">
        <v>454232</v>
      </c>
      <c r="T75" s="481">
        <v>430031</v>
      </c>
      <c r="U75" s="481">
        <v>431219</v>
      </c>
      <c r="V75" s="481">
        <v>394623</v>
      </c>
      <c r="W75" s="481">
        <v>465445</v>
      </c>
      <c r="X75" s="481">
        <v>477047</v>
      </c>
      <c r="Y75" s="481">
        <v>434224</v>
      </c>
      <c r="Z75" s="481">
        <v>401328</v>
      </c>
      <c r="AA75" s="481">
        <v>361854</v>
      </c>
      <c r="AB75" s="481">
        <v>344458</v>
      </c>
      <c r="AC75" s="481">
        <v>317233</v>
      </c>
      <c r="AD75" s="481"/>
      <c r="AE75" s="961">
        <f t="shared" si="10"/>
        <v>0.97719972386227161</v>
      </c>
    </row>
    <row r="76" spans="1:31">
      <c r="A76" s="470" t="s">
        <v>515</v>
      </c>
      <c r="B76" s="1541"/>
      <c r="C76" s="1541"/>
      <c r="D76" s="1541"/>
      <c r="E76" s="1541"/>
      <c r="F76" s="1541"/>
      <c r="G76" s="1541"/>
      <c r="H76" s="1541"/>
      <c r="I76" s="1541"/>
      <c r="J76" s="1541"/>
      <c r="K76" s="1541"/>
      <c r="L76" s="1541"/>
      <c r="M76" s="1541"/>
      <c r="N76" s="1541"/>
      <c r="O76" s="1541"/>
      <c r="P76" s="1541"/>
      <c r="Q76" s="1541"/>
      <c r="R76" s="481">
        <v>604607</v>
      </c>
      <c r="S76" s="481">
        <v>604099</v>
      </c>
      <c r="T76" s="481">
        <v>599697</v>
      </c>
      <c r="U76" s="481">
        <v>605626</v>
      </c>
      <c r="V76" s="481">
        <v>635139</v>
      </c>
      <c r="W76" s="481">
        <v>677943</v>
      </c>
      <c r="X76" s="481">
        <v>732484</v>
      </c>
      <c r="Y76" s="481">
        <v>744673</v>
      </c>
      <c r="Z76" s="481">
        <v>731992</v>
      </c>
      <c r="AA76" s="481">
        <v>710397</v>
      </c>
      <c r="AB76" s="481">
        <v>683757</v>
      </c>
      <c r="AC76" s="481">
        <v>647133</v>
      </c>
      <c r="AD76" s="481"/>
      <c r="AE76" s="961">
        <f t="shared" si="10"/>
        <v>0.74331242573010492</v>
      </c>
    </row>
    <row r="77" spans="1:31">
      <c r="A77" s="484" t="s">
        <v>517</v>
      </c>
      <c r="B77" s="1540"/>
      <c r="C77" s="1540"/>
      <c r="D77" s="1540"/>
      <c r="E77" s="1540"/>
      <c r="F77" s="1540"/>
      <c r="G77" s="1540"/>
      <c r="H77" s="1540"/>
      <c r="I77" s="1540"/>
      <c r="J77" s="1540"/>
      <c r="K77" s="1540"/>
      <c r="L77" s="1540"/>
      <c r="M77" s="1540"/>
      <c r="N77" s="1540"/>
      <c r="O77" s="1540"/>
      <c r="P77" s="1540"/>
      <c r="Q77" s="1540"/>
      <c r="R77" s="481">
        <v>33559</v>
      </c>
      <c r="S77" s="481">
        <v>29492</v>
      </c>
      <c r="T77" s="481">
        <v>20065</v>
      </c>
      <c r="U77" s="481">
        <v>18244</v>
      </c>
      <c r="V77" s="481">
        <v>17359</v>
      </c>
      <c r="W77" s="481">
        <v>19428</v>
      </c>
      <c r="X77" s="481">
        <v>16341</v>
      </c>
      <c r="Y77" s="481">
        <v>17073</v>
      </c>
      <c r="Z77" s="481">
        <v>10696</v>
      </c>
      <c r="AA77" s="481">
        <v>7454</v>
      </c>
      <c r="AB77" s="481">
        <v>6468</v>
      </c>
      <c r="AC77" s="481">
        <v>2565</v>
      </c>
      <c r="AD77" s="481"/>
      <c r="AE77" s="961">
        <f t="shared" si="10"/>
        <v>442.00272904483433</v>
      </c>
    </row>
    <row r="78" spans="1:31">
      <c r="A78" s="470" t="s">
        <v>514</v>
      </c>
      <c r="B78" s="1541"/>
      <c r="C78" s="1541"/>
      <c r="D78" s="1541"/>
      <c r="E78" s="1541"/>
      <c r="F78" s="1541"/>
      <c r="G78" s="1541"/>
      <c r="H78" s="1541"/>
      <c r="I78" s="1541"/>
      <c r="J78" s="1541"/>
      <c r="K78" s="1541"/>
      <c r="L78" s="1541"/>
      <c r="M78" s="1541"/>
      <c r="N78" s="1541"/>
      <c r="O78" s="1541"/>
      <c r="P78" s="1541"/>
      <c r="Q78" s="1541"/>
      <c r="R78" s="481">
        <v>86415</v>
      </c>
      <c r="S78" s="481">
        <v>83970</v>
      </c>
      <c r="T78" s="481">
        <v>69572</v>
      </c>
      <c r="U78" s="481">
        <v>64152</v>
      </c>
      <c r="V78" s="481">
        <v>58240</v>
      </c>
      <c r="W78" s="481">
        <v>54770</v>
      </c>
      <c r="X78" s="481">
        <v>46856</v>
      </c>
      <c r="Y78" s="481">
        <v>44672</v>
      </c>
      <c r="Z78" s="481">
        <v>36301</v>
      </c>
      <c r="AA78" s="481">
        <v>30244</v>
      </c>
      <c r="AB78" s="481">
        <v>27361</v>
      </c>
      <c r="AC78" s="481">
        <v>22208</v>
      </c>
      <c r="AD78" s="481"/>
      <c r="AE78" s="961">
        <f t="shared" si="10"/>
        <v>13.436914625360231</v>
      </c>
    </row>
    <row r="79" spans="1:31">
      <c r="A79" s="470" t="s">
        <v>515</v>
      </c>
      <c r="B79" s="1541"/>
      <c r="C79" s="1541"/>
      <c r="D79" s="1541"/>
      <c r="E79" s="1541"/>
      <c r="F79" s="1541"/>
      <c r="G79" s="1541"/>
      <c r="H79" s="1541"/>
      <c r="I79" s="1541"/>
      <c r="J79" s="1541"/>
      <c r="K79" s="1541"/>
      <c r="L79" s="1541"/>
      <c r="M79" s="1541"/>
      <c r="N79" s="1541"/>
      <c r="O79" s="1541"/>
      <c r="P79" s="1541"/>
      <c r="Q79" s="1541"/>
      <c r="R79" s="481">
        <v>52856</v>
      </c>
      <c r="S79" s="481">
        <v>54478</v>
      </c>
      <c r="T79" s="481">
        <v>49507</v>
      </c>
      <c r="U79" s="481">
        <v>45908</v>
      </c>
      <c r="V79" s="481">
        <v>40881</v>
      </c>
      <c r="W79" s="481">
        <v>35342</v>
      </c>
      <c r="X79" s="481">
        <v>30515</v>
      </c>
      <c r="Y79" s="481">
        <v>27599</v>
      </c>
      <c r="Z79" s="481">
        <v>25605</v>
      </c>
      <c r="AA79" s="481">
        <v>22790</v>
      </c>
      <c r="AB79" s="481">
        <v>20893</v>
      </c>
      <c r="AC79" s="481">
        <v>19643</v>
      </c>
      <c r="AD79" s="481"/>
      <c r="AE79" s="961">
        <f t="shared" si="10"/>
        <v>16.874662729725603</v>
      </c>
    </row>
    <row r="80" spans="1:31">
      <c r="A80" s="470" t="s">
        <v>518</v>
      </c>
      <c r="B80" s="1541"/>
      <c r="C80" s="1541"/>
      <c r="D80" s="1541"/>
      <c r="E80" s="1541"/>
      <c r="F80" s="1541"/>
      <c r="G80" s="1541"/>
      <c r="H80" s="1541"/>
      <c r="I80" s="1541"/>
      <c r="J80" s="1541"/>
      <c r="K80" s="1541"/>
      <c r="L80" s="1541"/>
      <c r="M80" s="1541"/>
      <c r="N80" s="1541"/>
      <c r="O80" s="1541"/>
      <c r="P80" s="1541"/>
      <c r="Q80" s="1541"/>
      <c r="R80" s="481">
        <v>1820712</v>
      </c>
      <c r="S80" s="481">
        <v>2033320</v>
      </c>
      <c r="T80" s="481">
        <v>1772053</v>
      </c>
      <c r="U80" s="481">
        <v>1681336</v>
      </c>
      <c r="V80" s="481">
        <v>1611506</v>
      </c>
      <c r="W80" s="481">
        <v>1580402</v>
      </c>
      <c r="X80" s="481">
        <v>1572907</v>
      </c>
      <c r="Y80" s="481">
        <v>1608355</v>
      </c>
      <c r="Z80" s="481">
        <v>1445827</v>
      </c>
      <c r="AA80" s="481">
        <v>1313466</v>
      </c>
      <c r="AB80" s="481">
        <v>1236370</v>
      </c>
      <c r="AC80" s="481">
        <v>943398</v>
      </c>
      <c r="AD80" s="481"/>
      <c r="AE80" s="961">
        <f t="shared" si="10"/>
        <v>3.5045654114170266E-2</v>
      </c>
    </row>
    <row r="81" spans="1:31">
      <c r="A81" s="470" t="s">
        <v>152</v>
      </c>
      <c r="B81" s="1541"/>
      <c r="C81" s="1541"/>
      <c r="D81" s="1541"/>
      <c r="E81" s="1541"/>
      <c r="F81" s="1541"/>
      <c r="G81" s="1541"/>
      <c r="H81" s="1541"/>
      <c r="I81" s="1541"/>
      <c r="J81" s="1541"/>
      <c r="K81" s="1541"/>
      <c r="L81" s="1541"/>
      <c r="M81" s="1541"/>
      <c r="N81" s="1541"/>
      <c r="O81" s="1541"/>
      <c r="P81" s="1541"/>
      <c r="Q81" s="1541"/>
      <c r="R81" s="481">
        <v>1157527</v>
      </c>
      <c r="S81" s="481">
        <v>1314195</v>
      </c>
      <c r="T81" s="481">
        <v>1074726</v>
      </c>
      <c r="U81" s="481">
        <v>961436</v>
      </c>
      <c r="V81" s="481">
        <v>926823</v>
      </c>
      <c r="W81" s="481">
        <v>743870</v>
      </c>
      <c r="X81" s="481">
        <v>731234</v>
      </c>
      <c r="Y81" s="481">
        <v>734510</v>
      </c>
      <c r="Z81" s="481">
        <v>590694</v>
      </c>
      <c r="AA81" s="481">
        <v>533285</v>
      </c>
      <c r="AB81" s="481">
        <v>486001</v>
      </c>
      <c r="AC81" s="481">
        <v>212474</v>
      </c>
      <c r="AD81" s="481"/>
      <c r="AE81" s="961">
        <f t="shared" si="10"/>
        <v>0.60804616094204467</v>
      </c>
    </row>
    <row r="82" spans="1:31">
      <c r="A82" s="470" t="s">
        <v>514</v>
      </c>
      <c r="B82" s="1541"/>
      <c r="C82" s="1541"/>
      <c r="D82" s="1541"/>
      <c r="E82" s="1541"/>
      <c r="F82" s="1541"/>
      <c r="G82" s="1541"/>
      <c r="H82" s="1541"/>
      <c r="I82" s="1541"/>
      <c r="J82" s="1541"/>
      <c r="K82" s="1541"/>
      <c r="L82" s="1541"/>
      <c r="M82" s="1541"/>
      <c r="N82" s="1541"/>
      <c r="O82" s="1541"/>
      <c r="P82" s="1541"/>
      <c r="Q82" s="1541"/>
      <c r="R82" s="481">
        <v>1308193</v>
      </c>
      <c r="S82" s="481">
        <v>1483466</v>
      </c>
      <c r="T82" s="481">
        <v>1233947</v>
      </c>
      <c r="U82" s="481">
        <v>1118771</v>
      </c>
      <c r="V82" s="481">
        <v>1081727</v>
      </c>
      <c r="W82" s="481">
        <v>900073</v>
      </c>
      <c r="X82" s="481">
        <v>878151</v>
      </c>
      <c r="Y82" s="481">
        <v>887061</v>
      </c>
      <c r="Z82" s="481">
        <v>729265</v>
      </c>
      <c r="AA82" s="481">
        <v>674676</v>
      </c>
      <c r="AB82" s="481">
        <v>625403</v>
      </c>
      <c r="AC82" s="481">
        <v>347587</v>
      </c>
      <c r="AD82" s="481"/>
      <c r="AE82" s="961">
        <f t="shared" si="10"/>
        <v>1.4937727820660727</v>
      </c>
    </row>
    <row r="83" spans="1:31">
      <c r="A83" s="470" t="s">
        <v>515</v>
      </c>
      <c r="B83" s="1541"/>
      <c r="C83" s="1541"/>
      <c r="D83" s="1541"/>
      <c r="E83" s="1541"/>
      <c r="F83" s="1541"/>
      <c r="G83" s="1541"/>
      <c r="H83" s="1541"/>
      <c r="I83" s="1541"/>
      <c r="J83" s="1541"/>
      <c r="K83" s="1541"/>
      <c r="L83" s="1541"/>
      <c r="M83" s="1541"/>
      <c r="N83" s="1541"/>
      <c r="O83" s="1541"/>
      <c r="P83" s="1541"/>
      <c r="Q83" s="1541"/>
      <c r="R83" s="481">
        <v>150666</v>
      </c>
      <c r="S83" s="481">
        <v>169271</v>
      </c>
      <c r="T83" s="481">
        <v>159221</v>
      </c>
      <c r="U83" s="481">
        <v>157335</v>
      </c>
      <c r="V83" s="481">
        <v>154904</v>
      </c>
      <c r="W83" s="481">
        <v>156203</v>
      </c>
      <c r="X83" s="481">
        <v>146917</v>
      </c>
      <c r="Y83" s="481">
        <v>152551</v>
      </c>
      <c r="Z83" s="481">
        <v>138571</v>
      </c>
      <c r="AA83" s="481">
        <v>141391</v>
      </c>
      <c r="AB83" s="481">
        <v>139402</v>
      </c>
      <c r="AC83" s="481">
        <v>135113</v>
      </c>
      <c r="AD83" s="481"/>
      <c r="AE83" s="961">
        <f t="shared" si="10"/>
        <v>1.3834346065885592</v>
      </c>
    </row>
    <row r="84" spans="1:31">
      <c r="A84" s="470" t="s">
        <v>153</v>
      </c>
      <c r="B84" s="1541"/>
      <c r="C84" s="1541"/>
      <c r="D84" s="1541"/>
      <c r="E84" s="1541"/>
      <c r="F84" s="1541"/>
      <c r="G84" s="1541"/>
      <c r="H84" s="1541"/>
      <c r="I84" s="1541"/>
      <c r="J84" s="1541"/>
      <c r="K84" s="1541"/>
      <c r="L84" s="1541"/>
      <c r="M84" s="1541"/>
      <c r="N84" s="1541"/>
      <c r="O84" s="1541"/>
      <c r="P84" s="1541"/>
      <c r="Q84" s="1541"/>
      <c r="R84" s="481">
        <v>107189</v>
      </c>
      <c r="S84" s="481">
        <v>120510</v>
      </c>
      <c r="T84" s="481">
        <v>111910</v>
      </c>
      <c r="U84" s="481">
        <v>115188</v>
      </c>
      <c r="V84" s="481">
        <v>99107</v>
      </c>
      <c r="W84" s="481">
        <v>128196</v>
      </c>
      <c r="X84" s="481">
        <v>124562</v>
      </c>
      <c r="Y84" s="481">
        <v>113739</v>
      </c>
      <c r="Z84" s="481">
        <v>120891</v>
      </c>
      <c r="AA84" s="481">
        <v>124199</v>
      </c>
      <c r="AB84" s="481">
        <v>158345</v>
      </c>
      <c r="AC84" s="481">
        <v>122654</v>
      </c>
      <c r="AD84" s="481"/>
      <c r="AE84" s="961">
        <f t="shared" si="10"/>
        <v>6.3194025470021356E-2</v>
      </c>
    </row>
    <row r="85" spans="1:31">
      <c r="A85" s="470" t="s">
        <v>519</v>
      </c>
      <c r="B85" s="1541"/>
      <c r="C85" s="1541"/>
      <c r="D85" s="1541"/>
      <c r="E85" s="1541"/>
      <c r="F85" s="1541"/>
      <c r="G85" s="1541"/>
      <c r="H85" s="1541"/>
      <c r="I85" s="1541"/>
      <c r="J85" s="1541"/>
      <c r="K85" s="1541"/>
      <c r="L85" s="1541"/>
      <c r="M85" s="1541"/>
      <c r="N85" s="1541"/>
      <c r="O85" s="1541"/>
      <c r="P85" s="1541"/>
      <c r="Q85" s="1541"/>
      <c r="R85" s="481">
        <v>464523</v>
      </c>
      <c r="S85" s="481">
        <v>491405</v>
      </c>
      <c r="T85" s="481">
        <v>483893</v>
      </c>
      <c r="U85" s="481">
        <v>484489</v>
      </c>
      <c r="V85" s="481">
        <v>456656</v>
      </c>
      <c r="W85" s="481">
        <v>576178</v>
      </c>
      <c r="X85" s="481">
        <v>567893</v>
      </c>
      <c r="Y85" s="481">
        <v>590339</v>
      </c>
      <c r="Z85" s="481">
        <v>546544</v>
      </c>
      <c r="AA85" s="481">
        <v>510461</v>
      </c>
      <c r="AB85" s="481">
        <v>427270</v>
      </c>
      <c r="AC85" s="481">
        <v>414674</v>
      </c>
      <c r="AD85" s="481"/>
      <c r="AE85" s="961">
        <f t="shared" si="10"/>
        <v>2.7460125303250264E-2</v>
      </c>
    </row>
    <row r="86" spans="1:31">
      <c r="A86" s="470" t="s">
        <v>154</v>
      </c>
      <c r="B86" s="1541"/>
      <c r="C86" s="1541"/>
      <c r="D86" s="1541"/>
      <c r="E86" s="1541"/>
      <c r="F86" s="1541"/>
      <c r="G86" s="1541"/>
      <c r="H86" s="1541"/>
      <c r="I86" s="1541"/>
      <c r="J86" s="1541"/>
      <c r="K86" s="1541"/>
      <c r="L86" s="1541"/>
      <c r="M86" s="1541"/>
      <c r="N86" s="1541"/>
      <c r="O86" s="1541"/>
      <c r="P86" s="1541"/>
      <c r="Q86" s="1541"/>
      <c r="R86" s="481">
        <v>91473</v>
      </c>
      <c r="S86" s="481">
        <v>107210</v>
      </c>
      <c r="T86" s="481">
        <v>101524</v>
      </c>
      <c r="U86" s="481">
        <v>120223</v>
      </c>
      <c r="V86" s="481">
        <v>128920</v>
      </c>
      <c r="W86" s="481">
        <v>132158</v>
      </c>
      <c r="X86" s="481">
        <v>149218</v>
      </c>
      <c r="Y86" s="481">
        <v>169767</v>
      </c>
      <c r="Z86" s="481">
        <v>187698</v>
      </c>
      <c r="AA86" s="481">
        <v>145521</v>
      </c>
      <c r="AB86" s="481">
        <v>164754</v>
      </c>
      <c r="AC86" s="481">
        <v>193596</v>
      </c>
      <c r="AD86" s="481"/>
      <c r="AE86" s="961">
        <f t="shared" si="10"/>
        <v>1.8781379780573978E-2</v>
      </c>
    </row>
    <row r="87" spans="1:31">
      <c r="A87" s="484" t="s">
        <v>520</v>
      </c>
      <c r="B87" s="1540"/>
      <c r="C87" s="1540"/>
      <c r="D87" s="1540"/>
      <c r="E87" s="1540"/>
      <c r="F87" s="1540"/>
      <c r="G87" s="1540"/>
      <c r="H87" s="1540"/>
      <c r="I87" s="1540"/>
      <c r="J87" s="1540"/>
      <c r="K87" s="1540"/>
      <c r="L87" s="1540"/>
      <c r="M87" s="1540"/>
      <c r="N87" s="1540"/>
      <c r="O87" s="1540"/>
      <c r="P87" s="1540"/>
      <c r="Q87" s="1540"/>
      <c r="R87" s="481">
        <v>3462500</v>
      </c>
      <c r="S87" s="481">
        <v>3414436</v>
      </c>
      <c r="T87" s="481">
        <v>3534374</v>
      </c>
      <c r="U87" s="481">
        <v>3650972</v>
      </c>
      <c r="V87" s="481">
        <v>3862125</v>
      </c>
      <c r="W87" s="481">
        <v>4184164</v>
      </c>
      <c r="X87" s="481">
        <v>4715587</v>
      </c>
      <c r="Y87" s="481">
        <v>4297104</v>
      </c>
      <c r="Z87" s="481">
        <v>4028212</v>
      </c>
      <c r="AA87" s="481">
        <v>3923740</v>
      </c>
      <c r="AB87" s="481">
        <v>3854621</v>
      </c>
      <c r="AC87" s="481">
        <v>3644690</v>
      </c>
      <c r="AD87" s="481"/>
      <c r="AE87" s="961">
        <f t="shared" si="10"/>
        <v>1.0580793974846689</v>
      </c>
    </row>
    <row r="88" spans="1:31">
      <c r="A88" s="484" t="s">
        <v>544</v>
      </c>
      <c r="B88" s="1540"/>
      <c r="C88" s="1540"/>
      <c r="D88" s="1540"/>
      <c r="E88" s="1540"/>
      <c r="F88" s="1540"/>
      <c r="G88" s="1540"/>
      <c r="H88" s="1540"/>
      <c r="I88" s="1540"/>
      <c r="J88" s="1540"/>
      <c r="K88" s="1540"/>
      <c r="L88" s="1540"/>
      <c r="M88" s="1540"/>
      <c r="N88" s="1540"/>
      <c r="O88" s="1540"/>
      <c r="P88" s="1540"/>
      <c r="Q88" s="1540"/>
      <c r="R88" s="481">
        <v>1793062</v>
      </c>
      <c r="S88" s="481">
        <v>1690114</v>
      </c>
      <c r="T88" s="481">
        <v>1580962</v>
      </c>
      <c r="U88" s="481">
        <v>1706314</v>
      </c>
      <c r="V88" s="481">
        <v>1654932</v>
      </c>
      <c r="W88" s="481">
        <v>2289324</v>
      </c>
      <c r="X88" s="481">
        <v>2844295</v>
      </c>
      <c r="Y88" s="481">
        <v>2617309</v>
      </c>
      <c r="Z88" s="481">
        <v>2502433</v>
      </c>
      <c r="AA88" s="481">
        <v>2208310</v>
      </c>
      <c r="AB88" s="481">
        <v>2232510</v>
      </c>
      <c r="AC88" s="481">
        <v>1948434</v>
      </c>
      <c r="AD88" s="481"/>
      <c r="AE88" s="961">
        <f t="shared" si="10"/>
        <v>1.0725553953679714</v>
      </c>
    </row>
    <row r="89" spans="1:31">
      <c r="A89" s="470" t="s">
        <v>521</v>
      </c>
      <c r="B89" s="1541"/>
      <c r="C89" s="1541"/>
      <c r="D89" s="1541"/>
      <c r="E89" s="1541"/>
      <c r="F89" s="1541"/>
      <c r="G89" s="1541"/>
      <c r="H89" s="1541"/>
      <c r="I89" s="1541"/>
      <c r="J89" s="1541"/>
      <c r="K89" s="1541"/>
      <c r="L89" s="1541"/>
      <c r="M89" s="1541"/>
      <c r="N89" s="1541"/>
      <c r="O89" s="1541"/>
      <c r="P89" s="1541"/>
      <c r="Q89" s="1541"/>
      <c r="R89" s="481">
        <v>1552547</v>
      </c>
      <c r="S89" s="481">
        <v>1357962</v>
      </c>
      <c r="T89" s="481">
        <v>1305127</v>
      </c>
      <c r="U89" s="481">
        <v>1435956</v>
      </c>
      <c r="V89" s="481">
        <v>1258948</v>
      </c>
      <c r="W89" s="481">
        <v>1874371</v>
      </c>
      <c r="X89" s="481">
        <v>2085409</v>
      </c>
      <c r="Y89" s="481">
        <v>1854056</v>
      </c>
      <c r="Z89" s="481">
        <v>1874293</v>
      </c>
      <c r="AA89" s="481">
        <v>1743631</v>
      </c>
      <c r="AB89" s="481">
        <v>1923539</v>
      </c>
      <c r="AC89" s="481">
        <v>1371783</v>
      </c>
      <c r="AD89" s="481"/>
      <c r="AE89" s="961">
        <f t="shared" si="10"/>
        <v>0.92204481264048166</v>
      </c>
    </row>
    <row r="90" spans="1:31">
      <c r="A90" s="470" t="s">
        <v>522</v>
      </c>
      <c r="B90" s="1541"/>
      <c r="C90" s="1541"/>
      <c r="D90" s="1541"/>
      <c r="E90" s="1541"/>
      <c r="F90" s="1541"/>
      <c r="G90" s="1541"/>
      <c r="H90" s="1541"/>
      <c r="I90" s="1541"/>
      <c r="J90" s="1541"/>
      <c r="K90" s="1541"/>
      <c r="L90" s="1541"/>
      <c r="M90" s="1541"/>
      <c r="N90" s="1541"/>
      <c r="O90" s="1541"/>
      <c r="P90" s="1541"/>
      <c r="Q90" s="1541"/>
      <c r="R90" s="481">
        <v>240515</v>
      </c>
      <c r="S90" s="481">
        <v>332152</v>
      </c>
      <c r="T90" s="481">
        <v>275835</v>
      </c>
      <c r="U90" s="481">
        <v>270358</v>
      </c>
      <c r="V90" s="481">
        <v>395984</v>
      </c>
      <c r="W90" s="481">
        <v>414953</v>
      </c>
      <c r="X90" s="481">
        <v>758886</v>
      </c>
      <c r="Y90" s="481">
        <v>763253</v>
      </c>
      <c r="Z90" s="481">
        <v>628140</v>
      </c>
      <c r="AA90" s="481">
        <v>464679</v>
      </c>
      <c r="AB90" s="481">
        <v>308971</v>
      </c>
      <c r="AC90" s="481">
        <v>576651</v>
      </c>
      <c r="AD90" s="481"/>
      <c r="AE90" s="961">
        <f t="shared" si="10"/>
        <v>1.4306018718427611</v>
      </c>
    </row>
    <row r="91" spans="1:31">
      <c r="A91" s="470" t="s">
        <v>523</v>
      </c>
      <c r="B91" s="1541"/>
      <c r="C91" s="1541"/>
      <c r="D91" s="1541"/>
      <c r="E91" s="1541"/>
      <c r="F91" s="1541"/>
      <c r="G91" s="1541"/>
      <c r="H91" s="1541"/>
      <c r="I91" s="1541"/>
      <c r="J91" s="1541"/>
      <c r="K91" s="1541"/>
      <c r="L91" s="1541"/>
      <c r="M91" s="1541"/>
      <c r="N91" s="1541"/>
      <c r="O91" s="1541"/>
      <c r="P91" s="1541"/>
      <c r="Q91" s="1541"/>
      <c r="R91" s="481">
        <v>-74359</v>
      </c>
      <c r="S91" s="481">
        <v>-130194</v>
      </c>
      <c r="T91" s="481">
        <v>-105672</v>
      </c>
      <c r="U91" s="481">
        <v>-116614</v>
      </c>
      <c r="V91" s="481">
        <v>-121320</v>
      </c>
      <c r="W91" s="481">
        <v>-173578</v>
      </c>
      <c r="X91" s="481">
        <v>-158990</v>
      </c>
      <c r="Y91" s="481">
        <v>-185091</v>
      </c>
      <c r="Z91" s="481">
        <v>-160382</v>
      </c>
      <c r="AA91" s="481">
        <v>-138536</v>
      </c>
      <c r="AB91" s="481">
        <v>-85441</v>
      </c>
      <c r="AC91" s="481">
        <v>-119025</v>
      </c>
      <c r="AD91" s="481"/>
      <c r="AE91" s="961">
        <f t="shared" si="10"/>
        <v>1.4360680529300567</v>
      </c>
    </row>
    <row r="92" spans="1:31">
      <c r="A92" s="470" t="s">
        <v>521</v>
      </c>
      <c r="B92" s="1541"/>
      <c r="C92" s="1541"/>
      <c r="D92" s="1541"/>
      <c r="E92" s="1541"/>
      <c r="F92" s="1541"/>
      <c r="G92" s="1541"/>
      <c r="H92" s="1541"/>
      <c r="I92" s="1541"/>
      <c r="J92" s="1541"/>
      <c r="K92" s="1541"/>
      <c r="L92" s="1541"/>
      <c r="M92" s="1541"/>
      <c r="N92" s="1541"/>
      <c r="O92" s="1541"/>
      <c r="P92" s="1541"/>
      <c r="Q92" s="1541"/>
      <c r="R92" s="481">
        <v>-19877</v>
      </c>
      <c r="S92" s="481">
        <v>-52281</v>
      </c>
      <c r="T92" s="481">
        <v>-37515</v>
      </c>
      <c r="U92" s="481">
        <v>-46909</v>
      </c>
      <c r="V92" s="481">
        <v>-48177</v>
      </c>
      <c r="W92" s="481">
        <v>-39923</v>
      </c>
      <c r="X92" s="481">
        <v>-21986</v>
      </c>
      <c r="Y92" s="481">
        <v>-42414</v>
      </c>
      <c r="Z92" s="481">
        <v>-30284</v>
      </c>
      <c r="AA92" s="481">
        <v>-23150</v>
      </c>
      <c r="AB92" s="481">
        <v>-1073</v>
      </c>
      <c r="AC92" s="481">
        <v>-8543</v>
      </c>
      <c r="AD92" s="481"/>
      <c r="AE92" s="961">
        <f t="shared" si="10"/>
        <v>4.1127238674938544</v>
      </c>
    </row>
    <row r="93" spans="1:31">
      <c r="A93" s="470" t="s">
        <v>522</v>
      </c>
      <c r="B93" s="1541"/>
      <c r="C93" s="1541"/>
      <c r="D93" s="1541"/>
      <c r="E93" s="1541"/>
      <c r="F93" s="1541"/>
      <c r="G93" s="1541"/>
      <c r="H93" s="1541"/>
      <c r="I93" s="1541"/>
      <c r="J93" s="1541"/>
      <c r="K93" s="1541"/>
      <c r="L93" s="1541"/>
      <c r="M93" s="1541"/>
      <c r="N93" s="1541"/>
      <c r="O93" s="1541"/>
      <c r="P93" s="1541"/>
      <c r="Q93" s="1541"/>
      <c r="R93" s="481">
        <v>-54482</v>
      </c>
      <c r="S93" s="481">
        <v>-77913</v>
      </c>
      <c r="T93" s="481">
        <v>-68157</v>
      </c>
      <c r="U93" s="481">
        <v>-69705</v>
      </c>
      <c r="V93" s="481">
        <v>-73143</v>
      </c>
      <c r="W93" s="481">
        <v>-133655</v>
      </c>
      <c r="X93" s="481">
        <v>-137004</v>
      </c>
      <c r="Y93" s="481">
        <v>-142677</v>
      </c>
      <c r="Z93" s="481">
        <v>-130098</v>
      </c>
      <c r="AA93" s="481">
        <v>-115386</v>
      </c>
      <c r="AB93" s="481">
        <v>-84368</v>
      </c>
      <c r="AC93" s="481">
        <v>-110482</v>
      </c>
      <c r="AD93" s="481"/>
      <c r="AE93" s="961">
        <f t="shared" si="10"/>
        <v>1.2290961423580311</v>
      </c>
    </row>
    <row r="94" spans="1:31">
      <c r="A94" s="470" t="s">
        <v>524</v>
      </c>
      <c r="B94" s="1541"/>
      <c r="C94" s="1541"/>
      <c r="D94" s="1541"/>
      <c r="E94" s="1541"/>
      <c r="F94" s="1541"/>
      <c r="G94" s="1541"/>
      <c r="H94" s="1541"/>
      <c r="I94" s="1541"/>
      <c r="J94" s="1541"/>
      <c r="K94" s="1541"/>
      <c r="L94" s="1541"/>
      <c r="M94" s="1541"/>
      <c r="N94" s="1541"/>
      <c r="O94" s="1541"/>
      <c r="P94" s="1541"/>
      <c r="Q94" s="1541"/>
      <c r="R94" s="481">
        <v>1743797</v>
      </c>
      <c r="S94" s="481">
        <v>1854516</v>
      </c>
      <c r="T94" s="481">
        <v>2059084</v>
      </c>
      <c r="U94" s="481">
        <v>2061272</v>
      </c>
      <c r="V94" s="481">
        <v>2328513</v>
      </c>
      <c r="W94" s="481">
        <v>2068418</v>
      </c>
      <c r="X94" s="481">
        <v>2030282</v>
      </c>
      <c r="Y94" s="481">
        <v>1864886</v>
      </c>
      <c r="Z94" s="481">
        <v>1686161</v>
      </c>
      <c r="AA94" s="481">
        <v>1853966</v>
      </c>
      <c r="AB94" s="481">
        <v>1707552</v>
      </c>
      <c r="AC94" s="481">
        <v>1815281</v>
      </c>
      <c r="AD94" s="481"/>
      <c r="AE94" s="961">
        <f t="shared" si="10"/>
        <v>0.87900440758207687</v>
      </c>
    </row>
    <row r="95" spans="1:31">
      <c r="A95" s="470" t="s">
        <v>525</v>
      </c>
      <c r="B95" s="1541"/>
      <c r="C95" s="1541"/>
      <c r="D95" s="1541"/>
      <c r="E95" s="1541"/>
      <c r="F95" s="1541"/>
      <c r="G95" s="1541"/>
      <c r="H95" s="1541"/>
      <c r="I95" s="1541"/>
      <c r="J95" s="1541"/>
      <c r="K95" s="1541"/>
      <c r="L95" s="1541"/>
      <c r="M95" s="1541"/>
      <c r="N95" s="1541"/>
      <c r="O95" s="1541"/>
      <c r="P95" s="1541"/>
      <c r="Q95" s="1541"/>
      <c r="R95" s="481">
        <v>88822</v>
      </c>
      <c r="S95" s="481">
        <v>80452</v>
      </c>
      <c r="T95" s="481">
        <v>74980</v>
      </c>
      <c r="U95" s="481">
        <v>79899</v>
      </c>
      <c r="V95" s="481">
        <v>82385</v>
      </c>
      <c r="W95" s="481">
        <v>71376</v>
      </c>
      <c r="X95" s="481">
        <v>80711</v>
      </c>
      <c r="Y95" s="481">
        <v>67437</v>
      </c>
      <c r="Z95" s="481">
        <v>57562</v>
      </c>
      <c r="AA95" s="481">
        <v>49377</v>
      </c>
      <c r="AB95" s="481">
        <v>44363</v>
      </c>
      <c r="AC95" s="481">
        <v>38971</v>
      </c>
      <c r="AD95" s="481"/>
      <c r="AE95" s="961">
        <f t="shared" si="10"/>
        <v>0.38243822329424443</v>
      </c>
    </row>
    <row r="96" spans="1:31">
      <c r="A96" s="470" t="s">
        <v>526</v>
      </c>
      <c r="B96" s="1541"/>
      <c r="C96" s="1541"/>
      <c r="D96" s="1541"/>
      <c r="E96" s="1541"/>
      <c r="F96" s="1541"/>
      <c r="G96" s="1541"/>
      <c r="H96" s="1541"/>
      <c r="I96" s="1541"/>
      <c r="J96" s="1541"/>
      <c r="K96" s="1541"/>
      <c r="L96" s="1541"/>
      <c r="M96" s="1541"/>
      <c r="N96" s="1541"/>
      <c r="O96" s="1541"/>
      <c r="P96" s="1541"/>
      <c r="Q96" s="1541"/>
      <c r="R96" s="481">
        <v>1145229</v>
      </c>
      <c r="S96" s="481">
        <v>1180089</v>
      </c>
      <c r="T96" s="481">
        <v>1265528</v>
      </c>
      <c r="U96" s="481">
        <v>1115246</v>
      </c>
      <c r="V96" s="481">
        <v>1346962</v>
      </c>
      <c r="W96" s="481">
        <v>1176505</v>
      </c>
      <c r="X96" s="481">
        <v>1160339</v>
      </c>
      <c r="Y96" s="481">
        <v>977665</v>
      </c>
      <c r="Z96" s="481">
        <v>765279</v>
      </c>
      <c r="AA96" s="481">
        <v>905847</v>
      </c>
      <c r="AB96" s="481">
        <v>737581</v>
      </c>
      <c r="AC96" s="481">
        <v>831229</v>
      </c>
      <c r="AD96" s="481"/>
      <c r="AE96" s="961">
        <f t="shared" si="10"/>
        <v>0.83740100501787118</v>
      </c>
    </row>
    <row r="97" spans="1:31">
      <c r="A97" s="470" t="s">
        <v>527</v>
      </c>
      <c r="B97" s="1541"/>
      <c r="C97" s="1541"/>
      <c r="D97" s="1541"/>
      <c r="E97" s="1541"/>
      <c r="F97" s="1541"/>
      <c r="G97" s="1541"/>
      <c r="H97" s="1541"/>
      <c r="I97" s="1541"/>
      <c r="J97" s="1541"/>
      <c r="K97" s="1541"/>
      <c r="L97" s="1541"/>
      <c r="M97" s="1541"/>
      <c r="N97" s="1541"/>
      <c r="O97" s="1541"/>
      <c r="P97" s="1541"/>
      <c r="Q97" s="1541"/>
      <c r="R97" s="481">
        <v>509746</v>
      </c>
      <c r="S97" s="481">
        <v>593975</v>
      </c>
      <c r="T97" s="481">
        <v>718576</v>
      </c>
      <c r="U97" s="481">
        <v>866127</v>
      </c>
      <c r="V97" s="481">
        <v>899166</v>
      </c>
      <c r="W97" s="481">
        <v>820537</v>
      </c>
      <c r="X97" s="481">
        <v>789232</v>
      </c>
      <c r="Y97" s="481">
        <v>819784</v>
      </c>
      <c r="Z97" s="481">
        <v>863320</v>
      </c>
      <c r="AA97" s="481">
        <v>898742</v>
      </c>
      <c r="AB97" s="481">
        <v>925608</v>
      </c>
      <c r="AC97" s="481">
        <v>945081</v>
      </c>
      <c r="AD97" s="481"/>
      <c r="AE97" s="961">
        <f t="shared" si="10"/>
        <v>0.93607214619699264</v>
      </c>
    </row>
    <row r="98" spans="1:31">
      <c r="A98" s="485" t="s">
        <v>528</v>
      </c>
      <c r="B98" s="1542"/>
      <c r="C98" s="1542"/>
      <c r="D98" s="1542"/>
      <c r="E98" s="1542"/>
      <c r="F98" s="1542"/>
      <c r="G98" s="1542"/>
      <c r="H98" s="1542"/>
      <c r="I98" s="1542"/>
      <c r="J98" s="1542"/>
      <c r="K98" s="1542"/>
      <c r="L98" s="1542"/>
      <c r="M98" s="1542"/>
      <c r="N98" s="1542"/>
      <c r="O98" s="1542"/>
      <c r="P98" s="1542"/>
      <c r="Q98" s="1542"/>
      <c r="R98" s="486">
        <v>14937434</v>
      </c>
      <c r="S98" s="486">
        <v>15953536</v>
      </c>
      <c r="T98" s="486">
        <v>15998273</v>
      </c>
      <c r="U98" s="486">
        <v>16083274</v>
      </c>
      <c r="V98" s="486">
        <v>16014661</v>
      </c>
      <c r="W98" s="486">
        <v>16727820</v>
      </c>
      <c r="X98" s="486">
        <v>17876685</v>
      </c>
      <c r="Y98" s="486">
        <v>17702665</v>
      </c>
      <c r="Z98" s="486">
        <v>16709897</v>
      </c>
      <c r="AA98" s="486">
        <v>16046023</v>
      </c>
      <c r="AB98" s="486">
        <v>16259267</v>
      </c>
      <c r="AC98" s="486">
        <v>15568543</v>
      </c>
      <c r="AD98" s="481"/>
      <c r="AE98" s="961">
        <f t="shared" si="10"/>
        <v>1.1790822942916623</v>
      </c>
    </row>
    <row r="99" spans="1:31">
      <c r="A99" s="487" t="s">
        <v>529</v>
      </c>
      <c r="B99" s="1543"/>
      <c r="C99" s="1543"/>
      <c r="D99" s="1543"/>
      <c r="E99" s="1543"/>
      <c r="F99" s="1543"/>
      <c r="G99" s="1543"/>
      <c r="H99" s="1543"/>
      <c r="I99" s="1543"/>
      <c r="J99" s="1543"/>
      <c r="K99" s="1543"/>
      <c r="L99" s="1543"/>
      <c r="M99" s="1543"/>
      <c r="N99" s="1543"/>
      <c r="O99" s="1543"/>
      <c r="P99" s="1543"/>
      <c r="Q99" s="1543"/>
      <c r="R99" s="488">
        <v>1427585</v>
      </c>
      <c r="S99" s="488">
        <v>1502951</v>
      </c>
      <c r="T99" s="488">
        <v>1525205</v>
      </c>
      <c r="U99" s="488">
        <v>1547511</v>
      </c>
      <c r="V99" s="488">
        <v>1513670</v>
      </c>
      <c r="W99" s="488">
        <v>1520717</v>
      </c>
      <c r="X99" s="488">
        <v>1657121</v>
      </c>
      <c r="Y99" s="488">
        <v>1652391</v>
      </c>
      <c r="Z99" s="488">
        <v>1682055</v>
      </c>
      <c r="AA99" s="488">
        <v>1668296</v>
      </c>
      <c r="AB99" s="488">
        <v>1662775</v>
      </c>
      <c r="AC99" s="488">
        <v>1626499</v>
      </c>
      <c r="AD99" s="481"/>
      <c r="AE99" s="961">
        <f t="shared" si="10"/>
        <v>1.0026824486212411</v>
      </c>
    </row>
    <row r="100" spans="1:31">
      <c r="A100" s="489" t="s">
        <v>530</v>
      </c>
      <c r="B100" s="1544"/>
      <c r="C100" s="1544"/>
      <c r="D100" s="1544"/>
      <c r="E100" s="1544"/>
      <c r="F100" s="1544"/>
      <c r="G100" s="1544"/>
      <c r="H100" s="1544"/>
      <c r="I100" s="1544"/>
      <c r="J100" s="1544"/>
      <c r="K100" s="1544"/>
      <c r="L100" s="1544"/>
      <c r="M100" s="1544"/>
      <c r="N100" s="1544"/>
      <c r="O100" s="1544"/>
      <c r="P100" s="1544"/>
      <c r="Q100" s="1544"/>
      <c r="R100" s="490">
        <v>16365019</v>
      </c>
      <c r="S100" s="490">
        <v>17456487</v>
      </c>
      <c r="T100" s="490">
        <v>17523478</v>
      </c>
      <c r="U100" s="490">
        <v>17630785</v>
      </c>
      <c r="V100" s="490">
        <v>17528331</v>
      </c>
      <c r="W100" s="490">
        <v>18248537</v>
      </c>
      <c r="X100" s="490">
        <v>19533806</v>
      </c>
      <c r="Y100" s="490">
        <v>19355056</v>
      </c>
      <c r="Z100" s="490">
        <v>18391952</v>
      </c>
      <c r="AA100" s="490">
        <v>17714319</v>
      </c>
      <c r="AB100" s="490">
        <v>17922042</v>
      </c>
      <c r="AC100" s="490">
        <v>17195042</v>
      </c>
      <c r="AD100" s="481"/>
      <c r="AE100" s="961">
        <f t="shared" si="10"/>
        <v>1.1623964279481491</v>
      </c>
    </row>
    <row r="101" spans="1:31">
      <c r="A101" s="470" t="s">
        <v>531</v>
      </c>
      <c r="B101" s="1541"/>
      <c r="C101" s="1541"/>
      <c r="D101" s="1541"/>
      <c r="E101" s="1541"/>
      <c r="F101" s="1541"/>
      <c r="G101" s="1541"/>
      <c r="H101" s="1541"/>
      <c r="I101" s="1541"/>
      <c r="J101" s="1541"/>
      <c r="K101" s="1541"/>
      <c r="L101" s="1541"/>
      <c r="M101" s="1541"/>
      <c r="N101" s="1541"/>
      <c r="O101" s="1541"/>
      <c r="P101" s="1541"/>
      <c r="Q101" s="1541"/>
      <c r="R101" s="481">
        <v>-201687</v>
      </c>
      <c r="S101" s="481">
        <v>-209218</v>
      </c>
      <c r="T101" s="481">
        <v>505</v>
      </c>
      <c r="U101" s="481">
        <v>299946</v>
      </c>
      <c r="V101" s="481">
        <v>990286</v>
      </c>
      <c r="W101" s="481">
        <v>928006</v>
      </c>
      <c r="X101" s="481">
        <v>761260</v>
      </c>
      <c r="Y101" s="481">
        <v>822219</v>
      </c>
      <c r="Z101" s="481">
        <v>1097537</v>
      </c>
      <c r="AA101" s="481">
        <v>1669221</v>
      </c>
      <c r="AB101" s="481">
        <v>1771039</v>
      </c>
      <c r="AC101" s="481">
        <v>1925224</v>
      </c>
      <c r="AD101" s="481"/>
      <c r="AE101" s="961">
        <f t="shared" si="10"/>
        <v>0.85081320407391559</v>
      </c>
    </row>
    <row r="102" spans="1:31">
      <c r="A102" s="470" t="s">
        <v>532</v>
      </c>
      <c r="B102" s="1541"/>
      <c r="C102" s="1541"/>
      <c r="D102" s="1541"/>
      <c r="E102" s="1541"/>
      <c r="F102" s="1541"/>
      <c r="G102" s="1541"/>
      <c r="H102" s="1541"/>
      <c r="I102" s="1541"/>
      <c r="J102" s="1541"/>
      <c r="K102" s="1541"/>
      <c r="L102" s="1541"/>
      <c r="M102" s="1541"/>
      <c r="N102" s="1541"/>
      <c r="O102" s="1541"/>
      <c r="P102" s="1541"/>
      <c r="Q102" s="1541"/>
      <c r="R102" s="481">
        <v>-793792</v>
      </c>
      <c r="S102" s="481">
        <v>-778571</v>
      </c>
      <c r="T102" s="481">
        <v>-656167</v>
      </c>
      <c r="U102" s="481">
        <v>-535471</v>
      </c>
      <c r="V102" s="481">
        <v>-531354</v>
      </c>
      <c r="W102" s="481">
        <v>-520562</v>
      </c>
      <c r="X102" s="481">
        <v>-681034</v>
      </c>
      <c r="Y102" s="481">
        <v>-529551</v>
      </c>
      <c r="Z102" s="481">
        <v>-433356</v>
      </c>
      <c r="AA102" s="481">
        <v>-407878</v>
      </c>
      <c r="AB102" s="481">
        <v>-366975</v>
      </c>
      <c r="AC102" s="481">
        <v>-332019</v>
      </c>
      <c r="AD102" s="481"/>
      <c r="AE102" s="961">
        <f t="shared" si="10"/>
        <v>-0.69197847111159305</v>
      </c>
    </row>
    <row r="103" spans="1:31">
      <c r="A103" s="470" t="s">
        <v>533</v>
      </c>
      <c r="B103" s="1541"/>
      <c r="C103" s="1541"/>
      <c r="D103" s="1541"/>
      <c r="E103" s="1541"/>
      <c r="F103" s="1541"/>
      <c r="G103" s="1541"/>
      <c r="H103" s="1541"/>
      <c r="I103" s="1541"/>
      <c r="J103" s="1541"/>
      <c r="K103" s="1541"/>
      <c r="L103" s="1541"/>
      <c r="M103" s="1541"/>
      <c r="N103" s="1541"/>
      <c r="O103" s="1541"/>
      <c r="P103" s="1541"/>
      <c r="Q103" s="1541"/>
      <c r="R103" s="481">
        <v>2344297</v>
      </c>
      <c r="S103" s="481">
        <v>2397483</v>
      </c>
      <c r="T103" s="481">
        <v>2399017</v>
      </c>
      <c r="U103" s="481">
        <v>2465934</v>
      </c>
      <c r="V103" s="481">
        <v>2594299</v>
      </c>
      <c r="W103" s="481">
        <v>2712379</v>
      </c>
      <c r="X103" s="481">
        <v>2652377</v>
      </c>
      <c r="Y103" s="481">
        <v>2596565</v>
      </c>
      <c r="Z103" s="481">
        <v>2556386</v>
      </c>
      <c r="AA103" s="481">
        <v>2848036</v>
      </c>
      <c r="AB103" s="481">
        <v>3049350</v>
      </c>
      <c r="AC103" s="481">
        <v>3036379</v>
      </c>
      <c r="AD103" s="481"/>
      <c r="AE103" s="961">
        <f t="shared" si="10"/>
        <v>0.92279356430801296</v>
      </c>
    </row>
    <row r="104" spans="1:31">
      <c r="A104" s="470" t="s">
        <v>534</v>
      </c>
      <c r="B104" s="1541"/>
      <c r="C104" s="1541"/>
      <c r="D104" s="1541"/>
      <c r="E104" s="1541"/>
      <c r="F104" s="1541"/>
      <c r="G104" s="1541"/>
      <c r="H104" s="1541"/>
      <c r="I104" s="1541"/>
      <c r="J104" s="1541"/>
      <c r="K104" s="1541"/>
      <c r="L104" s="1541"/>
      <c r="M104" s="1541"/>
      <c r="N104" s="1541"/>
      <c r="O104" s="1541"/>
      <c r="P104" s="1541"/>
      <c r="Q104" s="1541"/>
      <c r="R104" s="481">
        <v>-1993127</v>
      </c>
      <c r="S104" s="481">
        <v>-2077040</v>
      </c>
      <c r="T104" s="481">
        <v>-2010639</v>
      </c>
      <c r="U104" s="481">
        <v>-1911107</v>
      </c>
      <c r="V104" s="481">
        <v>-1365155</v>
      </c>
      <c r="W104" s="481">
        <v>-1584906</v>
      </c>
      <c r="X104" s="481">
        <v>-1530989</v>
      </c>
      <c r="Y104" s="481">
        <v>-1547590</v>
      </c>
      <c r="Z104" s="481">
        <v>-1313188</v>
      </c>
      <c r="AA104" s="481">
        <v>-1058289</v>
      </c>
      <c r="AB104" s="481">
        <v>-1147036</v>
      </c>
      <c r="AC104" s="481">
        <v>-1023496</v>
      </c>
      <c r="AD104" s="481"/>
      <c r="AE104" s="961">
        <f t="shared" si="10"/>
        <v>-1.14255356151856</v>
      </c>
    </row>
    <row r="105" spans="1:31">
      <c r="A105" s="470" t="s">
        <v>535</v>
      </c>
      <c r="B105" s="1541"/>
      <c r="C105" s="1541"/>
      <c r="D105" s="1541"/>
      <c r="E105" s="1541"/>
      <c r="F105" s="1541"/>
      <c r="G105" s="1541"/>
      <c r="H105" s="1541"/>
      <c r="I105" s="1541"/>
      <c r="J105" s="1541"/>
      <c r="K105" s="1541"/>
      <c r="L105" s="1541"/>
      <c r="M105" s="1541"/>
      <c r="N105" s="1541"/>
      <c r="O105" s="1541"/>
      <c r="P105" s="1541"/>
      <c r="Q105" s="1541"/>
      <c r="R105" s="481">
        <v>240935</v>
      </c>
      <c r="S105" s="481">
        <v>248910</v>
      </c>
      <c r="T105" s="481">
        <v>268294</v>
      </c>
      <c r="U105" s="481">
        <v>280590</v>
      </c>
      <c r="V105" s="481">
        <v>292496</v>
      </c>
      <c r="W105" s="481">
        <v>321095</v>
      </c>
      <c r="X105" s="481">
        <v>320906</v>
      </c>
      <c r="Y105" s="481">
        <v>302795</v>
      </c>
      <c r="Z105" s="481">
        <v>287695</v>
      </c>
      <c r="AA105" s="481">
        <v>287352</v>
      </c>
      <c r="AB105" s="481">
        <v>235700</v>
      </c>
      <c r="AC105" s="481">
        <v>244360</v>
      </c>
      <c r="AD105" s="481"/>
      <c r="AE105" s="961">
        <f t="shared" si="10"/>
        <v>0.96253069242101819</v>
      </c>
    </row>
    <row r="106" spans="1:31">
      <c r="A106" s="470" t="s">
        <v>536</v>
      </c>
      <c r="B106" s="1541"/>
      <c r="C106" s="1541"/>
      <c r="D106" s="1541"/>
      <c r="E106" s="1541"/>
      <c r="F106" s="1541"/>
      <c r="G106" s="1541"/>
      <c r="H106" s="1541"/>
      <c r="I106" s="1541"/>
      <c r="J106" s="1541"/>
      <c r="K106" s="1541"/>
      <c r="L106" s="1541"/>
      <c r="M106" s="1541"/>
      <c r="N106" s="1541"/>
      <c r="O106" s="1541"/>
      <c r="P106" s="1541"/>
      <c r="Q106" s="1541"/>
      <c r="R106" s="481">
        <v>16163332</v>
      </c>
      <c r="S106" s="481">
        <v>17247269</v>
      </c>
      <c r="T106" s="481">
        <v>17523983</v>
      </c>
      <c r="U106" s="481">
        <v>17930731</v>
      </c>
      <c r="V106" s="481">
        <v>18518617</v>
      </c>
      <c r="W106" s="481">
        <v>19176543</v>
      </c>
      <c r="X106" s="481">
        <v>20295066</v>
      </c>
      <c r="Y106" s="481">
        <v>20177275</v>
      </c>
      <c r="Z106" s="481">
        <v>19489489</v>
      </c>
      <c r="AA106" s="481">
        <v>19383540</v>
      </c>
      <c r="AB106" s="481">
        <v>19693081</v>
      </c>
      <c r="AC106" s="481">
        <v>19120266</v>
      </c>
      <c r="AD106" s="481"/>
      <c r="AE106" s="961">
        <f t="shared" si="10"/>
        <v>1.1310230725869608</v>
      </c>
    </row>
    <row r="107" spans="1:31">
      <c r="A107" s="470" t="s">
        <v>532</v>
      </c>
      <c r="B107" s="1541"/>
      <c r="C107" s="1541"/>
      <c r="D107" s="1541"/>
      <c r="E107" s="1541"/>
      <c r="F107" s="1541"/>
      <c r="G107" s="1541"/>
      <c r="H107" s="1541"/>
      <c r="I107" s="1541"/>
      <c r="J107" s="1541"/>
      <c r="K107" s="1541"/>
      <c r="L107" s="1541"/>
      <c r="M107" s="1541"/>
      <c r="N107" s="1541"/>
      <c r="O107" s="1541"/>
      <c r="P107" s="1541"/>
      <c r="Q107" s="1541"/>
      <c r="R107" s="481">
        <v>924911</v>
      </c>
      <c r="S107" s="481">
        <v>781349</v>
      </c>
      <c r="T107" s="481">
        <v>819123</v>
      </c>
      <c r="U107" s="481">
        <v>1054229</v>
      </c>
      <c r="V107" s="481">
        <v>1002258</v>
      </c>
      <c r="W107" s="481">
        <v>1595184</v>
      </c>
      <c r="X107" s="481">
        <v>2004271</v>
      </c>
      <c r="Y107" s="481">
        <v>1902667</v>
      </c>
      <c r="Z107" s="481">
        <v>1908695</v>
      </c>
      <c r="AA107" s="481">
        <v>1661896</v>
      </c>
      <c r="AB107" s="481">
        <v>1780094</v>
      </c>
      <c r="AC107" s="481">
        <v>1497390</v>
      </c>
      <c r="AD107" s="481"/>
      <c r="AE107" s="961">
        <f t="shared" si="10"/>
        <v>1.3563473777706543</v>
      </c>
    </row>
    <row r="108" spans="1:31">
      <c r="A108" s="470" t="s">
        <v>533</v>
      </c>
      <c r="B108" s="1541"/>
      <c r="C108" s="1541"/>
      <c r="D108" s="1541"/>
      <c r="E108" s="1541"/>
      <c r="F108" s="1541"/>
      <c r="G108" s="1541"/>
      <c r="H108" s="1541"/>
      <c r="I108" s="1541"/>
      <c r="J108" s="1541"/>
      <c r="K108" s="1541"/>
      <c r="L108" s="1541"/>
      <c r="M108" s="1541"/>
      <c r="N108" s="1541"/>
      <c r="O108" s="1541"/>
      <c r="P108" s="1541"/>
      <c r="Q108" s="1541"/>
      <c r="R108" s="481">
        <v>3607191</v>
      </c>
      <c r="S108" s="481">
        <v>3750567</v>
      </c>
      <c r="T108" s="481">
        <v>3754556</v>
      </c>
      <c r="U108" s="481">
        <v>3839038</v>
      </c>
      <c r="V108" s="481">
        <v>3867453</v>
      </c>
      <c r="W108" s="481">
        <v>4020598</v>
      </c>
      <c r="X108" s="481">
        <v>4054061</v>
      </c>
      <c r="Y108" s="481">
        <v>3938507</v>
      </c>
      <c r="Z108" s="481">
        <v>3907777</v>
      </c>
      <c r="AA108" s="481">
        <v>4167789</v>
      </c>
      <c r="AB108" s="481">
        <v>4372826</v>
      </c>
      <c r="AC108" s="481">
        <v>4332978</v>
      </c>
      <c r="AD108" s="481"/>
      <c r="AE108" s="961">
        <f t="shared" si="10"/>
        <v>0.98357088358168443</v>
      </c>
    </row>
    <row r="109" spans="1:31">
      <c r="A109" s="470" t="s">
        <v>534</v>
      </c>
      <c r="B109" s="1541"/>
      <c r="C109" s="1541"/>
      <c r="D109" s="1541"/>
      <c r="E109" s="1541"/>
      <c r="F109" s="1541"/>
      <c r="G109" s="1541"/>
      <c r="H109" s="1541"/>
      <c r="I109" s="1541"/>
      <c r="J109" s="1541"/>
      <c r="K109" s="1541"/>
      <c r="L109" s="1541"/>
      <c r="M109" s="1541"/>
      <c r="N109" s="1541"/>
      <c r="O109" s="1541"/>
      <c r="P109" s="1541"/>
      <c r="Q109" s="1541"/>
      <c r="R109" s="481">
        <v>11356736</v>
      </c>
      <c r="S109" s="481">
        <v>12436951</v>
      </c>
      <c r="T109" s="481">
        <v>12661945</v>
      </c>
      <c r="U109" s="481">
        <v>12738630</v>
      </c>
      <c r="V109" s="481">
        <v>13339051</v>
      </c>
      <c r="W109" s="481">
        <v>13220238</v>
      </c>
      <c r="X109" s="481">
        <v>13899487</v>
      </c>
      <c r="Y109" s="481">
        <v>14016233</v>
      </c>
      <c r="Z109" s="481">
        <v>13374626</v>
      </c>
      <c r="AA109" s="481">
        <v>13259049</v>
      </c>
      <c r="AB109" s="481">
        <v>13297993</v>
      </c>
      <c r="AC109" s="481">
        <v>13042973</v>
      </c>
      <c r="AD109" s="481"/>
      <c r="AE109" s="961">
        <f t="shared" si="10"/>
        <v>1.1569244987319993</v>
      </c>
    </row>
    <row r="110" spans="1:31">
      <c r="A110" s="470" t="s">
        <v>535</v>
      </c>
      <c r="B110" s="1541"/>
      <c r="C110" s="1541"/>
      <c r="D110" s="1541"/>
      <c r="E110" s="1541"/>
      <c r="F110" s="1541"/>
      <c r="G110" s="1541"/>
      <c r="H110" s="1541"/>
      <c r="I110" s="1541"/>
      <c r="J110" s="1541"/>
      <c r="K110" s="1541"/>
      <c r="L110" s="1541"/>
      <c r="M110" s="1541"/>
      <c r="N110" s="1541"/>
      <c r="O110" s="1541"/>
      <c r="P110" s="1541"/>
      <c r="Q110" s="1541"/>
      <c r="R110" s="481">
        <v>274494</v>
      </c>
      <c r="S110" s="481">
        <v>278402</v>
      </c>
      <c r="T110" s="481">
        <v>288359</v>
      </c>
      <c r="U110" s="481">
        <v>298834</v>
      </c>
      <c r="V110" s="481">
        <v>309855</v>
      </c>
      <c r="W110" s="481">
        <v>340523</v>
      </c>
      <c r="X110" s="481">
        <v>337247</v>
      </c>
      <c r="Y110" s="481">
        <v>319868</v>
      </c>
      <c r="Z110" s="481">
        <v>298391</v>
      </c>
      <c r="AA110" s="481">
        <v>294806</v>
      </c>
      <c r="AB110" s="481">
        <v>242168</v>
      </c>
      <c r="AC110" s="481">
        <v>246925</v>
      </c>
      <c r="AD110" s="481"/>
      <c r="AE110" s="961">
        <f t="shared" si="10"/>
        <v>0.9839222435962337</v>
      </c>
    </row>
    <row r="111" spans="1:31">
      <c r="A111" s="487" t="s">
        <v>155</v>
      </c>
      <c r="B111" s="1543"/>
      <c r="C111" s="1543"/>
      <c r="D111" s="1543"/>
      <c r="E111" s="1543"/>
      <c r="F111" s="1543"/>
      <c r="G111" s="1543"/>
      <c r="H111" s="1543"/>
      <c r="I111" s="1543"/>
      <c r="J111" s="1543"/>
      <c r="K111" s="1543"/>
      <c r="L111" s="1543"/>
      <c r="M111" s="1543"/>
      <c r="N111" s="1543"/>
      <c r="O111" s="1543"/>
      <c r="P111" s="1543"/>
      <c r="Q111" s="1543"/>
      <c r="R111" s="488">
        <v>1887137</v>
      </c>
      <c r="S111" s="488">
        <v>1569598</v>
      </c>
      <c r="T111" s="488">
        <v>1293925</v>
      </c>
      <c r="U111" s="488">
        <v>954589</v>
      </c>
      <c r="V111" s="488">
        <v>758021</v>
      </c>
      <c r="W111" s="488">
        <v>863931</v>
      </c>
      <c r="X111" s="488">
        <v>967568</v>
      </c>
      <c r="Y111" s="488">
        <v>835866</v>
      </c>
      <c r="Z111" s="488">
        <v>527844</v>
      </c>
      <c r="AA111" s="488">
        <v>708670</v>
      </c>
      <c r="AB111" s="488">
        <v>667277</v>
      </c>
      <c r="AC111" s="488">
        <v>746349</v>
      </c>
      <c r="AD111" s="481"/>
      <c r="AE111" s="961">
        <f t="shared" si="10"/>
        <v>0.99077777286497337</v>
      </c>
    </row>
    <row r="112" spans="1:31">
      <c r="A112" s="491" t="s">
        <v>537</v>
      </c>
      <c r="B112" s="1545"/>
      <c r="C112" s="1545"/>
      <c r="D112" s="1545"/>
      <c r="E112" s="1545"/>
      <c r="F112" s="1545"/>
      <c r="G112" s="1545"/>
      <c r="H112" s="1545"/>
      <c r="I112" s="1545"/>
      <c r="J112" s="1545"/>
      <c r="K112" s="1545"/>
      <c r="L112" s="1545"/>
      <c r="M112" s="1545"/>
      <c r="N112" s="1545"/>
      <c r="O112" s="1545"/>
      <c r="P112" s="1545"/>
      <c r="Q112" s="1545"/>
      <c r="R112" s="488">
        <v>19022393</v>
      </c>
      <c r="S112" s="488">
        <v>20366950</v>
      </c>
      <c r="T112" s="488">
        <v>20630065</v>
      </c>
      <c r="U112" s="488">
        <v>20909984</v>
      </c>
      <c r="V112" s="488">
        <v>20840862</v>
      </c>
      <c r="W112" s="488">
        <v>21861609</v>
      </c>
      <c r="X112" s="488">
        <v>23385068</v>
      </c>
      <c r="Y112" s="488">
        <v>23162770</v>
      </c>
      <c r="Z112" s="488">
        <v>22191853</v>
      </c>
      <c r="AA112" s="488">
        <v>21438436</v>
      </c>
      <c r="AB112" s="488">
        <v>21666318</v>
      </c>
      <c r="AC112" s="488">
        <v>20883885</v>
      </c>
      <c r="AD112" s="481"/>
      <c r="AE112" s="961">
        <f t="shared" si="10"/>
        <v>1.1428751990449124</v>
      </c>
    </row>
    <row r="113" spans="1:31">
      <c r="A113" s="491" t="s">
        <v>538</v>
      </c>
      <c r="B113" s="1545"/>
      <c r="C113" s="1545"/>
      <c r="D113" s="1545"/>
      <c r="E113" s="1545"/>
      <c r="F113" s="1545"/>
      <c r="G113" s="1545"/>
      <c r="H113" s="1545"/>
      <c r="I113" s="1545"/>
      <c r="J113" s="1545"/>
      <c r="K113" s="1545"/>
      <c r="L113" s="1545"/>
      <c r="M113" s="1545"/>
      <c r="N113" s="1545"/>
      <c r="O113" s="1545"/>
      <c r="P113" s="1545"/>
      <c r="Q113" s="1545"/>
      <c r="R113" s="492">
        <v>2763.612110178648</v>
      </c>
      <c r="S113" s="492">
        <v>2940.4686160263705</v>
      </c>
      <c r="T113" s="492">
        <v>2939.0437156462185</v>
      </c>
      <c r="U113" s="492">
        <v>2947.4516605454132</v>
      </c>
      <c r="V113" s="492">
        <v>2928.0685491538316</v>
      </c>
      <c r="W113" s="492">
        <v>3096.6680655631362</v>
      </c>
      <c r="X113" s="492">
        <v>3297.4715987642148</v>
      </c>
      <c r="Y113" s="492">
        <v>3245.2818047943379</v>
      </c>
      <c r="Z113" s="492">
        <v>3041.6460521520826</v>
      </c>
      <c r="AA113" s="492">
        <v>2902.7770089391511</v>
      </c>
      <c r="AB113" s="492">
        <v>2929.2946999715705</v>
      </c>
      <c r="AC113" s="492">
        <v>2794.1039069607336</v>
      </c>
      <c r="AD113" s="1819"/>
      <c r="AE113" s="961"/>
    </row>
    <row r="114" spans="1:31" ht="12.5" thickBot="1">
      <c r="A114" s="493" t="s">
        <v>539</v>
      </c>
      <c r="B114" s="1546"/>
      <c r="C114" s="1546"/>
      <c r="D114" s="1546"/>
      <c r="E114" s="1546"/>
      <c r="F114" s="1546"/>
      <c r="G114" s="1546"/>
      <c r="H114" s="1546"/>
      <c r="I114" s="1546"/>
      <c r="J114" s="1546"/>
      <c r="K114" s="1546"/>
      <c r="L114" s="1546"/>
      <c r="M114" s="1546"/>
      <c r="N114" s="1546"/>
      <c r="O114" s="1546"/>
      <c r="P114" s="1546"/>
      <c r="Q114" s="1546"/>
      <c r="R114" s="494">
        <v>5405040</v>
      </c>
      <c r="S114" s="494">
        <v>5425508</v>
      </c>
      <c r="T114" s="494">
        <v>5443360</v>
      </c>
      <c r="U114" s="494">
        <v>5456671</v>
      </c>
      <c r="V114" s="494">
        <v>5469360</v>
      </c>
      <c r="W114" s="494">
        <v>5401877</v>
      </c>
      <c r="X114" s="494">
        <v>5421331</v>
      </c>
      <c r="Y114" s="494">
        <v>5454893</v>
      </c>
      <c r="Z114" s="494">
        <v>5493702</v>
      </c>
      <c r="AA114" s="494">
        <v>5527818</v>
      </c>
      <c r="AB114" s="494">
        <v>5550574</v>
      </c>
      <c r="AC114" s="494">
        <v>5571927</v>
      </c>
      <c r="AD114" s="1819"/>
      <c r="AE114" s="961"/>
    </row>
    <row r="115" spans="1:31" ht="16.5">
      <c r="A115" s="495" t="s">
        <v>540</v>
      </c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6"/>
      <c r="S115" s="496"/>
      <c r="T115" s="496"/>
      <c r="U115" s="496"/>
      <c r="V115" s="496"/>
      <c r="W115" s="496"/>
      <c r="X115" s="496"/>
      <c r="Y115" s="496"/>
      <c r="Z115" s="496"/>
      <c r="AA115" s="496"/>
      <c r="AB115" s="496"/>
      <c r="AC115" s="496"/>
      <c r="AD115" s="496"/>
    </row>
  </sheetData>
  <mergeCells count="1">
    <mergeCell ref="AI3:AT3"/>
  </mergeCells>
  <phoneticPr fontId="2"/>
  <pageMargins left="0.31496062992125984" right="0.31496062992125984" top="0.74803149606299213" bottom="0.74803149606299213" header="0.31496062992125984" footer="0.31496062992125984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4914-D589-42C2-B638-1E9B0B3BF3B3}">
  <dimension ref="A1:AN10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8.81640625" defaultRowHeight="12"/>
  <cols>
    <col min="1" max="1" width="2.6328125" style="234" customWidth="1"/>
    <col min="2" max="2" width="27.6328125" style="234" customWidth="1"/>
    <col min="3" max="14" width="11.6328125" style="234" customWidth="1"/>
    <col min="15" max="25" width="11.6328125" style="231" customWidth="1"/>
    <col min="26" max="31" width="11.6328125" style="233" customWidth="1"/>
    <col min="32" max="39" width="11.1796875" style="233" customWidth="1"/>
    <col min="40" max="16384" width="8.81640625" style="233"/>
  </cols>
  <sheetData>
    <row r="1" spans="1:40" ht="13">
      <c r="A1" s="277" t="s">
        <v>224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9"/>
      <c r="N1" s="278"/>
      <c r="S1" s="179" t="s">
        <v>468</v>
      </c>
      <c r="T1" s="179" t="s">
        <v>468</v>
      </c>
      <c r="U1" s="179" t="s">
        <v>468</v>
      </c>
      <c r="V1" s="179" t="s">
        <v>468</v>
      </c>
      <c r="W1" s="179" t="s">
        <v>468</v>
      </c>
      <c r="X1" s="179" t="s">
        <v>468</v>
      </c>
      <c r="Y1" s="179" t="s">
        <v>468</v>
      </c>
      <c r="Z1" s="179" t="s">
        <v>468</v>
      </c>
      <c r="AA1" s="179" t="s">
        <v>468</v>
      </c>
      <c r="AB1" s="179" t="s">
        <v>468</v>
      </c>
      <c r="AC1" s="179" t="s">
        <v>468</v>
      </c>
      <c r="AD1" s="179" t="s">
        <v>468</v>
      </c>
    </row>
    <row r="2" spans="1:40" ht="15" customHeight="1" thickBot="1">
      <c r="B2" s="235"/>
      <c r="C2" s="280" t="s">
        <v>0</v>
      </c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280" t="s">
        <v>0</v>
      </c>
      <c r="P2" s="280" t="s">
        <v>0</v>
      </c>
      <c r="Q2" s="280" t="s">
        <v>0</v>
      </c>
      <c r="R2" s="280" t="s">
        <v>0</v>
      </c>
      <c r="S2" s="236"/>
      <c r="T2" s="236"/>
      <c r="U2" s="236"/>
      <c r="V2" s="236"/>
      <c r="Z2" s="236" t="s">
        <v>31</v>
      </c>
      <c r="AB2" s="70" t="s">
        <v>216</v>
      </c>
    </row>
    <row r="3" spans="1:40" ht="14" customHeight="1" thickBot="1">
      <c r="A3" s="237"/>
      <c r="B3" s="281"/>
      <c r="C3" s="239" t="s">
        <v>156</v>
      </c>
      <c r="D3" s="240"/>
      <c r="E3" s="240"/>
      <c r="F3" s="240"/>
      <c r="G3" s="579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365"/>
      <c r="T3" s="365"/>
      <c r="U3" s="365"/>
      <c r="V3" s="365"/>
      <c r="W3" s="365"/>
      <c r="X3" s="365"/>
      <c r="Y3" s="365"/>
      <c r="Z3" s="365"/>
      <c r="AA3" s="365"/>
      <c r="AB3" s="366"/>
      <c r="AE3" s="70" t="s">
        <v>612</v>
      </c>
      <c r="AF3" s="70"/>
      <c r="AG3" s="70"/>
      <c r="AH3" s="70"/>
    </row>
    <row r="4" spans="1:40" ht="14" customHeight="1">
      <c r="A4" s="2264" t="s">
        <v>159</v>
      </c>
      <c r="B4" s="2265"/>
      <c r="C4" s="2233" t="s">
        <v>8</v>
      </c>
      <c r="D4" s="2234" t="s">
        <v>9</v>
      </c>
      <c r="E4" s="2235" t="s">
        <v>10</v>
      </c>
      <c r="F4" s="2234" t="s">
        <v>11</v>
      </c>
      <c r="G4" s="2235" t="s">
        <v>12</v>
      </c>
      <c r="H4" s="2234" t="s">
        <v>13</v>
      </c>
      <c r="I4" s="2235" t="s">
        <v>14</v>
      </c>
      <c r="J4" s="2234" t="s">
        <v>15</v>
      </c>
      <c r="K4" s="2235" t="s">
        <v>16</v>
      </c>
      <c r="L4" s="2234" t="s">
        <v>17</v>
      </c>
      <c r="M4" s="2236" t="s">
        <v>18</v>
      </c>
      <c r="N4" s="2251" t="s">
        <v>19</v>
      </c>
      <c r="O4" s="2252" t="s">
        <v>20</v>
      </c>
      <c r="P4" s="2253" t="s">
        <v>21</v>
      </c>
      <c r="Q4" s="2253" t="s">
        <v>22</v>
      </c>
      <c r="R4" s="2251" t="s">
        <v>23</v>
      </c>
      <c r="S4" s="2241" t="s">
        <v>24</v>
      </c>
      <c r="T4" s="2228" t="s">
        <v>25</v>
      </c>
      <c r="U4" s="2227" t="s">
        <v>26</v>
      </c>
      <c r="V4" s="2228" t="s">
        <v>27</v>
      </c>
      <c r="W4" s="2227" t="s">
        <v>28</v>
      </c>
      <c r="X4" s="2228" t="s">
        <v>29</v>
      </c>
      <c r="Y4" s="2229" t="s">
        <v>30</v>
      </c>
      <c r="Z4" s="2229" t="s">
        <v>71</v>
      </c>
      <c r="AA4" s="2229" t="s">
        <v>187</v>
      </c>
      <c r="AB4" s="2229" t="s">
        <v>212</v>
      </c>
      <c r="AC4" s="2227" t="s">
        <v>222</v>
      </c>
      <c r="AD4" s="2227" t="s">
        <v>428</v>
      </c>
      <c r="AE4" s="363" t="s">
        <v>477</v>
      </c>
      <c r="AF4" s="363"/>
      <c r="AG4" s="1138" t="s">
        <v>860</v>
      </c>
      <c r="AH4" s="1108"/>
      <c r="AI4" s="1140"/>
      <c r="AJ4" s="1110" t="s">
        <v>859</v>
      </c>
      <c r="AK4" s="1109" t="s">
        <v>859</v>
      </c>
      <c r="AL4" s="1110" t="s">
        <v>859</v>
      </c>
      <c r="AM4" s="1111" t="s">
        <v>859</v>
      </c>
    </row>
    <row r="5" spans="1:40" s="248" customFormat="1" ht="14" customHeight="1" thickBot="1">
      <c r="A5" s="246"/>
      <c r="B5" s="247"/>
      <c r="C5" s="2242">
        <v>1990</v>
      </c>
      <c r="D5" s="2243">
        <v>1991</v>
      </c>
      <c r="E5" s="2244">
        <v>1992</v>
      </c>
      <c r="F5" s="2243">
        <v>1993</v>
      </c>
      <c r="G5" s="2244">
        <v>1994</v>
      </c>
      <c r="H5" s="2243">
        <v>1995</v>
      </c>
      <c r="I5" s="2244">
        <v>1996</v>
      </c>
      <c r="J5" s="2243">
        <v>1997</v>
      </c>
      <c r="K5" s="2244">
        <v>1998</v>
      </c>
      <c r="L5" s="2243">
        <v>1999</v>
      </c>
      <c r="M5" s="2245">
        <v>2000</v>
      </c>
      <c r="N5" s="2245">
        <v>2001</v>
      </c>
      <c r="O5" s="2244">
        <v>2002</v>
      </c>
      <c r="P5" s="2243">
        <v>2003</v>
      </c>
      <c r="Q5" s="2243">
        <v>2004</v>
      </c>
      <c r="R5" s="2245">
        <v>2005</v>
      </c>
      <c r="S5" s="2249">
        <v>2006</v>
      </c>
      <c r="T5" s="2231">
        <v>2007</v>
      </c>
      <c r="U5" s="2230">
        <v>2008</v>
      </c>
      <c r="V5" s="2231">
        <v>2009</v>
      </c>
      <c r="W5" s="2230">
        <v>2010</v>
      </c>
      <c r="X5" s="2231">
        <v>2011</v>
      </c>
      <c r="Y5" s="2232">
        <v>2012</v>
      </c>
      <c r="Z5" s="2232">
        <v>2013</v>
      </c>
      <c r="AA5" s="2232">
        <v>2014</v>
      </c>
      <c r="AB5" s="2232">
        <v>2015</v>
      </c>
      <c r="AC5" s="2230">
        <v>2016</v>
      </c>
      <c r="AD5" s="2230">
        <v>2017</v>
      </c>
      <c r="AE5" s="364" t="s">
        <v>431</v>
      </c>
      <c r="AF5" s="1142" t="s">
        <v>862</v>
      </c>
      <c r="AG5" s="1139" t="s">
        <v>857</v>
      </c>
      <c r="AH5" s="1113" t="s">
        <v>858</v>
      </c>
      <c r="AI5" s="1141" t="s">
        <v>869</v>
      </c>
      <c r="AJ5" s="1142" t="s">
        <v>862</v>
      </c>
      <c r="AK5" s="1114" t="s">
        <v>857</v>
      </c>
      <c r="AL5" s="1115" t="s">
        <v>858</v>
      </c>
      <c r="AM5" s="1116" t="s">
        <v>868</v>
      </c>
      <c r="AN5" s="1020" t="s">
        <v>867</v>
      </c>
    </row>
    <row r="6" spans="1:40" ht="14" customHeight="1">
      <c r="A6" s="249"/>
      <c r="B6" s="282" t="s">
        <v>32</v>
      </c>
      <c r="C6" s="283">
        <v>10818455</v>
      </c>
      <c r="D6" s="283">
        <v>11283444</v>
      </c>
      <c r="E6" s="283">
        <v>11610742</v>
      </c>
      <c r="F6" s="283">
        <v>11825023</v>
      </c>
      <c r="G6" s="283">
        <v>11585084</v>
      </c>
      <c r="H6" s="283">
        <v>11522550</v>
      </c>
      <c r="I6" s="283">
        <v>11751434</v>
      </c>
      <c r="J6" s="283">
        <v>11620422</v>
      </c>
      <c r="K6" s="283">
        <v>11613574</v>
      </c>
      <c r="L6" s="283">
        <v>11811543</v>
      </c>
      <c r="M6" s="284">
        <v>11837359</v>
      </c>
      <c r="N6" s="257">
        <v>12421374</v>
      </c>
      <c r="O6" s="253">
        <v>12426557</v>
      </c>
      <c r="P6" s="253">
        <v>12437680</v>
      </c>
      <c r="Q6" s="253">
        <v>12535611</v>
      </c>
      <c r="R6" s="387">
        <v>12703421</v>
      </c>
      <c r="S6" s="253">
        <v>12616897.09732127</v>
      </c>
      <c r="T6" s="253">
        <v>12805369.498680728</v>
      </c>
      <c r="U6" s="257">
        <v>12425338.628094813</v>
      </c>
      <c r="V6" s="253">
        <v>12541215.2730958</v>
      </c>
      <c r="W6" s="253">
        <v>12659554.947288111</v>
      </c>
      <c r="X6" s="253">
        <v>12720479.146153102</v>
      </c>
      <c r="Y6" s="253">
        <v>12772435.090549273</v>
      </c>
      <c r="Z6" s="257">
        <v>13284369.864042161</v>
      </c>
      <c r="AA6" s="253">
        <v>12873325.13983064</v>
      </c>
      <c r="AB6" s="376">
        <v>12946514.144990129</v>
      </c>
      <c r="AC6" s="427">
        <v>12940444.317001935</v>
      </c>
      <c r="AD6" s="257">
        <v>12970230.885058932</v>
      </c>
      <c r="AE6" s="387">
        <f>'22QE支出実質'!D87</f>
        <v>13068329</v>
      </c>
      <c r="AF6" s="843"/>
      <c r="AG6" s="1062">
        <f>(U6-N6)/ABS(N6)*100</f>
        <v>3.191779021236181E-2</v>
      </c>
      <c r="AH6" s="1177">
        <f>(Z6-U6)/ABS(U6)*100</f>
        <v>6.9135438611306821</v>
      </c>
      <c r="AI6" s="1019">
        <f>(AE6-Z6)/ABS(Z6)*100</f>
        <v>-1.626278598482384</v>
      </c>
      <c r="AJ6" s="1143"/>
      <c r="AK6" s="1100">
        <f>((U6/ABS(N6))^(1/7)-1)*100</f>
        <v>4.5590607176348996E-3</v>
      </c>
      <c r="AL6" s="1101">
        <f>((Z6/ABS(U6))^(1/5)-1)*100</f>
        <v>1.3459843091294443</v>
      </c>
      <c r="AM6" s="1102">
        <f>((AE6/ABS(Z6))^(1/5)-1)*100</f>
        <v>-0.32739242886324904</v>
      </c>
      <c r="AN6" s="1183" t="e">
        <f>AM6-#REF!</f>
        <v>#REF!</v>
      </c>
    </row>
    <row r="7" spans="1:40" ht="14" customHeight="1">
      <c r="A7" s="249"/>
      <c r="B7" s="285" t="s">
        <v>33</v>
      </c>
      <c r="C7" s="286">
        <v>10687500</v>
      </c>
      <c r="D7" s="286">
        <v>11138388</v>
      </c>
      <c r="E7" s="286">
        <v>11448991</v>
      </c>
      <c r="F7" s="286">
        <v>11654705</v>
      </c>
      <c r="G7" s="286">
        <v>11412623</v>
      </c>
      <c r="H7" s="286">
        <v>11339282</v>
      </c>
      <c r="I7" s="286">
        <v>11566470</v>
      </c>
      <c r="J7" s="286">
        <v>11443086</v>
      </c>
      <c r="K7" s="286">
        <v>11410092</v>
      </c>
      <c r="L7" s="286">
        <v>11596538</v>
      </c>
      <c r="M7" s="287">
        <v>11647440</v>
      </c>
      <c r="N7" s="257">
        <v>12215765</v>
      </c>
      <c r="O7" s="253">
        <v>12223961</v>
      </c>
      <c r="P7" s="253">
        <v>12214536</v>
      </c>
      <c r="Q7" s="253">
        <v>12301187</v>
      </c>
      <c r="R7" s="387">
        <v>12465654</v>
      </c>
      <c r="S7" s="253">
        <v>12379972.765974686</v>
      </c>
      <c r="T7" s="253">
        <v>12576787.195464706</v>
      </c>
      <c r="U7" s="257">
        <v>12199895.885004442</v>
      </c>
      <c r="V7" s="253">
        <v>12304772.923319619</v>
      </c>
      <c r="W7" s="253">
        <v>12407620.446676509</v>
      </c>
      <c r="X7" s="253">
        <v>12444838.129066188</v>
      </c>
      <c r="Y7" s="253">
        <v>12480454.035766242</v>
      </c>
      <c r="Z7" s="257">
        <v>12991088.496699091</v>
      </c>
      <c r="AA7" s="253">
        <v>12592420.581371613</v>
      </c>
      <c r="AB7" s="376">
        <v>12620451.987928595</v>
      </c>
      <c r="AC7" s="427">
        <v>12585157.128489196</v>
      </c>
      <c r="AD7" s="257">
        <v>12611066.225868843</v>
      </c>
      <c r="AE7" s="387"/>
      <c r="AF7" s="843"/>
      <c r="AG7" s="1062">
        <f t="shared" ref="AG7:AG50" si="0">(U7-N7)/N7*100</f>
        <v>-0.12990684574857012</v>
      </c>
      <c r="AH7" s="1177">
        <f t="shared" ref="AH7:AH50" si="1">(Z7-U7)/U7*100</f>
        <v>6.4852406869073924</v>
      </c>
      <c r="AI7" s="1019" t="s">
        <v>333</v>
      </c>
      <c r="AJ7" s="1143"/>
      <c r="AK7" s="1100">
        <f t="shared" ref="AK7:AK50" si="2">((U7/ABS(N7))^(1/7)-1)*100</f>
        <v>-1.8568461253332114E-2</v>
      </c>
      <c r="AL7" s="1101">
        <f t="shared" ref="AL7:AL50" si="3">((Z7/ABS(U7))^(1/5)-1)*100</f>
        <v>1.2646540507712078</v>
      </c>
      <c r="AM7" s="1102" t="s">
        <v>870</v>
      </c>
    </row>
    <row r="8" spans="1:40" ht="14" customHeight="1">
      <c r="A8" s="249"/>
      <c r="B8" s="285" t="s">
        <v>55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9"/>
      <c r="N8" s="257">
        <v>1727672</v>
      </c>
      <c r="O8" s="253">
        <v>1682785</v>
      </c>
      <c r="P8" s="253">
        <v>1710019</v>
      </c>
      <c r="Q8" s="253">
        <v>1710152</v>
      </c>
      <c r="R8" s="387">
        <v>1711331</v>
      </c>
      <c r="S8" s="253">
        <v>1693830.2276508862</v>
      </c>
      <c r="T8" s="253">
        <v>1728179.8703041787</v>
      </c>
      <c r="U8" s="257">
        <v>1721780.135707825</v>
      </c>
      <c r="V8" s="253">
        <v>1765241.2998990035</v>
      </c>
      <c r="W8" s="253">
        <v>1815410.3898605106</v>
      </c>
      <c r="X8" s="253">
        <v>1823904.947181883</v>
      </c>
      <c r="Y8" s="253">
        <v>1871619.3774791334</v>
      </c>
      <c r="Z8" s="257">
        <v>1900815.6016986382</v>
      </c>
      <c r="AA8" s="253">
        <v>1856570.8374124924</v>
      </c>
      <c r="AB8" s="376">
        <v>1901838.6923508577</v>
      </c>
      <c r="AC8" s="427">
        <v>1878802.2827214678</v>
      </c>
      <c r="AD8" s="257">
        <v>1862538.7321513055</v>
      </c>
      <c r="AE8" s="387"/>
      <c r="AF8" s="843"/>
      <c r="AG8" s="1062">
        <f t="shared" si="0"/>
        <v>-0.34102910113580842</v>
      </c>
      <c r="AH8" s="1177">
        <f t="shared" si="1"/>
        <v>10.398276892491365</v>
      </c>
      <c r="AI8" s="1019" t="s">
        <v>333</v>
      </c>
      <c r="AJ8" s="1143"/>
      <c r="AK8" s="1100">
        <f t="shared" si="2"/>
        <v>-4.878979830960084E-2</v>
      </c>
      <c r="AL8" s="1101">
        <f t="shared" si="3"/>
        <v>1.9981885653293618</v>
      </c>
      <c r="AM8" s="1102" t="s">
        <v>870</v>
      </c>
    </row>
    <row r="9" spans="1:40" ht="14" customHeight="1">
      <c r="A9" s="249"/>
      <c r="B9" s="285" t="s">
        <v>56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9"/>
      <c r="N9" s="257">
        <v>562191</v>
      </c>
      <c r="O9" s="253">
        <v>602683</v>
      </c>
      <c r="P9" s="253">
        <v>519547</v>
      </c>
      <c r="Q9" s="253">
        <v>461756</v>
      </c>
      <c r="R9" s="387">
        <v>417559</v>
      </c>
      <c r="S9" s="253">
        <v>402673.23900666856</v>
      </c>
      <c r="T9" s="253">
        <v>379700.92857313814</v>
      </c>
      <c r="U9" s="257">
        <v>357187.30900825275</v>
      </c>
      <c r="V9" s="253">
        <v>346837.49769118708</v>
      </c>
      <c r="W9" s="253">
        <v>321539.8327510684</v>
      </c>
      <c r="X9" s="253">
        <v>292515.810769237</v>
      </c>
      <c r="Y9" s="253">
        <v>288044.36962954345</v>
      </c>
      <c r="Z9" s="257">
        <v>288551.33434252098</v>
      </c>
      <c r="AA9" s="253">
        <v>260133.17803183978</v>
      </c>
      <c r="AB9" s="376">
        <v>265723.01510929654</v>
      </c>
      <c r="AC9" s="427">
        <v>253417.19001652693</v>
      </c>
      <c r="AD9" s="257">
        <v>238861.35924258069</v>
      </c>
      <c r="AE9" s="387"/>
      <c r="AF9" s="843"/>
      <c r="AG9" s="1062">
        <f t="shared" si="0"/>
        <v>-36.465132133340319</v>
      </c>
      <c r="AH9" s="1177">
        <f t="shared" si="1"/>
        <v>-19.215681222354387</v>
      </c>
      <c r="AI9" s="1019" t="s">
        <v>333</v>
      </c>
      <c r="AJ9" s="1143"/>
      <c r="AK9" s="1100">
        <f t="shared" si="2"/>
        <v>-6.2742604661913948</v>
      </c>
      <c r="AL9" s="1101">
        <f t="shared" si="3"/>
        <v>-4.1779598011559393</v>
      </c>
      <c r="AM9" s="1102" t="s">
        <v>870</v>
      </c>
    </row>
    <row r="10" spans="1:40" ht="14" customHeight="1">
      <c r="A10" s="249"/>
      <c r="B10" s="285" t="s">
        <v>57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9"/>
      <c r="N10" s="257">
        <v>514123</v>
      </c>
      <c r="O10" s="253">
        <v>523843</v>
      </c>
      <c r="P10" s="253">
        <v>453548</v>
      </c>
      <c r="Q10" s="253">
        <v>456200</v>
      </c>
      <c r="R10" s="387">
        <v>411541</v>
      </c>
      <c r="S10" s="253">
        <v>440358.11267698958</v>
      </c>
      <c r="T10" s="253">
        <v>430305.49535503704</v>
      </c>
      <c r="U10" s="257">
        <v>427604.09482101066</v>
      </c>
      <c r="V10" s="253">
        <v>423914.54055795993</v>
      </c>
      <c r="W10" s="253">
        <v>422354.66110819165</v>
      </c>
      <c r="X10" s="253">
        <v>433947.18638856878</v>
      </c>
      <c r="Y10" s="253">
        <v>438783.97451574722</v>
      </c>
      <c r="Z10" s="257">
        <v>487343.44445350271</v>
      </c>
      <c r="AA10" s="253">
        <v>475407.3512941862</v>
      </c>
      <c r="AB10" s="376">
        <v>460623.75598104391</v>
      </c>
      <c r="AC10" s="427">
        <v>420119.68125011318</v>
      </c>
      <c r="AD10" s="257">
        <v>385842.42717082996</v>
      </c>
      <c r="AE10" s="387"/>
      <c r="AF10" s="843"/>
      <c r="AG10" s="1062">
        <f t="shared" si="0"/>
        <v>-16.828444784417222</v>
      </c>
      <c r="AH10" s="1177">
        <f t="shared" si="1"/>
        <v>13.97071505068214</v>
      </c>
      <c r="AI10" s="1019" t="s">
        <v>333</v>
      </c>
      <c r="AJ10" s="1143"/>
      <c r="AK10" s="1100">
        <f t="shared" si="2"/>
        <v>-2.5980095921236512</v>
      </c>
      <c r="AL10" s="1101">
        <f t="shared" si="3"/>
        <v>2.6499293049915051</v>
      </c>
      <c r="AM10" s="1102" t="s">
        <v>870</v>
      </c>
    </row>
    <row r="11" spans="1:40" ht="14" customHeight="1">
      <c r="A11" s="249"/>
      <c r="B11" s="285" t="s">
        <v>58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9"/>
      <c r="N11" s="257">
        <v>3037068</v>
      </c>
      <c r="O11" s="253">
        <v>3085107</v>
      </c>
      <c r="P11" s="253">
        <v>3085268</v>
      </c>
      <c r="Q11" s="253">
        <v>3187626</v>
      </c>
      <c r="R11" s="387">
        <v>3221418</v>
      </c>
      <c r="S11" s="253">
        <v>3318441.3356150831</v>
      </c>
      <c r="T11" s="253">
        <v>3359078.2896938184</v>
      </c>
      <c r="U11" s="257">
        <v>3208113.687868712</v>
      </c>
      <c r="V11" s="253">
        <v>3256054.1846055831</v>
      </c>
      <c r="W11" s="253">
        <v>3323662.7366641085</v>
      </c>
      <c r="X11" s="253">
        <v>3368734.8280667849</v>
      </c>
      <c r="Y11" s="253">
        <v>3425889.9110332076</v>
      </c>
      <c r="Z11" s="257">
        <v>3672137.17134882</v>
      </c>
      <c r="AA11" s="253">
        <v>3690078.510167113</v>
      </c>
      <c r="AB11" s="376">
        <v>3714967.9085838399</v>
      </c>
      <c r="AC11" s="427">
        <v>3769160.0279237572</v>
      </c>
      <c r="AD11" s="257">
        <v>3928540.0215260023</v>
      </c>
      <c r="AE11" s="387"/>
      <c r="AF11" s="843"/>
      <c r="AG11" s="1062">
        <f t="shared" si="0"/>
        <v>5.6319347432692322</v>
      </c>
      <c r="AH11" s="1177">
        <f t="shared" si="1"/>
        <v>14.464059837866241</v>
      </c>
      <c r="AI11" s="1019" t="s">
        <v>333</v>
      </c>
      <c r="AJ11" s="1143"/>
      <c r="AK11" s="1100">
        <f t="shared" si="2"/>
        <v>0.78579344805731477</v>
      </c>
      <c r="AL11" s="1101">
        <f t="shared" si="3"/>
        <v>2.7386439354505354</v>
      </c>
      <c r="AM11" s="1102" t="s">
        <v>870</v>
      </c>
    </row>
    <row r="12" spans="1:40" ht="14" customHeight="1">
      <c r="A12" s="249"/>
      <c r="B12" s="285" t="s">
        <v>59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9"/>
      <c r="N12" s="257">
        <v>408202</v>
      </c>
      <c r="O12" s="253">
        <v>380611</v>
      </c>
      <c r="P12" s="253">
        <v>405656</v>
      </c>
      <c r="Q12" s="253">
        <v>394090</v>
      </c>
      <c r="R12" s="387">
        <v>460788</v>
      </c>
      <c r="S12" s="253">
        <v>408722.78934231173</v>
      </c>
      <c r="T12" s="253">
        <v>409844.17609587422</v>
      </c>
      <c r="U12" s="257">
        <v>410320.61604744167</v>
      </c>
      <c r="V12" s="253">
        <v>411128.41746771941</v>
      </c>
      <c r="W12" s="253">
        <v>450108.30781522731</v>
      </c>
      <c r="X12" s="253">
        <v>449875.77762000699</v>
      </c>
      <c r="Y12" s="253">
        <v>491854.09194425738</v>
      </c>
      <c r="Z12" s="257">
        <v>587775.10884152784</v>
      </c>
      <c r="AA12" s="253">
        <v>551474.99956966809</v>
      </c>
      <c r="AB12" s="376">
        <v>553442.90974384209</v>
      </c>
      <c r="AC12" s="427">
        <v>564140.54913455236</v>
      </c>
      <c r="AD12" s="257">
        <v>573983.16564904072</v>
      </c>
      <c r="AE12" s="387"/>
      <c r="AF12" s="843"/>
      <c r="AG12" s="1062">
        <f t="shared" si="0"/>
        <v>0.51901167741502208</v>
      </c>
      <c r="AH12" s="1177">
        <f t="shared" si="1"/>
        <v>43.247764273576912</v>
      </c>
      <c r="AI12" s="1019" t="s">
        <v>333</v>
      </c>
      <c r="AJ12" s="1143"/>
      <c r="AK12" s="1100">
        <f t="shared" si="2"/>
        <v>7.3980130953055223E-2</v>
      </c>
      <c r="AL12" s="1101">
        <f t="shared" si="3"/>
        <v>7.4527588532266487</v>
      </c>
      <c r="AM12" s="1102" t="s">
        <v>871</v>
      </c>
    </row>
    <row r="13" spans="1:40" ht="14" customHeight="1">
      <c r="A13" s="249"/>
      <c r="B13" s="285" t="s">
        <v>60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9"/>
      <c r="N13" s="257">
        <v>250492</v>
      </c>
      <c r="O13" s="253">
        <v>250715</v>
      </c>
      <c r="P13" s="253">
        <v>273633</v>
      </c>
      <c r="Q13" s="253">
        <v>281823</v>
      </c>
      <c r="R13" s="387">
        <v>284105</v>
      </c>
      <c r="S13" s="253">
        <v>265704.97100187972</v>
      </c>
      <c r="T13" s="253">
        <v>296525.46093347168</v>
      </c>
      <c r="U13" s="257">
        <v>305123.86715129303</v>
      </c>
      <c r="V13" s="253">
        <v>316302.73690176301</v>
      </c>
      <c r="W13" s="253">
        <v>316766.91030744463</v>
      </c>
      <c r="X13" s="253">
        <v>324965.91951532109</v>
      </c>
      <c r="Y13" s="253">
        <v>319783.75344051118</v>
      </c>
      <c r="Z13" s="257">
        <v>326592.4585299188</v>
      </c>
      <c r="AA13" s="253">
        <v>324871.02937664773</v>
      </c>
      <c r="AB13" s="376">
        <v>337236.24666439072</v>
      </c>
      <c r="AC13" s="427">
        <v>336341.77766292781</v>
      </c>
      <c r="AD13" s="257">
        <v>328047.68582821358</v>
      </c>
      <c r="AE13" s="387"/>
      <c r="AF13" s="843"/>
      <c r="AG13" s="1062">
        <f t="shared" si="0"/>
        <v>21.809825124671857</v>
      </c>
      <c r="AH13" s="1177">
        <f t="shared" si="1"/>
        <v>7.0360249360567906</v>
      </c>
      <c r="AI13" s="1019" t="s">
        <v>333</v>
      </c>
      <c r="AJ13" s="1143"/>
      <c r="AK13" s="1100">
        <f t="shared" si="2"/>
        <v>2.8585342785400814</v>
      </c>
      <c r="AL13" s="1101">
        <f t="shared" si="3"/>
        <v>1.3691942419339131</v>
      </c>
      <c r="AM13" s="1102" t="s">
        <v>870</v>
      </c>
    </row>
    <row r="14" spans="1:40" ht="14" customHeight="1">
      <c r="A14" s="249"/>
      <c r="B14" s="285" t="s">
        <v>61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9"/>
      <c r="N14" s="257">
        <v>1426646</v>
      </c>
      <c r="O14" s="253">
        <v>1418710</v>
      </c>
      <c r="P14" s="253">
        <v>1456245</v>
      </c>
      <c r="Q14" s="253">
        <v>1453321</v>
      </c>
      <c r="R14" s="387">
        <v>1477175</v>
      </c>
      <c r="S14" s="253">
        <v>1389510.9045878251</v>
      </c>
      <c r="T14" s="253">
        <v>1355207.4960480807</v>
      </c>
      <c r="U14" s="257">
        <v>1296874.8719132007</v>
      </c>
      <c r="V14" s="253">
        <v>1346185.8300657675</v>
      </c>
      <c r="W14" s="253">
        <v>1274279.1434236802</v>
      </c>
      <c r="X14" s="253">
        <v>1280968.9961140186</v>
      </c>
      <c r="Y14" s="253">
        <v>1288678.018032799</v>
      </c>
      <c r="Z14" s="257">
        <v>1269722.784374638</v>
      </c>
      <c r="AA14" s="253">
        <v>1187334.9902266283</v>
      </c>
      <c r="AB14" s="376">
        <v>1149468.8938596882</v>
      </c>
      <c r="AC14" s="427">
        <v>1172925.0445402977</v>
      </c>
      <c r="AD14" s="257">
        <v>1142128.8678648293</v>
      </c>
      <c r="AE14" s="387"/>
      <c r="AF14" s="843"/>
      <c r="AG14" s="1062">
        <f t="shared" si="0"/>
        <v>-9.096238876834148</v>
      </c>
      <c r="AH14" s="1177">
        <f t="shared" si="1"/>
        <v>-2.0936551495139151</v>
      </c>
      <c r="AI14" s="1019" t="s">
        <v>870</v>
      </c>
      <c r="AJ14" s="1143"/>
      <c r="AK14" s="1100">
        <f t="shared" si="2"/>
        <v>-1.3531727377747882</v>
      </c>
      <c r="AL14" s="1101">
        <f t="shared" si="3"/>
        <v>-0.42228245054585223</v>
      </c>
      <c r="AM14" s="1102" t="s">
        <v>870</v>
      </c>
    </row>
    <row r="15" spans="1:40" ht="14" customHeight="1">
      <c r="A15" s="249"/>
      <c r="B15" s="285" t="s">
        <v>62</v>
      </c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9"/>
      <c r="N15" s="257">
        <v>239965</v>
      </c>
      <c r="O15" s="253">
        <v>261409</v>
      </c>
      <c r="P15" s="253">
        <v>278040</v>
      </c>
      <c r="Q15" s="253">
        <v>293115</v>
      </c>
      <c r="R15" s="387">
        <v>291676</v>
      </c>
      <c r="S15" s="253">
        <v>322797.58465564164</v>
      </c>
      <c r="T15" s="253">
        <v>349142.72846208792</v>
      </c>
      <c r="U15" s="257">
        <v>364379.42790493596</v>
      </c>
      <c r="V15" s="253">
        <v>392523.85153399251</v>
      </c>
      <c r="W15" s="253">
        <v>412719.06495027116</v>
      </c>
      <c r="X15" s="253">
        <v>422221.99366700678</v>
      </c>
      <c r="Y15" s="253">
        <v>422497.75637611875</v>
      </c>
      <c r="Z15" s="257">
        <v>439753.49475329119</v>
      </c>
      <c r="AA15" s="253">
        <v>448140.80604198069</v>
      </c>
      <c r="AB15" s="376">
        <v>435799.47881755623</v>
      </c>
      <c r="AC15" s="427">
        <v>450981.46031799563</v>
      </c>
      <c r="AD15" s="257">
        <v>473107.00940249051</v>
      </c>
      <c r="AE15" s="387"/>
      <c r="AF15" s="843"/>
      <c r="AG15" s="1062">
        <f t="shared" si="0"/>
        <v>51.846905967510246</v>
      </c>
      <c r="AH15" s="1177">
        <f t="shared" si="1"/>
        <v>20.685598877448097</v>
      </c>
      <c r="AI15" s="1019" t="s">
        <v>333</v>
      </c>
      <c r="AJ15" s="1143"/>
      <c r="AK15" s="1100">
        <f t="shared" si="2"/>
        <v>6.1488113478032069</v>
      </c>
      <c r="AL15" s="1101">
        <f t="shared" si="3"/>
        <v>3.8319690508036519</v>
      </c>
      <c r="AM15" s="1102" t="s">
        <v>870</v>
      </c>
    </row>
    <row r="16" spans="1:40" ht="14" customHeight="1">
      <c r="A16" s="249"/>
      <c r="B16" s="285" t="s">
        <v>63</v>
      </c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9"/>
      <c r="N16" s="257">
        <v>914846</v>
      </c>
      <c r="O16" s="253">
        <v>906707</v>
      </c>
      <c r="P16" s="253">
        <v>912762</v>
      </c>
      <c r="Q16" s="253">
        <v>967316</v>
      </c>
      <c r="R16" s="387">
        <v>974208</v>
      </c>
      <c r="S16" s="253">
        <v>1001992.5191684429</v>
      </c>
      <c r="T16" s="253">
        <v>1036492.0786001848</v>
      </c>
      <c r="U16" s="257">
        <v>1034478.492777786</v>
      </c>
      <c r="V16" s="253">
        <v>1062239.4826586146</v>
      </c>
      <c r="W16" s="253">
        <v>1127654.8183378493</v>
      </c>
      <c r="X16" s="253">
        <v>1094915.0738548979</v>
      </c>
      <c r="Y16" s="253">
        <v>1076708.8643857162</v>
      </c>
      <c r="Z16" s="257">
        <v>1109082.8442181398</v>
      </c>
      <c r="AA16" s="253">
        <v>1053419.5302493032</v>
      </c>
      <c r="AB16" s="376">
        <v>1019743.2203573019</v>
      </c>
      <c r="AC16" s="427">
        <v>1004575.8581471838</v>
      </c>
      <c r="AD16" s="257">
        <v>980899.06009219831</v>
      </c>
      <c r="AE16" s="387"/>
      <c r="AF16" s="843"/>
      <c r="AG16" s="1062">
        <f t="shared" si="0"/>
        <v>13.076790277028699</v>
      </c>
      <c r="AH16" s="1177">
        <f t="shared" si="1"/>
        <v>7.2117837114260217</v>
      </c>
      <c r="AI16" s="1019" t="s">
        <v>333</v>
      </c>
      <c r="AJ16" s="1143"/>
      <c r="AK16" s="1100">
        <f t="shared" si="2"/>
        <v>1.771173376938795</v>
      </c>
      <c r="AL16" s="1101">
        <f t="shared" si="3"/>
        <v>1.4024631057556247</v>
      </c>
      <c r="AM16" s="1102" t="s">
        <v>870</v>
      </c>
    </row>
    <row r="17" spans="1:40" ht="14" customHeight="1">
      <c r="A17" s="249"/>
      <c r="B17" s="285" t="s">
        <v>64</v>
      </c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9"/>
      <c r="N17" s="257">
        <v>219337</v>
      </c>
      <c r="O17" s="253">
        <v>272498</v>
      </c>
      <c r="P17" s="253">
        <v>282911</v>
      </c>
      <c r="Q17" s="253">
        <v>277524</v>
      </c>
      <c r="R17" s="387">
        <v>243355</v>
      </c>
      <c r="S17" s="253">
        <v>275073.33911608544</v>
      </c>
      <c r="T17" s="253">
        <v>280394.84688210854</v>
      </c>
      <c r="U17" s="257">
        <v>287604.50598599017</v>
      </c>
      <c r="V17" s="253">
        <v>304540.75834703684</v>
      </c>
      <c r="W17" s="253">
        <v>278988.55224393209</v>
      </c>
      <c r="X17" s="253">
        <v>276445.09214455262</v>
      </c>
      <c r="Y17" s="253">
        <v>269967.39490798366</v>
      </c>
      <c r="Z17" s="257">
        <v>259112.19328469041</v>
      </c>
      <c r="AA17" s="253">
        <v>254000.9091427903</v>
      </c>
      <c r="AB17" s="376">
        <v>250187.72748360143</v>
      </c>
      <c r="AC17" s="427">
        <v>243148.66295847055</v>
      </c>
      <c r="AD17" s="257">
        <v>233102.19549629328</v>
      </c>
      <c r="AE17" s="387"/>
      <c r="AF17" s="843"/>
      <c r="AG17" s="1062">
        <f t="shared" si="0"/>
        <v>31.124482411079828</v>
      </c>
      <c r="AH17" s="1177">
        <f t="shared" si="1"/>
        <v>-9.9067685339699363</v>
      </c>
      <c r="AI17" s="1019" t="s">
        <v>333</v>
      </c>
      <c r="AJ17" s="1143"/>
      <c r="AK17" s="1100">
        <f t="shared" si="2"/>
        <v>3.9470023511674057</v>
      </c>
      <c r="AL17" s="1101">
        <f t="shared" si="3"/>
        <v>-2.0648860672966007</v>
      </c>
      <c r="AM17" s="1102" t="s">
        <v>870</v>
      </c>
    </row>
    <row r="18" spans="1:40" ht="14" customHeight="1">
      <c r="A18" s="249"/>
      <c r="B18" s="285" t="s">
        <v>65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9"/>
      <c r="N18" s="257">
        <v>1056697</v>
      </c>
      <c r="O18" s="253">
        <v>1058757</v>
      </c>
      <c r="P18" s="253">
        <v>983626</v>
      </c>
      <c r="Q18" s="253">
        <v>1024158</v>
      </c>
      <c r="R18" s="387">
        <v>990981</v>
      </c>
      <c r="S18" s="253">
        <v>988142.60895398236</v>
      </c>
      <c r="T18" s="253">
        <v>1012030.1687897923</v>
      </c>
      <c r="U18" s="257">
        <v>997032.7620805786</v>
      </c>
      <c r="V18" s="253">
        <v>981308.26359847537</v>
      </c>
      <c r="W18" s="253">
        <v>962081.55781684152</v>
      </c>
      <c r="X18" s="253">
        <v>954717.0550445444</v>
      </c>
      <c r="Y18" s="253">
        <v>937092.8792694133</v>
      </c>
      <c r="Z18" s="257">
        <v>927575.87564455695</v>
      </c>
      <c r="AA18" s="253">
        <v>887790.85999741626</v>
      </c>
      <c r="AB18" s="376">
        <v>878639.26816793717</v>
      </c>
      <c r="AC18" s="427">
        <v>867845.79577659036</v>
      </c>
      <c r="AD18" s="257">
        <v>851504.79782460141</v>
      </c>
      <c r="AE18" s="387"/>
      <c r="AF18" s="843"/>
      <c r="AG18" s="1062">
        <f t="shared" si="0"/>
        <v>-5.6462957611710269</v>
      </c>
      <c r="AH18" s="1177">
        <f t="shared" si="1"/>
        <v>-6.966359489640146</v>
      </c>
      <c r="AI18" s="1019" t="s">
        <v>333</v>
      </c>
      <c r="AJ18" s="1143"/>
      <c r="AK18" s="1100">
        <f t="shared" si="2"/>
        <v>-0.82684346501468164</v>
      </c>
      <c r="AL18" s="1101">
        <f t="shared" si="3"/>
        <v>-1.4338023781649722</v>
      </c>
      <c r="AM18" s="1102" t="s">
        <v>870</v>
      </c>
    </row>
    <row r="19" spans="1:40" ht="14" customHeight="1">
      <c r="A19" s="249"/>
      <c r="B19" s="285" t="s">
        <v>66</v>
      </c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9"/>
      <c r="N19" s="257">
        <v>1858526</v>
      </c>
      <c r="O19" s="253">
        <v>1780136</v>
      </c>
      <c r="P19" s="253">
        <v>1853281</v>
      </c>
      <c r="Q19" s="253">
        <v>1794106</v>
      </c>
      <c r="R19" s="387">
        <v>1981517</v>
      </c>
      <c r="S19" s="253">
        <v>1922636.4139123852</v>
      </c>
      <c r="T19" s="253">
        <v>1977672.4948676822</v>
      </c>
      <c r="U19" s="257">
        <v>1816185.514057698</v>
      </c>
      <c r="V19" s="253">
        <v>1720411.4471561685</v>
      </c>
      <c r="W19" s="253">
        <v>1703720.9757884324</v>
      </c>
      <c r="X19" s="253">
        <v>1721625.4486993661</v>
      </c>
      <c r="Y19" s="253">
        <v>1649667.7053056862</v>
      </c>
      <c r="Z19" s="257">
        <v>1727978.4998156948</v>
      </c>
      <c r="AA19" s="253">
        <v>1606385.4554687724</v>
      </c>
      <c r="AB19" s="376">
        <v>1656818.7884492008</v>
      </c>
      <c r="AC19" s="427">
        <v>1634215.7161553903</v>
      </c>
      <c r="AD19" s="257">
        <v>1636118.6286338773</v>
      </c>
      <c r="AE19" s="387"/>
      <c r="AF19" s="843"/>
      <c r="AG19" s="1062">
        <f t="shared" si="0"/>
        <v>-2.2781756048773079</v>
      </c>
      <c r="AH19" s="1177">
        <f t="shared" si="1"/>
        <v>-4.8567183010359027</v>
      </c>
      <c r="AI19" s="1019" t="s">
        <v>333</v>
      </c>
      <c r="AJ19" s="1143"/>
      <c r="AK19" s="1100">
        <f t="shared" si="2"/>
        <v>-0.32867681633993451</v>
      </c>
      <c r="AL19" s="1101">
        <f t="shared" si="3"/>
        <v>-0.99078312527427492</v>
      </c>
      <c r="AM19" s="1102" t="s">
        <v>870</v>
      </c>
    </row>
    <row r="20" spans="1:40" ht="14" customHeight="1">
      <c r="A20" s="249"/>
      <c r="B20" s="285" t="s">
        <v>227</v>
      </c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9"/>
      <c r="N20" s="257"/>
      <c r="O20" s="253"/>
      <c r="P20" s="253"/>
      <c r="Q20" s="253"/>
      <c r="R20" s="387"/>
      <c r="S20" s="253">
        <v>10138407.765974686</v>
      </c>
      <c r="T20" s="253">
        <v>10328615.195464706</v>
      </c>
      <c r="U20" s="257">
        <v>10006457.885004442</v>
      </c>
      <c r="V20" s="253">
        <v>10062008.923319619</v>
      </c>
      <c r="W20" s="253">
        <v>10137140.446676509</v>
      </c>
      <c r="X20" s="253">
        <v>10149742.129066188</v>
      </c>
      <c r="Y20" s="253">
        <v>10166202.035766242</v>
      </c>
      <c r="Z20" s="257">
        <v>10631853.496699091</v>
      </c>
      <c r="AA20" s="253">
        <v>10213675.581371613</v>
      </c>
      <c r="AB20" s="376">
        <v>10186183.987928595</v>
      </c>
      <c r="AC20" s="427">
        <v>10095784.128489196</v>
      </c>
      <c r="AD20" s="257">
        <v>10097174.225868843</v>
      </c>
      <c r="AE20" s="387"/>
      <c r="AF20" s="843"/>
      <c r="AG20" s="1062"/>
      <c r="AH20" s="1177">
        <f t="shared" si="1"/>
        <v>6.2499199904879355</v>
      </c>
      <c r="AI20" s="1019" t="s">
        <v>333</v>
      </c>
      <c r="AJ20" s="1143"/>
      <c r="AK20" s="1100" t="s">
        <v>333</v>
      </c>
      <c r="AL20" s="1101">
        <f t="shared" si="3"/>
        <v>1.2198576806552675</v>
      </c>
      <c r="AM20" s="1102" t="s">
        <v>870</v>
      </c>
    </row>
    <row r="21" spans="1:40" ht="14" customHeight="1">
      <c r="A21" s="249"/>
      <c r="B21" s="285" t="s">
        <v>228</v>
      </c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9"/>
      <c r="N21" s="257"/>
      <c r="O21" s="253"/>
      <c r="P21" s="253"/>
      <c r="Q21" s="253"/>
      <c r="R21" s="387"/>
      <c r="S21" s="253">
        <v>2241565</v>
      </c>
      <c r="T21" s="253">
        <v>2248172</v>
      </c>
      <c r="U21" s="257">
        <v>2193438</v>
      </c>
      <c r="V21" s="253">
        <v>2242764</v>
      </c>
      <c r="W21" s="253">
        <v>2270480</v>
      </c>
      <c r="X21" s="253">
        <v>2295096</v>
      </c>
      <c r="Y21" s="253">
        <v>2314252</v>
      </c>
      <c r="Z21" s="257">
        <v>2359235</v>
      </c>
      <c r="AA21" s="253">
        <v>2378745</v>
      </c>
      <c r="AB21" s="376">
        <v>2434268</v>
      </c>
      <c r="AC21" s="427">
        <v>2489373</v>
      </c>
      <c r="AD21" s="257">
        <v>2513892</v>
      </c>
      <c r="AE21" s="387"/>
      <c r="AF21" s="843"/>
      <c r="AG21" s="1062"/>
      <c r="AH21" s="1177">
        <f t="shared" si="1"/>
        <v>7.5587730311957753</v>
      </c>
      <c r="AI21" s="1019" t="s">
        <v>333</v>
      </c>
      <c r="AJ21" s="1143"/>
      <c r="AK21" s="1100" t="s">
        <v>333</v>
      </c>
      <c r="AL21" s="1101">
        <f t="shared" si="3"/>
        <v>1.4680158047335023</v>
      </c>
      <c r="AM21" s="1102" t="s">
        <v>870</v>
      </c>
    </row>
    <row r="22" spans="1:40" ht="14" customHeight="1">
      <c r="A22" s="260"/>
      <c r="B22" s="290" t="s">
        <v>34</v>
      </c>
      <c r="C22" s="286">
        <v>130955</v>
      </c>
      <c r="D22" s="286">
        <v>145056</v>
      </c>
      <c r="E22" s="286">
        <v>161751</v>
      </c>
      <c r="F22" s="286">
        <v>170318</v>
      </c>
      <c r="G22" s="286">
        <v>172461</v>
      </c>
      <c r="H22" s="286">
        <v>183268</v>
      </c>
      <c r="I22" s="286">
        <v>184964</v>
      </c>
      <c r="J22" s="286">
        <v>177336</v>
      </c>
      <c r="K22" s="286">
        <v>203482</v>
      </c>
      <c r="L22" s="286">
        <v>215005</v>
      </c>
      <c r="M22" s="287">
        <v>189919</v>
      </c>
      <c r="N22" s="976">
        <v>205609</v>
      </c>
      <c r="O22" s="262">
        <v>202596</v>
      </c>
      <c r="P22" s="262">
        <v>223144</v>
      </c>
      <c r="Q22" s="262">
        <v>234424</v>
      </c>
      <c r="R22" s="389">
        <v>237767</v>
      </c>
      <c r="S22" s="262">
        <v>237023.55735834897</v>
      </c>
      <c r="T22" s="262">
        <v>228989.99136960602</v>
      </c>
      <c r="U22" s="976">
        <v>225739.98780471701</v>
      </c>
      <c r="V22" s="262">
        <v>236578.79879097163</v>
      </c>
      <c r="W22" s="262">
        <v>252028.87722718267</v>
      </c>
      <c r="X22" s="262">
        <v>275641.01708691317</v>
      </c>
      <c r="Y22" s="262">
        <v>291950.75172036467</v>
      </c>
      <c r="Z22" s="976">
        <v>293206.54726166336</v>
      </c>
      <c r="AA22" s="262">
        <v>280808.60514699999</v>
      </c>
      <c r="AB22" s="376">
        <v>326564.13464935072</v>
      </c>
      <c r="AC22" s="427">
        <v>356136.92285255762</v>
      </c>
      <c r="AD22" s="257">
        <v>360052.33255732799</v>
      </c>
      <c r="AE22" s="387"/>
      <c r="AF22" s="843"/>
      <c r="AG22" s="1062">
        <f t="shared" si="0"/>
        <v>9.7909078905675369</v>
      </c>
      <c r="AH22" s="1177">
        <f t="shared" si="1"/>
        <v>29.886844645048129</v>
      </c>
      <c r="AI22" s="1019" t="s">
        <v>333</v>
      </c>
      <c r="AJ22" s="1143"/>
      <c r="AK22" s="1100">
        <f t="shared" si="2"/>
        <v>1.3433360974123509</v>
      </c>
      <c r="AL22" s="1101">
        <f t="shared" si="3"/>
        <v>5.3690424334638776</v>
      </c>
      <c r="AM22" s="1102" t="s">
        <v>870</v>
      </c>
    </row>
    <row r="23" spans="1:40" ht="14" customHeight="1">
      <c r="A23" s="249"/>
      <c r="B23" s="282" t="s">
        <v>35</v>
      </c>
      <c r="C23" s="286">
        <v>2139160</v>
      </c>
      <c r="D23" s="286">
        <v>2192191</v>
      </c>
      <c r="E23" s="286">
        <v>2285245</v>
      </c>
      <c r="F23" s="286">
        <v>2380256</v>
      </c>
      <c r="G23" s="286">
        <v>2541401</v>
      </c>
      <c r="H23" s="286">
        <v>2701114</v>
      </c>
      <c r="I23" s="286">
        <v>2519942</v>
      </c>
      <c r="J23" s="286">
        <v>2525013</v>
      </c>
      <c r="K23" s="286">
        <v>2611465</v>
      </c>
      <c r="L23" s="286">
        <v>2867073</v>
      </c>
      <c r="M23" s="287">
        <v>2953952</v>
      </c>
      <c r="N23" s="257">
        <v>3047932</v>
      </c>
      <c r="O23" s="253">
        <v>3119020</v>
      </c>
      <c r="P23" s="253">
        <v>3163463</v>
      </c>
      <c r="Q23" s="253">
        <v>3240713</v>
      </c>
      <c r="R23" s="387">
        <v>3242590</v>
      </c>
      <c r="S23" s="253">
        <v>3247330.3550159317</v>
      </c>
      <c r="T23" s="253">
        <v>3260912.7446152582</v>
      </c>
      <c r="U23" s="257">
        <v>3333924.6791453613</v>
      </c>
      <c r="V23" s="253">
        <v>3429437.3311965326</v>
      </c>
      <c r="W23" s="253">
        <v>3483200.2381162955</v>
      </c>
      <c r="X23" s="253">
        <v>3563496.5293746302</v>
      </c>
      <c r="Y23" s="253">
        <v>3577509.4369822112</v>
      </c>
      <c r="Z23" s="257">
        <v>3641779.040507568</v>
      </c>
      <c r="AA23" s="253">
        <v>3640774.7868560427</v>
      </c>
      <c r="AB23" s="376">
        <v>3723232.4513399987</v>
      </c>
      <c r="AC23" s="427">
        <v>3780697.0566680962</v>
      </c>
      <c r="AD23" s="257">
        <v>3811893.0830300376</v>
      </c>
      <c r="AE23" s="387">
        <f>'22QE支出実質'!H87</f>
        <v>3792506</v>
      </c>
      <c r="AF23" s="843"/>
      <c r="AG23" s="1062">
        <f t="shared" si="0"/>
        <v>9.3831712500594264</v>
      </c>
      <c r="AH23" s="1177">
        <f t="shared" si="1"/>
        <v>9.2339926959934804</v>
      </c>
      <c r="AI23" s="1019">
        <f>(AE23-Z23)/ABS(Z23)*100</f>
        <v>4.1388276942640809</v>
      </c>
      <c r="AJ23" s="1143"/>
      <c r="AK23" s="1100">
        <f t="shared" si="2"/>
        <v>1.2894839793633039</v>
      </c>
      <c r="AL23" s="1101">
        <f t="shared" si="3"/>
        <v>1.7821362104597505</v>
      </c>
      <c r="AM23" s="1102">
        <f>((AE23/ABS(Z23))^(1/5)-1)*100</f>
        <v>0.81439237282272536</v>
      </c>
      <c r="AN23" s="1183" t="e">
        <f>AM23-#REF!</f>
        <v>#REF!</v>
      </c>
    </row>
    <row r="24" spans="1:40" ht="14" customHeight="1">
      <c r="A24" s="249"/>
      <c r="B24" s="285" t="s">
        <v>36</v>
      </c>
      <c r="C24" s="286">
        <v>208513</v>
      </c>
      <c r="D24" s="286">
        <v>205878</v>
      </c>
      <c r="E24" s="286">
        <v>209049</v>
      </c>
      <c r="F24" s="286">
        <v>214695</v>
      </c>
      <c r="G24" s="286">
        <v>214279</v>
      </c>
      <c r="H24" s="286">
        <v>229956</v>
      </c>
      <c r="I24" s="286">
        <v>154979</v>
      </c>
      <c r="J24" s="286">
        <v>162648</v>
      </c>
      <c r="K24" s="286">
        <v>162286</v>
      </c>
      <c r="L24" s="286">
        <v>248005</v>
      </c>
      <c r="M24" s="287">
        <v>246653</v>
      </c>
      <c r="N24" s="257">
        <v>239524</v>
      </c>
      <c r="O24" s="253">
        <v>164728</v>
      </c>
      <c r="P24" s="253">
        <v>171759</v>
      </c>
      <c r="Q24" s="253">
        <v>228460</v>
      </c>
      <c r="R24" s="387">
        <v>171682</v>
      </c>
      <c r="S24" s="253">
        <v>199277</v>
      </c>
      <c r="T24" s="253">
        <v>186176</v>
      </c>
      <c r="U24" s="257">
        <v>173700</v>
      </c>
      <c r="V24" s="253">
        <v>159432</v>
      </c>
      <c r="W24" s="253">
        <v>176161</v>
      </c>
      <c r="X24" s="253">
        <v>197894</v>
      </c>
      <c r="Y24" s="253">
        <v>185311</v>
      </c>
      <c r="Z24" s="257">
        <v>189651</v>
      </c>
      <c r="AA24" s="253">
        <v>193251</v>
      </c>
      <c r="AB24" s="376">
        <v>186369</v>
      </c>
      <c r="AC24" s="427">
        <v>199410</v>
      </c>
      <c r="AD24" s="257">
        <v>189396</v>
      </c>
      <c r="AE24" s="387"/>
      <c r="AF24" s="843"/>
      <c r="AG24" s="1062">
        <f t="shared" si="0"/>
        <v>-27.48117098912844</v>
      </c>
      <c r="AH24" s="1177">
        <f t="shared" si="1"/>
        <v>9.1830742659758204</v>
      </c>
      <c r="AI24" s="1019" t="s">
        <v>333</v>
      </c>
      <c r="AJ24" s="1143"/>
      <c r="AK24" s="1100">
        <f t="shared" si="2"/>
        <v>-4.4865796405374025</v>
      </c>
      <c r="AL24" s="1101">
        <f t="shared" si="3"/>
        <v>1.7726454776790579</v>
      </c>
      <c r="AM24" s="1102" t="s">
        <v>870</v>
      </c>
    </row>
    <row r="25" spans="1:40" ht="14" customHeight="1">
      <c r="A25" s="249"/>
      <c r="B25" s="285" t="s">
        <v>37</v>
      </c>
      <c r="C25" s="286">
        <v>596772</v>
      </c>
      <c r="D25" s="286">
        <v>613867</v>
      </c>
      <c r="E25" s="286">
        <v>619929</v>
      </c>
      <c r="F25" s="286">
        <v>639715</v>
      </c>
      <c r="G25" s="286">
        <v>726928</v>
      </c>
      <c r="H25" s="286">
        <v>672153</v>
      </c>
      <c r="I25" s="286">
        <v>668951</v>
      </c>
      <c r="J25" s="286">
        <v>683284</v>
      </c>
      <c r="K25" s="286">
        <v>699515</v>
      </c>
      <c r="L25" s="286">
        <v>739634</v>
      </c>
      <c r="M25" s="287">
        <v>724733</v>
      </c>
      <c r="N25" s="257">
        <v>732269</v>
      </c>
      <c r="O25" s="253">
        <v>778418</v>
      </c>
      <c r="P25" s="253">
        <v>778836</v>
      </c>
      <c r="Q25" s="253">
        <v>766160</v>
      </c>
      <c r="R25" s="387">
        <v>758172</v>
      </c>
      <c r="S25" s="253">
        <v>724149</v>
      </c>
      <c r="T25" s="253">
        <v>765944</v>
      </c>
      <c r="U25" s="257">
        <v>737627</v>
      </c>
      <c r="V25" s="253">
        <v>712018</v>
      </c>
      <c r="W25" s="253">
        <v>728680</v>
      </c>
      <c r="X25" s="253">
        <v>720335</v>
      </c>
      <c r="Y25" s="253">
        <v>698076</v>
      </c>
      <c r="Z25" s="257">
        <v>674163</v>
      </c>
      <c r="AA25" s="253">
        <v>672385</v>
      </c>
      <c r="AB25" s="376">
        <v>661288</v>
      </c>
      <c r="AC25" s="427">
        <v>666752</v>
      </c>
      <c r="AD25" s="257">
        <v>579057</v>
      </c>
      <c r="AE25" s="387"/>
      <c r="AF25" s="843"/>
      <c r="AG25" s="1062">
        <f t="shared" si="0"/>
        <v>0.73169832397657142</v>
      </c>
      <c r="AH25" s="1177">
        <f t="shared" si="1"/>
        <v>-8.603806530943146</v>
      </c>
      <c r="AI25" s="1019" t="s">
        <v>333</v>
      </c>
      <c r="AJ25" s="1143"/>
      <c r="AK25" s="1100">
        <f t="shared" si="2"/>
        <v>0.10420202383762955</v>
      </c>
      <c r="AL25" s="1101">
        <f t="shared" si="3"/>
        <v>-1.7832358725077935</v>
      </c>
      <c r="AM25" s="1102" t="s">
        <v>870</v>
      </c>
    </row>
    <row r="26" spans="1:40" ht="14" customHeight="1">
      <c r="A26" s="249"/>
      <c r="B26" s="285" t="s">
        <v>38</v>
      </c>
      <c r="C26" s="286">
        <v>599698</v>
      </c>
      <c r="D26" s="286">
        <v>616413</v>
      </c>
      <c r="E26" s="286">
        <v>653256</v>
      </c>
      <c r="F26" s="286">
        <v>689297</v>
      </c>
      <c r="G26" s="286">
        <v>741329</v>
      </c>
      <c r="H26" s="286">
        <v>913841</v>
      </c>
      <c r="I26" s="286">
        <v>776603</v>
      </c>
      <c r="J26" s="286">
        <v>771541</v>
      </c>
      <c r="K26" s="286">
        <v>810841</v>
      </c>
      <c r="L26" s="286">
        <v>864023</v>
      </c>
      <c r="M26" s="287">
        <v>848663</v>
      </c>
      <c r="N26" s="257">
        <v>870551</v>
      </c>
      <c r="O26" s="253">
        <v>970260</v>
      </c>
      <c r="P26" s="253">
        <v>960670</v>
      </c>
      <c r="Q26" s="253">
        <v>939284</v>
      </c>
      <c r="R26" s="387">
        <v>962078</v>
      </c>
      <c r="S26" s="253">
        <v>932360</v>
      </c>
      <c r="T26" s="253">
        <v>942927</v>
      </c>
      <c r="U26" s="257">
        <v>921058</v>
      </c>
      <c r="V26" s="253">
        <v>966945</v>
      </c>
      <c r="W26" s="253">
        <v>898930</v>
      </c>
      <c r="X26" s="253">
        <v>900938</v>
      </c>
      <c r="Y26" s="253">
        <v>886637</v>
      </c>
      <c r="Z26" s="257">
        <v>911500</v>
      </c>
      <c r="AA26" s="253">
        <v>892473</v>
      </c>
      <c r="AB26" s="376">
        <v>911185</v>
      </c>
      <c r="AC26" s="427">
        <v>904572</v>
      </c>
      <c r="AD26" s="257">
        <v>982610</v>
      </c>
      <c r="AE26" s="387"/>
      <c r="AF26" s="843"/>
      <c r="AG26" s="1062">
        <f t="shared" si="0"/>
        <v>5.8017278711988158</v>
      </c>
      <c r="AH26" s="1177">
        <f t="shared" si="1"/>
        <v>-1.037719665862519</v>
      </c>
      <c r="AI26" s="1019" t="s">
        <v>333</v>
      </c>
      <c r="AJ26" s="1143"/>
      <c r="AK26" s="1100">
        <f t="shared" si="2"/>
        <v>0.80892086704629218</v>
      </c>
      <c r="AL26" s="1101">
        <f t="shared" si="3"/>
        <v>-0.20841082603866301</v>
      </c>
      <c r="AM26" s="1102" t="s">
        <v>870</v>
      </c>
    </row>
    <row r="27" spans="1:40" ht="14" customHeight="1">
      <c r="A27" s="249"/>
      <c r="B27" s="285" t="s">
        <v>263</v>
      </c>
      <c r="C27" s="286">
        <v>734177</v>
      </c>
      <c r="D27" s="286">
        <v>756033</v>
      </c>
      <c r="E27" s="286">
        <v>803011</v>
      </c>
      <c r="F27" s="286">
        <v>836549</v>
      </c>
      <c r="G27" s="286">
        <v>858865</v>
      </c>
      <c r="H27" s="286">
        <v>885164</v>
      </c>
      <c r="I27" s="286">
        <v>919409</v>
      </c>
      <c r="J27" s="286">
        <v>907540</v>
      </c>
      <c r="K27" s="286">
        <v>938823</v>
      </c>
      <c r="L27" s="286">
        <v>1015411</v>
      </c>
      <c r="M27" s="287">
        <v>1133903</v>
      </c>
      <c r="N27" s="257">
        <v>1205588</v>
      </c>
      <c r="O27" s="253">
        <v>1205614</v>
      </c>
      <c r="P27" s="253">
        <v>1252198</v>
      </c>
      <c r="Q27" s="253">
        <v>1306809</v>
      </c>
      <c r="R27" s="387">
        <v>1350658</v>
      </c>
      <c r="S27" s="253">
        <v>1391545</v>
      </c>
      <c r="T27" s="253">
        <v>1365866</v>
      </c>
      <c r="U27" s="257">
        <v>1501539</v>
      </c>
      <c r="V27" s="253">
        <v>1591042</v>
      </c>
      <c r="W27" s="253">
        <v>1679430</v>
      </c>
      <c r="X27" s="253">
        <v>1744330</v>
      </c>
      <c r="Y27" s="253">
        <v>1807487</v>
      </c>
      <c r="Z27" s="257">
        <v>1866465</v>
      </c>
      <c r="AA27" s="253">
        <v>1882665</v>
      </c>
      <c r="AB27" s="376">
        <v>1964390</v>
      </c>
      <c r="AC27" s="427">
        <v>2009964</v>
      </c>
      <c r="AD27" s="257">
        <v>2060830</v>
      </c>
      <c r="AE27" s="387"/>
      <c r="AF27" s="843"/>
      <c r="AG27" s="1062">
        <f t="shared" si="0"/>
        <v>24.548270221667767</v>
      </c>
      <c r="AH27" s="1177">
        <f t="shared" si="1"/>
        <v>24.303464645273948</v>
      </c>
      <c r="AI27" s="1019" t="s">
        <v>333</v>
      </c>
      <c r="AJ27" s="1143"/>
      <c r="AK27" s="1100">
        <f t="shared" si="2"/>
        <v>3.1857372416728813</v>
      </c>
      <c r="AL27" s="1101">
        <f t="shared" si="3"/>
        <v>4.4471626609753345</v>
      </c>
      <c r="AM27" s="1102" t="s">
        <v>870</v>
      </c>
    </row>
    <row r="28" spans="1:40" ht="14" customHeight="1">
      <c r="A28" s="249"/>
      <c r="B28" s="285" t="s">
        <v>40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7"/>
      <c r="N28" s="257"/>
      <c r="O28" s="253"/>
      <c r="P28" s="253"/>
      <c r="Q28" s="253"/>
      <c r="R28" s="387"/>
      <c r="S28" s="253"/>
      <c r="T28" s="253"/>
      <c r="U28" s="257"/>
      <c r="V28" s="253"/>
      <c r="W28" s="253"/>
      <c r="X28" s="253"/>
      <c r="Y28" s="253"/>
      <c r="Z28" s="257"/>
      <c r="AA28" s="253"/>
      <c r="AB28" s="376"/>
      <c r="AC28" s="427"/>
      <c r="AD28" s="257"/>
      <c r="AE28" s="387"/>
      <c r="AF28" s="843"/>
      <c r="AG28" s="1062"/>
      <c r="AH28" s="1177"/>
      <c r="AI28" s="1019" t="s">
        <v>333</v>
      </c>
      <c r="AJ28" s="1143"/>
      <c r="AK28" s="1100" t="s">
        <v>333</v>
      </c>
      <c r="AL28" s="1101" t="s">
        <v>333</v>
      </c>
      <c r="AM28" s="1102" t="s">
        <v>333</v>
      </c>
    </row>
    <row r="29" spans="1:40" ht="14" customHeight="1">
      <c r="A29" s="249"/>
      <c r="B29" s="285" t="s">
        <v>41</v>
      </c>
      <c r="C29" s="286">
        <v>12642176</v>
      </c>
      <c r="D29" s="286">
        <v>13158425</v>
      </c>
      <c r="E29" s="286">
        <v>13563891</v>
      </c>
      <c r="F29" s="286">
        <v>13849684</v>
      </c>
      <c r="G29" s="286">
        <v>13718168</v>
      </c>
      <c r="H29" s="286">
        <v>13730603</v>
      </c>
      <c r="I29" s="286">
        <v>13856099</v>
      </c>
      <c r="J29" s="286">
        <v>13748700</v>
      </c>
      <c r="K29" s="286">
        <v>13816125</v>
      </c>
      <c r="L29" s="286">
        <v>14224347</v>
      </c>
      <c r="M29" s="287">
        <v>14358066</v>
      </c>
      <c r="N29" s="257">
        <v>15024812</v>
      </c>
      <c r="O29" s="253">
        <v>15071404</v>
      </c>
      <c r="P29" s="253">
        <v>15116892</v>
      </c>
      <c r="Q29" s="253">
        <v>15295226</v>
      </c>
      <c r="R29" s="387">
        <v>15437211</v>
      </c>
      <c r="S29" s="253">
        <v>15411001.452337202</v>
      </c>
      <c r="T29" s="253">
        <v>15597949.243295986</v>
      </c>
      <c r="U29" s="257">
        <v>15247606.307240173</v>
      </c>
      <c r="V29" s="253">
        <v>15434316.604292333</v>
      </c>
      <c r="W29" s="253">
        <v>15616914.185404407</v>
      </c>
      <c r="X29" s="253">
        <v>15741210.675527733</v>
      </c>
      <c r="Y29" s="253">
        <v>15811799.527531484</v>
      </c>
      <c r="Z29" s="257">
        <v>16402894.904549729</v>
      </c>
      <c r="AA29" s="253">
        <v>15984659.926686682</v>
      </c>
      <c r="AB29" s="376">
        <v>16137965.596330129</v>
      </c>
      <c r="AC29" s="427">
        <v>16198425.37367003</v>
      </c>
      <c r="AD29" s="257">
        <v>16275899.96808897</v>
      </c>
      <c r="AE29" s="387"/>
      <c r="AF29" s="843"/>
      <c r="AG29" s="1062">
        <f t="shared" si="0"/>
        <v>1.4828425622907844</v>
      </c>
      <c r="AH29" s="1177">
        <f t="shared" si="1"/>
        <v>7.5768522221155372</v>
      </c>
      <c r="AI29" s="1019" t="s">
        <v>333</v>
      </c>
      <c r="AJ29" s="1143"/>
      <c r="AK29" s="1100">
        <f t="shared" si="2"/>
        <v>0.2105006623628114</v>
      </c>
      <c r="AL29" s="1101">
        <f t="shared" si="3"/>
        <v>1.471426658635</v>
      </c>
      <c r="AM29" s="1102" t="s">
        <v>870</v>
      </c>
    </row>
    <row r="30" spans="1:40" ht="14" customHeight="1">
      <c r="A30" s="260"/>
      <c r="B30" s="290" t="s">
        <v>42</v>
      </c>
      <c r="C30" s="286">
        <v>315439</v>
      </c>
      <c r="D30" s="286">
        <v>317210</v>
      </c>
      <c r="E30" s="286">
        <v>332096</v>
      </c>
      <c r="F30" s="286">
        <v>355595</v>
      </c>
      <c r="G30" s="286">
        <v>408317</v>
      </c>
      <c r="H30" s="286">
        <v>493061</v>
      </c>
      <c r="I30" s="286">
        <v>415277</v>
      </c>
      <c r="J30" s="286">
        <v>396735</v>
      </c>
      <c r="K30" s="286">
        <v>408914</v>
      </c>
      <c r="L30" s="286">
        <v>454269</v>
      </c>
      <c r="M30" s="287">
        <v>433245</v>
      </c>
      <c r="N30" s="976">
        <v>444494</v>
      </c>
      <c r="O30" s="262">
        <v>474173</v>
      </c>
      <c r="P30" s="262">
        <v>484251</v>
      </c>
      <c r="Q30" s="262">
        <v>481098</v>
      </c>
      <c r="R30" s="389">
        <v>508800</v>
      </c>
      <c r="S30" s="262">
        <v>453226</v>
      </c>
      <c r="T30" s="262">
        <v>468333</v>
      </c>
      <c r="U30" s="976">
        <v>511657</v>
      </c>
      <c r="V30" s="262">
        <v>536336</v>
      </c>
      <c r="W30" s="262">
        <v>525841</v>
      </c>
      <c r="X30" s="262">
        <v>542765</v>
      </c>
      <c r="Y30" s="262">
        <v>538145</v>
      </c>
      <c r="Z30" s="976">
        <v>523254</v>
      </c>
      <c r="AA30" s="262">
        <v>529440</v>
      </c>
      <c r="AB30" s="376">
        <v>531781</v>
      </c>
      <c r="AC30" s="427">
        <v>522716</v>
      </c>
      <c r="AD30" s="257">
        <v>506224</v>
      </c>
      <c r="AE30" s="387"/>
      <c r="AF30" s="843"/>
      <c r="AG30" s="1062">
        <f t="shared" si="0"/>
        <v>15.109990236088677</v>
      </c>
      <c r="AH30" s="1177">
        <f t="shared" si="1"/>
        <v>2.2665574789360843</v>
      </c>
      <c r="AI30" s="1019" t="s">
        <v>333</v>
      </c>
      <c r="AJ30" s="1143"/>
      <c r="AK30" s="1100">
        <f t="shared" si="2"/>
        <v>2.0305977550380661</v>
      </c>
      <c r="AL30" s="1101">
        <f t="shared" si="3"/>
        <v>0.44925668873048163</v>
      </c>
      <c r="AM30" s="1102" t="s">
        <v>870</v>
      </c>
    </row>
    <row r="31" spans="1:40" ht="14" customHeight="1">
      <c r="A31" s="249"/>
      <c r="B31" s="285" t="s">
        <v>43</v>
      </c>
      <c r="C31" s="286">
        <v>5918375</v>
      </c>
      <c r="D31" s="286">
        <v>5826885</v>
      </c>
      <c r="E31" s="286">
        <v>5230450</v>
      </c>
      <c r="F31" s="286">
        <v>5321520</v>
      </c>
      <c r="G31" s="286">
        <v>5336329</v>
      </c>
      <c r="H31" s="286">
        <v>7367756</v>
      </c>
      <c r="I31" s="286">
        <v>7566177</v>
      </c>
      <c r="J31" s="286">
        <v>6503961</v>
      </c>
      <c r="K31" s="286">
        <v>5554660</v>
      </c>
      <c r="L31" s="286">
        <v>5191286</v>
      </c>
      <c r="M31" s="287">
        <v>4944435</v>
      </c>
      <c r="N31" s="257">
        <v>4617918</v>
      </c>
      <c r="O31" s="253">
        <v>4211554</v>
      </c>
      <c r="P31" s="253">
        <v>4120363</v>
      </c>
      <c r="Q31" s="253">
        <v>4169931</v>
      </c>
      <c r="R31" s="387">
        <v>4376550</v>
      </c>
      <c r="S31" s="253">
        <v>4552251.9917955492</v>
      </c>
      <c r="T31" s="253">
        <v>4240254.3651887197</v>
      </c>
      <c r="U31" s="257">
        <v>4204959.0511890529</v>
      </c>
      <c r="V31" s="253">
        <v>4160274.116526946</v>
      </c>
      <c r="W31" s="253">
        <v>4101311.4485632144</v>
      </c>
      <c r="X31" s="253">
        <v>3913317.7237319411</v>
      </c>
      <c r="Y31" s="253">
        <v>4084698.3050021757</v>
      </c>
      <c r="Z31" s="257">
        <v>4279081.3728070278</v>
      </c>
      <c r="AA31" s="253">
        <v>3954504.532948026</v>
      </c>
      <c r="AB31" s="376">
        <v>4086477.179786854</v>
      </c>
      <c r="AC31" s="427">
        <v>4488300.0078320764</v>
      </c>
      <c r="AD31" s="257">
        <v>4445399.7042516572</v>
      </c>
      <c r="AE31" s="387">
        <f>AE32+AE40</f>
        <v>4294696</v>
      </c>
      <c r="AF31" s="843"/>
      <c r="AG31" s="1062">
        <f t="shared" si="0"/>
        <v>-8.9425353332594284</v>
      </c>
      <c r="AH31" s="1177">
        <f t="shared" si="1"/>
        <v>1.7627358724697932</v>
      </c>
      <c r="AI31" s="1019">
        <f t="shared" ref="AI31:AI40" si="4">(AE31-Z31)/ABS(Z31)*100</f>
        <v>0.3649060588611619</v>
      </c>
      <c r="AJ31" s="1143"/>
      <c r="AK31" s="1100">
        <f t="shared" si="2"/>
        <v>-1.3293620129879224</v>
      </c>
      <c r="AL31" s="1101">
        <f t="shared" si="3"/>
        <v>0.35008735491854903</v>
      </c>
      <c r="AM31" s="1102">
        <f t="shared" ref="AM31:AM40" si="5">((AE31/ABS(Z31))^(1/5)-1)*100</f>
        <v>7.2874919262733151E-2</v>
      </c>
      <c r="AN31" s="1183" t="e">
        <f>AM31-#REF!</f>
        <v>#REF!</v>
      </c>
    </row>
    <row r="32" spans="1:40" ht="14" customHeight="1">
      <c r="A32" s="249"/>
      <c r="B32" s="285" t="s">
        <v>44</v>
      </c>
      <c r="C32" s="286">
        <v>5409645</v>
      </c>
      <c r="D32" s="286">
        <v>5385366</v>
      </c>
      <c r="E32" s="286">
        <v>5501627</v>
      </c>
      <c r="F32" s="286">
        <v>5568310</v>
      </c>
      <c r="G32" s="286">
        <v>5347260</v>
      </c>
      <c r="H32" s="286">
        <v>7156709</v>
      </c>
      <c r="I32" s="286">
        <v>7518916</v>
      </c>
      <c r="J32" s="286">
        <v>6401721</v>
      </c>
      <c r="K32" s="286">
        <v>5471507</v>
      </c>
      <c r="L32" s="286">
        <v>5229369</v>
      </c>
      <c r="M32" s="287">
        <v>4945925</v>
      </c>
      <c r="N32" s="257">
        <v>4561496</v>
      </c>
      <c r="O32" s="253">
        <v>4295057</v>
      </c>
      <c r="P32" s="253">
        <v>4213220</v>
      </c>
      <c r="Q32" s="253">
        <v>4196854</v>
      </c>
      <c r="R32" s="387">
        <v>4341067</v>
      </c>
      <c r="S32" s="253">
        <v>4491145.1099992832</v>
      </c>
      <c r="T32" s="253">
        <v>4178697.7053917125</v>
      </c>
      <c r="U32" s="257">
        <v>4303470.1813856633</v>
      </c>
      <c r="V32" s="253">
        <v>4106619.4473241363</v>
      </c>
      <c r="W32" s="253">
        <v>4117986.845498411</v>
      </c>
      <c r="X32" s="253">
        <v>3868166.3401121045</v>
      </c>
      <c r="Y32" s="253">
        <v>4022726.7735292856</v>
      </c>
      <c r="Z32" s="257">
        <v>4271841.5215040669</v>
      </c>
      <c r="AA32" s="253">
        <v>4089313.3260240788</v>
      </c>
      <c r="AB32" s="376">
        <v>4087882.7891477016</v>
      </c>
      <c r="AC32" s="427">
        <v>4428718.8662766945</v>
      </c>
      <c r="AD32" s="257">
        <v>4412003.4958100924</v>
      </c>
      <c r="AE32" s="387">
        <f>AE33+AE36</f>
        <v>4280773</v>
      </c>
      <c r="AF32" s="843"/>
      <c r="AG32" s="1062">
        <f t="shared" si="0"/>
        <v>-5.6566051710740659</v>
      </c>
      <c r="AH32" s="1177">
        <f t="shared" si="1"/>
        <v>-0.73495710550996363</v>
      </c>
      <c r="AI32" s="1019">
        <f t="shared" si="4"/>
        <v>0.20907794568157206</v>
      </c>
      <c r="AJ32" s="1143"/>
      <c r="AK32" s="1100">
        <f t="shared" si="2"/>
        <v>-0.8283915374822759</v>
      </c>
      <c r="AL32" s="1101">
        <f t="shared" si="3"/>
        <v>-0.14742546609839424</v>
      </c>
      <c r="AM32" s="1102">
        <f t="shared" si="5"/>
        <v>4.1780662072143926E-2</v>
      </c>
      <c r="AN32" s="1183" t="e">
        <f>AM32-#REF!</f>
        <v>#REF!</v>
      </c>
    </row>
    <row r="33" spans="1:40" ht="14" customHeight="1">
      <c r="A33" s="249"/>
      <c r="B33" s="285" t="s">
        <v>264</v>
      </c>
      <c r="C33" s="286">
        <v>4082277</v>
      </c>
      <c r="D33" s="286">
        <v>3884697</v>
      </c>
      <c r="E33" s="286">
        <v>3888836</v>
      </c>
      <c r="F33" s="286">
        <v>3642075</v>
      </c>
      <c r="G33" s="286">
        <v>3728502</v>
      </c>
      <c r="H33" s="286">
        <v>4725082</v>
      </c>
      <c r="I33" s="286">
        <v>4969072</v>
      </c>
      <c r="J33" s="286">
        <v>4279018</v>
      </c>
      <c r="K33" s="286">
        <v>3699832</v>
      </c>
      <c r="L33" s="286">
        <v>3451828</v>
      </c>
      <c r="M33" s="287">
        <v>3418486</v>
      </c>
      <c r="N33" s="257">
        <v>3213491</v>
      </c>
      <c r="O33" s="253">
        <v>3111257</v>
      </c>
      <c r="P33" s="253">
        <v>3133925</v>
      </c>
      <c r="Q33" s="253">
        <v>3168910</v>
      </c>
      <c r="R33" s="387">
        <v>3350670</v>
      </c>
      <c r="S33" s="253">
        <v>3712698.3699350473</v>
      </c>
      <c r="T33" s="253">
        <v>3509828.5000962415</v>
      </c>
      <c r="U33" s="257">
        <v>3650532.7613495803</v>
      </c>
      <c r="V33" s="253">
        <v>3369599.1829712181</v>
      </c>
      <c r="W33" s="253">
        <v>3334440.0441940636</v>
      </c>
      <c r="X33" s="253">
        <v>3246415.0041363034</v>
      </c>
      <c r="Y33" s="253">
        <v>3366081.4987903442</v>
      </c>
      <c r="Z33" s="257">
        <v>3521053.1916165529</v>
      </c>
      <c r="AA33" s="253">
        <v>3405353.2142416285</v>
      </c>
      <c r="AB33" s="376">
        <v>3379525.3533168766</v>
      </c>
      <c r="AC33" s="427">
        <v>3702439.2523336047</v>
      </c>
      <c r="AD33" s="257">
        <v>3731599.9783543041</v>
      </c>
      <c r="AE33" s="387">
        <f>AE34+AE35</f>
        <v>3646302</v>
      </c>
      <c r="AF33" s="843"/>
      <c r="AG33" s="1062">
        <f t="shared" si="0"/>
        <v>13.600217375731882</v>
      </c>
      <c r="AH33" s="1177">
        <f t="shared" si="1"/>
        <v>-3.5468677641769619</v>
      </c>
      <c r="AI33" s="1019">
        <f t="shared" si="4"/>
        <v>3.5571404794922752</v>
      </c>
      <c r="AJ33" s="1143"/>
      <c r="AK33" s="1100">
        <f t="shared" si="2"/>
        <v>1.8383393812345217</v>
      </c>
      <c r="AL33" s="1101">
        <f t="shared" si="3"/>
        <v>-0.71965741343854583</v>
      </c>
      <c r="AM33" s="1102">
        <f t="shared" si="5"/>
        <v>0.70151630411303678</v>
      </c>
      <c r="AN33" s="1183" t="e">
        <f>AM33-#REF!</f>
        <v>#REF!</v>
      </c>
    </row>
    <row r="34" spans="1:40" ht="14" customHeight="1">
      <c r="A34" s="249"/>
      <c r="B34" s="285" t="s">
        <v>265</v>
      </c>
      <c r="C34" s="286">
        <v>1204531</v>
      </c>
      <c r="D34" s="286">
        <v>1033175</v>
      </c>
      <c r="E34" s="286">
        <v>991961</v>
      </c>
      <c r="F34" s="286">
        <v>1036472</v>
      </c>
      <c r="G34" s="286">
        <v>1115475</v>
      </c>
      <c r="H34" s="286">
        <v>1726419</v>
      </c>
      <c r="I34" s="286">
        <v>1817138</v>
      </c>
      <c r="J34" s="286">
        <v>1296470</v>
      </c>
      <c r="K34" s="286">
        <v>1101589</v>
      </c>
      <c r="L34" s="286">
        <v>1052152</v>
      </c>
      <c r="M34" s="287">
        <v>1009421</v>
      </c>
      <c r="N34" s="257">
        <v>867638</v>
      </c>
      <c r="O34" s="253">
        <v>856380</v>
      </c>
      <c r="P34" s="253">
        <v>813075</v>
      </c>
      <c r="Q34" s="253">
        <v>799134</v>
      </c>
      <c r="R34" s="387">
        <v>790342</v>
      </c>
      <c r="S34" s="253">
        <v>815208.18062563089</v>
      </c>
      <c r="T34" s="253">
        <v>700025.62338949461</v>
      </c>
      <c r="U34" s="257">
        <v>659339.79146459745</v>
      </c>
      <c r="V34" s="253">
        <v>521757.44444444438</v>
      </c>
      <c r="W34" s="253">
        <v>545072.57414829661</v>
      </c>
      <c r="X34" s="253">
        <v>550130.31731731747</v>
      </c>
      <c r="Y34" s="253">
        <v>561582.06754032266</v>
      </c>
      <c r="Z34" s="257">
        <v>587873.85798237042</v>
      </c>
      <c r="AA34" s="253">
        <v>551261.39035916841</v>
      </c>
      <c r="AB34" s="376">
        <v>572812.39210776566</v>
      </c>
      <c r="AC34" s="427">
        <v>583411.71114140237</v>
      </c>
      <c r="AD34" s="257">
        <v>542446.67474370939</v>
      </c>
      <c r="AE34" s="387">
        <f>'22QE支出実質'!E87</f>
        <v>514903</v>
      </c>
      <c r="AF34" s="843"/>
      <c r="AG34" s="1062">
        <f t="shared" si="0"/>
        <v>-24.007501807827982</v>
      </c>
      <c r="AH34" s="1177">
        <f t="shared" si="1"/>
        <v>-10.839014178634526</v>
      </c>
      <c r="AI34" s="1019">
        <f t="shared" si="4"/>
        <v>-12.412672717377189</v>
      </c>
      <c r="AJ34" s="1143"/>
      <c r="AK34" s="1100">
        <f t="shared" si="2"/>
        <v>-3.8460242650017351</v>
      </c>
      <c r="AL34" s="1101">
        <f t="shared" si="3"/>
        <v>-2.2684082111785409</v>
      </c>
      <c r="AM34" s="1102">
        <f t="shared" si="5"/>
        <v>-2.615855186579974</v>
      </c>
      <c r="AN34" s="1183" t="e">
        <f>AM34-#REF!</f>
        <v>#REF!</v>
      </c>
    </row>
    <row r="35" spans="1:40" ht="14" customHeight="1">
      <c r="A35" s="249"/>
      <c r="B35" s="285" t="s">
        <v>266</v>
      </c>
      <c r="C35" s="286">
        <v>2877746</v>
      </c>
      <c r="D35" s="286">
        <v>2851522</v>
      </c>
      <c r="E35" s="286">
        <v>2896875</v>
      </c>
      <c r="F35" s="286">
        <v>2605603</v>
      </c>
      <c r="G35" s="286">
        <v>2613027</v>
      </c>
      <c r="H35" s="286">
        <v>2998663</v>
      </c>
      <c r="I35" s="286">
        <v>3151934</v>
      </c>
      <c r="J35" s="286">
        <v>2982548</v>
      </c>
      <c r="K35" s="286">
        <v>2598243</v>
      </c>
      <c r="L35" s="286">
        <v>2399676</v>
      </c>
      <c r="M35" s="287">
        <v>2409065</v>
      </c>
      <c r="N35" s="257">
        <v>2345853</v>
      </c>
      <c r="O35" s="253">
        <v>2254877</v>
      </c>
      <c r="P35" s="253">
        <v>2320850</v>
      </c>
      <c r="Q35" s="253">
        <v>2369776</v>
      </c>
      <c r="R35" s="387">
        <v>2560328</v>
      </c>
      <c r="S35" s="253">
        <v>2905432.3026604508</v>
      </c>
      <c r="T35" s="253">
        <v>2813278.4095891407</v>
      </c>
      <c r="U35" s="257">
        <v>2992060.4923125464</v>
      </c>
      <c r="V35" s="253">
        <v>2847071.079355693</v>
      </c>
      <c r="W35" s="253">
        <v>2789169.3125848016</v>
      </c>
      <c r="X35" s="253">
        <v>2696284.6868189862</v>
      </c>
      <c r="Y35" s="253">
        <v>2804499.4312500209</v>
      </c>
      <c r="Z35" s="257">
        <v>2933181.0886639198</v>
      </c>
      <c r="AA35" s="253">
        <v>2854403.9043822717</v>
      </c>
      <c r="AB35" s="376">
        <v>2805958.9487907202</v>
      </c>
      <c r="AC35" s="427">
        <v>3119802.3838737411</v>
      </c>
      <c r="AD35" s="257">
        <v>3191825.0805768683</v>
      </c>
      <c r="AE35" s="387">
        <f>'22QE支出実質'!F87</f>
        <v>3131399</v>
      </c>
      <c r="AF35" s="843"/>
      <c r="AG35" s="1062">
        <f t="shared" si="0"/>
        <v>27.546802477075349</v>
      </c>
      <c r="AH35" s="1177">
        <f t="shared" si="1"/>
        <v>-1.9678547208488748</v>
      </c>
      <c r="AI35" s="1019">
        <f t="shared" si="4"/>
        <v>6.7577795350633991</v>
      </c>
      <c r="AJ35" s="1143"/>
      <c r="AK35" s="1100">
        <f t="shared" si="2"/>
        <v>3.5370182552022733</v>
      </c>
      <c r="AL35" s="1101">
        <f t="shared" si="3"/>
        <v>-0.39670599548171648</v>
      </c>
      <c r="AM35" s="1102">
        <f t="shared" si="5"/>
        <v>1.3164365155692526</v>
      </c>
      <c r="AN35" s="1183" t="e">
        <f>AM35-#REF!</f>
        <v>#REF!</v>
      </c>
    </row>
    <row r="36" spans="1:40" ht="14" customHeight="1">
      <c r="A36" s="249"/>
      <c r="B36" s="285" t="s">
        <v>267</v>
      </c>
      <c r="C36" s="286">
        <v>1327368</v>
      </c>
      <c r="D36" s="286">
        <v>1500669</v>
      </c>
      <c r="E36" s="286">
        <v>1612791</v>
      </c>
      <c r="F36" s="286">
        <v>1926235</v>
      </c>
      <c r="G36" s="286">
        <v>1618758</v>
      </c>
      <c r="H36" s="286">
        <v>2431627</v>
      </c>
      <c r="I36" s="286">
        <v>2549844</v>
      </c>
      <c r="J36" s="286">
        <v>2122703</v>
      </c>
      <c r="K36" s="286">
        <v>1771675</v>
      </c>
      <c r="L36" s="286">
        <v>1777541</v>
      </c>
      <c r="M36" s="287">
        <v>1527439</v>
      </c>
      <c r="N36" s="257">
        <v>1348005</v>
      </c>
      <c r="O36" s="253">
        <v>1183800</v>
      </c>
      <c r="P36" s="253">
        <v>1079295</v>
      </c>
      <c r="Q36" s="253">
        <v>1027944</v>
      </c>
      <c r="R36" s="387">
        <v>990397</v>
      </c>
      <c r="S36" s="253">
        <v>780758.76236897777</v>
      </c>
      <c r="T36" s="253">
        <v>668642.84987924132</v>
      </c>
      <c r="U36" s="257">
        <v>651594.92527106905</v>
      </c>
      <c r="V36" s="253">
        <v>737222.01083486155</v>
      </c>
      <c r="W36" s="253">
        <v>784476.87551293185</v>
      </c>
      <c r="X36" s="253">
        <v>621751.33597580099</v>
      </c>
      <c r="Y36" s="253">
        <v>656636.56072405004</v>
      </c>
      <c r="Z36" s="257">
        <v>750726.68424251024</v>
      </c>
      <c r="AA36" s="253">
        <v>684074.64722720266</v>
      </c>
      <c r="AB36" s="376">
        <v>708026.66914416221</v>
      </c>
      <c r="AC36" s="427">
        <v>726738.43673226936</v>
      </c>
      <c r="AD36" s="257">
        <v>681945.31013993605</v>
      </c>
      <c r="AE36" s="387">
        <f>'22QE支出実質'!I87</f>
        <v>634471</v>
      </c>
      <c r="AF36" s="843"/>
      <c r="AG36" s="1062">
        <f t="shared" si="0"/>
        <v>-51.662276826045229</v>
      </c>
      <c r="AH36" s="1177">
        <f t="shared" si="1"/>
        <v>15.213709488329966</v>
      </c>
      <c r="AI36" s="1019">
        <f t="shared" si="4"/>
        <v>-15.485753561539276</v>
      </c>
      <c r="AJ36" s="1143"/>
      <c r="AK36" s="1100">
        <f t="shared" si="2"/>
        <v>-9.8640527448367479</v>
      </c>
      <c r="AL36" s="1101">
        <f t="shared" si="3"/>
        <v>2.8728642573887964</v>
      </c>
      <c r="AM36" s="1102">
        <f t="shared" si="5"/>
        <v>-3.3090149456463602</v>
      </c>
      <c r="AN36" s="1183" t="e">
        <f>AM36-#REF!</f>
        <v>#REF!</v>
      </c>
    </row>
    <row r="37" spans="1:40" ht="14" customHeight="1">
      <c r="A37" s="249"/>
      <c r="B37" s="285" t="s">
        <v>265</v>
      </c>
      <c r="C37" s="286">
        <v>95159</v>
      </c>
      <c r="D37" s="286">
        <v>117964</v>
      </c>
      <c r="E37" s="286">
        <v>114821</v>
      </c>
      <c r="F37" s="286">
        <v>161187</v>
      </c>
      <c r="G37" s="286">
        <v>164889</v>
      </c>
      <c r="H37" s="286">
        <v>174228</v>
      </c>
      <c r="I37" s="286">
        <v>248370</v>
      </c>
      <c r="J37" s="286">
        <v>351178</v>
      </c>
      <c r="K37" s="286">
        <v>171101</v>
      </c>
      <c r="L37" s="286">
        <v>125525</v>
      </c>
      <c r="M37" s="287">
        <v>70791</v>
      </c>
      <c r="N37" s="257">
        <v>65969</v>
      </c>
      <c r="O37" s="253">
        <v>41155</v>
      </c>
      <c r="P37" s="253">
        <v>33645</v>
      </c>
      <c r="Q37" s="253">
        <v>32662</v>
      </c>
      <c r="R37" s="387">
        <v>39050</v>
      </c>
      <c r="S37" s="253">
        <v>34456.765005086469</v>
      </c>
      <c r="T37" s="253">
        <v>25862.999999999993</v>
      </c>
      <c r="U37" s="257">
        <v>29608.949416342402</v>
      </c>
      <c r="V37" s="253">
        <v>22972.782258064512</v>
      </c>
      <c r="W37" s="253">
        <v>22852.261306532659</v>
      </c>
      <c r="X37" s="253">
        <v>26756.999999999996</v>
      </c>
      <c r="Y37" s="253">
        <v>21640.483383685798</v>
      </c>
      <c r="Z37" s="257">
        <v>25687.622789783883</v>
      </c>
      <c r="AA37" s="253">
        <v>22970.504281636539</v>
      </c>
      <c r="AB37" s="376">
        <v>22718.216318785577</v>
      </c>
      <c r="AC37" s="427">
        <v>30756.422454804942</v>
      </c>
      <c r="AD37" s="257">
        <v>36465.485074626857</v>
      </c>
      <c r="AE37" s="387"/>
      <c r="AF37" s="843"/>
      <c r="AG37" s="1062">
        <f t="shared" si="0"/>
        <v>-55.116873961493425</v>
      </c>
      <c r="AH37" s="1177">
        <f t="shared" si="1"/>
        <v>-13.243720914981797</v>
      </c>
      <c r="AI37" s="1019">
        <f t="shared" si="4"/>
        <v>-100</v>
      </c>
      <c r="AJ37" s="1143"/>
      <c r="AK37" s="1100">
        <f t="shared" si="2"/>
        <v>-10.81381536166659</v>
      </c>
      <c r="AL37" s="1101">
        <f t="shared" si="3"/>
        <v>-2.8013610973994352</v>
      </c>
      <c r="AM37" s="1102">
        <f t="shared" si="5"/>
        <v>-100</v>
      </c>
      <c r="AN37" s="1183" t="e">
        <f>AM37-#REF!</f>
        <v>#REF!</v>
      </c>
    </row>
    <row r="38" spans="1:40" ht="14" customHeight="1">
      <c r="A38" s="249"/>
      <c r="B38" s="285" t="s">
        <v>266</v>
      </c>
      <c r="C38" s="286">
        <v>400754</v>
      </c>
      <c r="D38" s="286">
        <v>482715</v>
      </c>
      <c r="E38" s="286">
        <v>449944</v>
      </c>
      <c r="F38" s="286">
        <v>615162</v>
      </c>
      <c r="G38" s="286">
        <v>406851</v>
      </c>
      <c r="H38" s="286">
        <v>537444</v>
      </c>
      <c r="I38" s="286">
        <v>555022</v>
      </c>
      <c r="J38" s="286">
        <v>472971</v>
      </c>
      <c r="K38" s="286">
        <v>427977</v>
      </c>
      <c r="L38" s="286">
        <v>466081</v>
      </c>
      <c r="M38" s="287">
        <v>394938</v>
      </c>
      <c r="N38" s="257">
        <v>358034</v>
      </c>
      <c r="O38" s="253">
        <v>294895</v>
      </c>
      <c r="P38" s="253">
        <v>240555</v>
      </c>
      <c r="Q38" s="253">
        <v>245149</v>
      </c>
      <c r="R38" s="387">
        <v>197363</v>
      </c>
      <c r="S38" s="253">
        <v>141064.41829169253</v>
      </c>
      <c r="T38" s="253">
        <v>126185.82287934746</v>
      </c>
      <c r="U38" s="257">
        <v>131939.19122326313</v>
      </c>
      <c r="V38" s="253">
        <v>141368.81071441487</v>
      </c>
      <c r="W38" s="253">
        <v>149068.24132831872</v>
      </c>
      <c r="X38" s="253">
        <v>82755.877226457829</v>
      </c>
      <c r="Y38" s="253">
        <v>139902.49321927162</v>
      </c>
      <c r="Z38" s="257">
        <v>149176.31144544279</v>
      </c>
      <c r="AA38" s="253">
        <v>139143.65235538449</v>
      </c>
      <c r="AB38" s="376">
        <v>130797.9901567849</v>
      </c>
      <c r="AC38" s="427">
        <v>129184.01444257685</v>
      </c>
      <c r="AD38" s="257">
        <v>126736.97481610623</v>
      </c>
      <c r="AE38" s="387"/>
      <c r="AF38" s="843"/>
      <c r="AG38" s="1062">
        <f t="shared" si="0"/>
        <v>-63.148977129752168</v>
      </c>
      <c r="AH38" s="1177">
        <f t="shared" si="1"/>
        <v>13.06444284095358</v>
      </c>
      <c r="AI38" s="1019">
        <f t="shared" si="4"/>
        <v>-100</v>
      </c>
      <c r="AJ38" s="1143"/>
      <c r="AK38" s="1100">
        <f t="shared" si="2"/>
        <v>-13.290991335789004</v>
      </c>
      <c r="AL38" s="1101">
        <f t="shared" si="3"/>
        <v>2.486157240676734</v>
      </c>
      <c r="AM38" s="1102">
        <f t="shared" si="5"/>
        <v>-100</v>
      </c>
      <c r="AN38" s="1183" t="e">
        <f>AM38-#REF!</f>
        <v>#REF!</v>
      </c>
    </row>
    <row r="39" spans="1:40" ht="14" customHeight="1">
      <c r="A39" s="249"/>
      <c r="B39" s="285" t="s">
        <v>268</v>
      </c>
      <c r="C39" s="286">
        <v>831455</v>
      </c>
      <c r="D39" s="286">
        <v>899990</v>
      </c>
      <c r="E39" s="286">
        <v>1048026</v>
      </c>
      <c r="F39" s="286">
        <v>1149886</v>
      </c>
      <c r="G39" s="286">
        <v>1047018</v>
      </c>
      <c r="H39" s="286">
        <v>1719955</v>
      </c>
      <c r="I39" s="286">
        <v>1746452</v>
      </c>
      <c r="J39" s="286">
        <v>1298554</v>
      </c>
      <c r="K39" s="286">
        <v>1172597</v>
      </c>
      <c r="L39" s="286">
        <v>1185935</v>
      </c>
      <c r="M39" s="287">
        <v>1061710</v>
      </c>
      <c r="N39" s="257">
        <v>924002</v>
      </c>
      <c r="O39" s="253">
        <v>847750</v>
      </c>
      <c r="P39" s="253">
        <v>805095</v>
      </c>
      <c r="Q39" s="253">
        <v>750133</v>
      </c>
      <c r="R39" s="387">
        <v>753984</v>
      </c>
      <c r="S39" s="253">
        <v>605306.12551241159</v>
      </c>
      <c r="T39" s="253">
        <v>516451.58870402433</v>
      </c>
      <c r="U39" s="257">
        <v>489711.55558177311</v>
      </c>
      <c r="V39" s="253">
        <v>572585.56775891501</v>
      </c>
      <c r="W39" s="253">
        <v>612255.12719115673</v>
      </c>
      <c r="X39" s="253">
        <v>512238.45874934312</v>
      </c>
      <c r="Y39" s="253">
        <v>495146.0874702211</v>
      </c>
      <c r="Z39" s="257">
        <v>575894.15690676391</v>
      </c>
      <c r="AA39" s="253">
        <v>522010.73872414965</v>
      </c>
      <c r="AB39" s="376">
        <v>554225.65163070394</v>
      </c>
      <c r="AC39" s="427">
        <v>566366.1996926897</v>
      </c>
      <c r="AD39" s="257">
        <v>518528.387956372</v>
      </c>
      <c r="AE39" s="387"/>
      <c r="AF39" s="843"/>
      <c r="AG39" s="1062">
        <f t="shared" si="0"/>
        <v>-47.001028614464786</v>
      </c>
      <c r="AH39" s="1177">
        <f t="shared" si="1"/>
        <v>17.59864564000468</v>
      </c>
      <c r="AI39" s="1019">
        <f t="shared" si="4"/>
        <v>-100</v>
      </c>
      <c r="AJ39" s="1143"/>
      <c r="AK39" s="1100">
        <f t="shared" si="2"/>
        <v>-8.670804006453924</v>
      </c>
      <c r="AL39" s="1101">
        <f t="shared" si="3"/>
        <v>3.2952768612568795</v>
      </c>
      <c r="AM39" s="1102">
        <f t="shared" si="5"/>
        <v>-100</v>
      </c>
      <c r="AN39" s="1183" t="e">
        <f>AM39-#REF!</f>
        <v>#REF!</v>
      </c>
    </row>
    <row r="40" spans="1:40" ht="14" customHeight="1">
      <c r="A40" s="249"/>
      <c r="B40" s="285" t="s">
        <v>269</v>
      </c>
      <c r="C40" s="286">
        <v>508730</v>
      </c>
      <c r="D40" s="286">
        <v>441519</v>
      </c>
      <c r="E40" s="286">
        <v>-271177</v>
      </c>
      <c r="F40" s="286">
        <v>-246790</v>
      </c>
      <c r="G40" s="286">
        <v>-10931</v>
      </c>
      <c r="H40" s="286">
        <v>211047</v>
      </c>
      <c r="I40" s="286">
        <v>47261</v>
      </c>
      <c r="J40" s="286">
        <v>102240</v>
      </c>
      <c r="K40" s="286">
        <v>83153</v>
      </c>
      <c r="L40" s="286">
        <v>-38083</v>
      </c>
      <c r="M40" s="287">
        <v>-1490</v>
      </c>
      <c r="N40" s="257">
        <v>56422</v>
      </c>
      <c r="O40" s="253">
        <v>-83503</v>
      </c>
      <c r="P40" s="253">
        <v>-92857</v>
      </c>
      <c r="Q40" s="253">
        <v>-26923</v>
      </c>
      <c r="R40" s="387">
        <v>35483</v>
      </c>
      <c r="S40" s="253">
        <v>63061.497143547102</v>
      </c>
      <c r="T40" s="253">
        <v>63486.985547865632</v>
      </c>
      <c r="U40" s="257">
        <v>-97945.971260520295</v>
      </c>
      <c r="V40" s="253">
        <v>55051.959321736897</v>
      </c>
      <c r="W40" s="253">
        <v>-17471.578336160779</v>
      </c>
      <c r="X40" s="253">
        <v>45151.383619836648</v>
      </c>
      <c r="Y40" s="253">
        <v>62003.270958654815</v>
      </c>
      <c r="Z40" s="257">
        <v>6561.9284134744357</v>
      </c>
      <c r="AA40" s="253">
        <v>-135678.00972194542</v>
      </c>
      <c r="AB40" s="376">
        <v>-420.90026983942408</v>
      </c>
      <c r="AC40" s="427">
        <v>60067.514498260309</v>
      </c>
      <c r="AD40" s="257">
        <v>33802.164509143055</v>
      </c>
      <c r="AE40" s="387">
        <f>AE41+AE42</f>
        <v>13923</v>
      </c>
      <c r="AF40" s="843"/>
      <c r="AG40" s="1062">
        <f t="shared" si="0"/>
        <v>-273.59535511063109</v>
      </c>
      <c r="AH40" s="1177">
        <f t="shared" si="1"/>
        <v>-106.69953886721974</v>
      </c>
      <c r="AI40" s="1019">
        <f t="shared" si="4"/>
        <v>112.17848051207244</v>
      </c>
      <c r="AJ40" s="1143"/>
      <c r="AK40" s="1100">
        <f t="shared" si="2"/>
        <v>-208.19812346711669</v>
      </c>
      <c r="AL40" s="1101">
        <f t="shared" si="3"/>
        <v>-41.76166071612483</v>
      </c>
      <c r="AM40" s="1102">
        <f t="shared" si="5"/>
        <v>16.235895808515632</v>
      </c>
      <c r="AN40" s="1183" t="e">
        <f>AM40-#REF!</f>
        <v>#REF!</v>
      </c>
    </row>
    <row r="41" spans="1:40" ht="14" customHeight="1">
      <c r="A41" s="249"/>
      <c r="B41" s="285" t="s">
        <v>873</v>
      </c>
      <c r="C41" s="286">
        <v>130207</v>
      </c>
      <c r="D41" s="286">
        <v>167419</v>
      </c>
      <c r="E41" s="286">
        <v>-4129</v>
      </c>
      <c r="F41" s="286">
        <v>-27918</v>
      </c>
      <c r="G41" s="286">
        <v>8781</v>
      </c>
      <c r="H41" s="286">
        <v>66520</v>
      </c>
      <c r="I41" s="286">
        <v>118462</v>
      </c>
      <c r="J41" s="286">
        <v>108952</v>
      </c>
      <c r="K41" s="286">
        <v>43049</v>
      </c>
      <c r="L41" s="286">
        <v>-65272</v>
      </c>
      <c r="M41" s="287">
        <v>-75155</v>
      </c>
      <c r="N41" s="257">
        <v>-12315</v>
      </c>
      <c r="O41" s="253">
        <v>-102195</v>
      </c>
      <c r="P41" s="253">
        <v>-38139</v>
      </c>
      <c r="Q41" s="253">
        <v>21508</v>
      </c>
      <c r="R41" s="387">
        <v>44744</v>
      </c>
      <c r="S41" s="253">
        <v>63183.137390614655</v>
      </c>
      <c r="T41" s="253">
        <v>63693.828462462647</v>
      </c>
      <c r="U41" s="257">
        <v>-98342.730723225468</v>
      </c>
      <c r="V41" s="253">
        <v>54886.367863292333</v>
      </c>
      <c r="W41" s="253">
        <v>-17010.616612872927</v>
      </c>
      <c r="X41" s="253">
        <v>45137.953341518165</v>
      </c>
      <c r="Y41" s="253">
        <v>62260.54073854196</v>
      </c>
      <c r="Z41" s="257">
        <v>6980.6973372016309</v>
      </c>
      <c r="AA41" s="253">
        <v>-135225.46707479146</v>
      </c>
      <c r="AB41" s="376">
        <v>-531.06726914881756</v>
      </c>
      <c r="AC41" s="427">
        <v>63112.953931224227</v>
      </c>
      <c r="AD41" s="257">
        <v>35655.720086095454</v>
      </c>
      <c r="AE41" s="387">
        <f>'22QE支出実質'!G87</f>
        <v>14036</v>
      </c>
      <c r="AF41" s="843"/>
      <c r="AG41" s="1062">
        <f t="shared" si="0"/>
        <v>698.56054180451054</v>
      </c>
      <c r="AH41" s="1177">
        <f t="shared" si="1"/>
        <v>-107.09833587685095</v>
      </c>
      <c r="AI41" s="1019" t="s">
        <v>333</v>
      </c>
      <c r="AJ41" s="1143"/>
      <c r="AK41" s="1100">
        <f t="shared" si="2"/>
        <v>-234.5553967148997</v>
      </c>
      <c r="AL41" s="1101">
        <f t="shared" si="3"/>
        <v>-41.084263779904951</v>
      </c>
      <c r="AM41" s="1102" t="s">
        <v>870</v>
      </c>
    </row>
    <row r="42" spans="1:40" ht="14" customHeight="1">
      <c r="A42" s="260"/>
      <c r="B42" s="290" t="s">
        <v>271</v>
      </c>
      <c r="C42" s="286">
        <v>378523</v>
      </c>
      <c r="D42" s="286">
        <v>274100</v>
      </c>
      <c r="E42" s="286">
        <v>-267048</v>
      </c>
      <c r="F42" s="286">
        <v>-218872</v>
      </c>
      <c r="G42" s="286">
        <v>-19712</v>
      </c>
      <c r="H42" s="286">
        <v>144527</v>
      </c>
      <c r="I42" s="286">
        <v>-71201</v>
      </c>
      <c r="J42" s="286">
        <v>-6712</v>
      </c>
      <c r="K42" s="286">
        <v>40104</v>
      </c>
      <c r="L42" s="286">
        <v>27189</v>
      </c>
      <c r="M42" s="287">
        <v>73665</v>
      </c>
      <c r="N42" s="976">
        <v>68737</v>
      </c>
      <c r="O42" s="262">
        <v>18692</v>
      </c>
      <c r="P42" s="262">
        <v>-54718</v>
      </c>
      <c r="Q42" s="262">
        <v>-48431</v>
      </c>
      <c r="R42" s="389">
        <v>-9261</v>
      </c>
      <c r="S42" s="262">
        <v>-179.18774353102407</v>
      </c>
      <c r="T42" s="262">
        <v>-271.98811396841415</v>
      </c>
      <c r="U42" s="257">
        <v>496.42555240482358</v>
      </c>
      <c r="V42" s="253">
        <v>129.10553890345406</v>
      </c>
      <c r="W42" s="253">
        <v>-498.74533386590292</v>
      </c>
      <c r="X42" s="253">
        <v>13.430278318482246</v>
      </c>
      <c r="Y42" s="253">
        <v>-250.59115191307538</v>
      </c>
      <c r="Z42" s="257">
        <v>-395.72584811742865</v>
      </c>
      <c r="AA42" s="253">
        <v>145.49144077108767</v>
      </c>
      <c r="AB42" s="376">
        <v>110.05490786377032</v>
      </c>
      <c r="AC42" s="427">
        <v>80.843576269054054</v>
      </c>
      <c r="AD42" s="257">
        <v>-128.10854860724083</v>
      </c>
      <c r="AE42" s="387">
        <f>'22QE支出実質'!J87</f>
        <v>-113</v>
      </c>
      <c r="AF42" s="843"/>
      <c r="AG42" s="1062">
        <f t="shared" si="0"/>
        <v>-99.277789905866101</v>
      </c>
      <c r="AH42" s="1177">
        <f t="shared" si="1"/>
        <v>-179.71504411898673</v>
      </c>
      <c r="AI42" s="1019" t="s">
        <v>333</v>
      </c>
      <c r="AJ42" s="1143"/>
      <c r="AK42" s="1100">
        <f t="shared" si="2"/>
        <v>-50.558140805137363</v>
      </c>
      <c r="AL42" s="1101">
        <f t="shared" si="3"/>
        <v>-195.56702313414229</v>
      </c>
      <c r="AM42" s="1102" t="s">
        <v>870</v>
      </c>
    </row>
    <row r="43" spans="1:40" ht="14" customHeight="1">
      <c r="A43" s="249"/>
      <c r="B43" s="282" t="s">
        <v>272</v>
      </c>
      <c r="C43" s="286">
        <v>-671888</v>
      </c>
      <c r="D43" s="286">
        <v>-502471</v>
      </c>
      <c r="E43" s="286">
        <v>-626652</v>
      </c>
      <c r="F43" s="286">
        <v>-725298</v>
      </c>
      <c r="G43" s="286">
        <v>-542473</v>
      </c>
      <c r="H43" s="286">
        <v>97812</v>
      </c>
      <c r="I43" s="286">
        <v>164315</v>
      </c>
      <c r="J43" s="286">
        <v>-321056</v>
      </c>
      <c r="K43" s="286">
        <v>-548182</v>
      </c>
      <c r="L43" s="286">
        <v>-494373</v>
      </c>
      <c r="M43" s="287">
        <v>-877212</v>
      </c>
      <c r="N43" s="257">
        <v>-302836</v>
      </c>
      <c r="O43" s="253">
        <v>-612423</v>
      </c>
      <c r="P43" s="253">
        <v>-436351</v>
      </c>
      <c r="Q43" s="253">
        <v>-504928</v>
      </c>
      <c r="R43" s="387">
        <v>-420724</v>
      </c>
      <c r="S43" s="253">
        <v>-633880.96033542417</v>
      </c>
      <c r="T43" s="253">
        <v>-429980.13137645414</v>
      </c>
      <c r="U43" s="977">
        <v>-418098.00726623833</v>
      </c>
      <c r="V43" s="263">
        <v>-1932715.9350695745</v>
      </c>
      <c r="W43" s="263">
        <v>-869648.86158316722</v>
      </c>
      <c r="X43" s="263">
        <v>-798615.4801255404</v>
      </c>
      <c r="Y43" s="263">
        <v>-884586.3590735374</v>
      </c>
      <c r="Z43" s="977">
        <v>-1344620.1277785953</v>
      </c>
      <c r="AA43" s="263">
        <v>-515390.45426646806</v>
      </c>
      <c r="AB43" s="376">
        <v>-582510.79322072491</v>
      </c>
      <c r="AC43" s="427">
        <v>-909398.45473121945</v>
      </c>
      <c r="AD43" s="257">
        <v>-487959.14425638225</v>
      </c>
      <c r="AE43" s="387">
        <f>'22QE支出実質'!K87</f>
        <v>-535439</v>
      </c>
      <c r="AF43" s="843"/>
      <c r="AG43" s="1062">
        <f t="shared" si="0"/>
        <v>38.060867025795595</v>
      </c>
      <c r="AH43" s="1177">
        <f t="shared" si="1"/>
        <v>221.60405082303157</v>
      </c>
      <c r="AI43" s="1019">
        <f>(AE43-Z43)/ABS(Z43)*100</f>
        <v>60.179162208096507</v>
      </c>
      <c r="AJ43" s="1143"/>
      <c r="AK43" s="1100">
        <f t="shared" si="2"/>
        <v>-204.71528647992815</v>
      </c>
      <c r="AL43" s="1101">
        <f t="shared" si="3"/>
        <v>-226.31772694974615</v>
      </c>
      <c r="AM43" s="1102">
        <f>((AE43/ABS(Z43))^(1/5)-1)*100</f>
        <v>-183.180605723432</v>
      </c>
      <c r="AN43" s="1183" t="e">
        <f>AM43-#REF!</f>
        <v>#REF!</v>
      </c>
    </row>
    <row r="44" spans="1:40" ht="14" customHeight="1">
      <c r="A44" s="249"/>
      <c r="B44" s="291" t="s">
        <v>463</v>
      </c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3"/>
      <c r="N44" s="257"/>
      <c r="O44" s="259"/>
      <c r="P44" s="259"/>
      <c r="Q44" s="259"/>
      <c r="R44" s="388"/>
      <c r="S44" s="259"/>
      <c r="T44" s="259"/>
      <c r="U44" s="257"/>
      <c r="V44" s="259"/>
      <c r="W44" s="259"/>
      <c r="X44" s="259"/>
      <c r="Y44" s="259"/>
      <c r="Z44" s="257"/>
      <c r="AA44" s="259"/>
      <c r="AB44" s="426"/>
      <c r="AC44" s="427"/>
      <c r="AD44" s="257"/>
      <c r="AE44" s="387">
        <f>'22QE支出実質'!M87</f>
        <v>16852612</v>
      </c>
      <c r="AF44" s="843"/>
      <c r="AG44" s="1062"/>
      <c r="AH44" s="1177"/>
      <c r="AI44" s="1019" t="s">
        <v>333</v>
      </c>
      <c r="AJ44" s="1143"/>
      <c r="AK44" s="1100"/>
      <c r="AL44" s="1101"/>
      <c r="AM44" s="1102" t="s">
        <v>333</v>
      </c>
    </row>
    <row r="45" spans="1:40" ht="14" customHeight="1">
      <c r="A45" s="249"/>
      <c r="B45" s="291" t="s">
        <v>464</v>
      </c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3"/>
      <c r="N45" s="257"/>
      <c r="O45" s="259"/>
      <c r="P45" s="259"/>
      <c r="Q45" s="259"/>
      <c r="R45" s="388"/>
      <c r="S45" s="259"/>
      <c r="T45" s="259"/>
      <c r="U45" s="257"/>
      <c r="V45" s="259"/>
      <c r="W45" s="259"/>
      <c r="X45" s="259"/>
      <c r="Y45" s="259"/>
      <c r="Z45" s="257"/>
      <c r="AA45" s="259"/>
      <c r="AB45" s="426"/>
      <c r="AC45" s="427"/>
      <c r="AD45" s="257"/>
      <c r="AE45" s="387">
        <f>'22QE支出実質'!N87</f>
        <v>17035512</v>
      </c>
      <c r="AF45" s="843"/>
      <c r="AG45" s="1062"/>
      <c r="AH45" s="1177"/>
      <c r="AI45" s="1019" t="s">
        <v>333</v>
      </c>
      <c r="AJ45" s="1143"/>
      <c r="AK45" s="1100"/>
      <c r="AL45" s="1101"/>
      <c r="AM45" s="1102" t="s">
        <v>333</v>
      </c>
    </row>
    <row r="46" spans="1:40" ht="14" customHeight="1">
      <c r="A46" s="249"/>
      <c r="B46" s="291" t="s">
        <v>465</v>
      </c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3"/>
      <c r="N46" s="257"/>
      <c r="O46" s="259"/>
      <c r="P46" s="259"/>
      <c r="Q46" s="259"/>
      <c r="R46" s="388"/>
      <c r="S46" s="259"/>
      <c r="T46" s="259"/>
      <c r="U46" s="257"/>
      <c r="V46" s="259"/>
      <c r="W46" s="259"/>
      <c r="X46" s="259"/>
      <c r="Y46" s="259"/>
      <c r="Z46" s="257"/>
      <c r="AA46" s="259"/>
      <c r="AB46" s="426"/>
      <c r="AC46" s="427"/>
      <c r="AD46" s="257"/>
      <c r="AE46" s="387"/>
      <c r="AF46" s="843"/>
      <c r="AG46" s="1062"/>
      <c r="AH46" s="1177"/>
      <c r="AI46" s="1019" t="s">
        <v>333</v>
      </c>
      <c r="AJ46" s="1143"/>
      <c r="AK46" s="1100"/>
      <c r="AL46" s="1101"/>
      <c r="AM46" s="1102" t="s">
        <v>333</v>
      </c>
    </row>
    <row r="47" spans="1:40" ht="13.5" customHeight="1">
      <c r="A47" s="260"/>
      <c r="B47" s="294" t="s">
        <v>466</v>
      </c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3"/>
      <c r="N47" s="976"/>
      <c r="O47" s="295"/>
      <c r="P47" s="295"/>
      <c r="Q47" s="295"/>
      <c r="R47" s="391"/>
      <c r="S47" s="295"/>
      <c r="T47" s="295"/>
      <c r="U47" s="976"/>
      <c r="V47" s="295"/>
      <c r="W47" s="295"/>
      <c r="X47" s="295"/>
      <c r="Y47" s="295"/>
      <c r="Z47" s="976"/>
      <c r="AA47" s="295"/>
      <c r="AB47" s="426"/>
      <c r="AC47" s="427"/>
      <c r="AD47" s="257"/>
      <c r="AE47" s="387">
        <f>'22QE支出実質'!O87</f>
        <v>-352539</v>
      </c>
      <c r="AF47" s="843"/>
      <c r="AG47" s="1062"/>
      <c r="AH47" s="1177"/>
      <c r="AI47" s="1019" t="s">
        <v>333</v>
      </c>
      <c r="AJ47" s="1143"/>
      <c r="AK47" s="1100"/>
      <c r="AL47" s="1101"/>
      <c r="AM47" s="1102" t="s">
        <v>333</v>
      </c>
    </row>
    <row r="48" spans="1:40" ht="14" customHeight="1">
      <c r="A48" s="845"/>
      <c r="B48" s="853" t="s">
        <v>273</v>
      </c>
      <c r="C48" s="854">
        <v>18204102</v>
      </c>
      <c r="D48" s="854">
        <v>18800049</v>
      </c>
      <c r="E48" s="854">
        <v>18499785</v>
      </c>
      <c r="F48" s="854">
        <v>18801501</v>
      </c>
      <c r="G48" s="854">
        <v>18920341</v>
      </c>
      <c r="H48" s="854">
        <v>21689232</v>
      </c>
      <c r="I48" s="854">
        <v>22001868</v>
      </c>
      <c r="J48" s="854">
        <v>20328340</v>
      </c>
      <c r="K48" s="854">
        <v>19231517</v>
      </c>
      <c r="L48" s="854">
        <v>19375529</v>
      </c>
      <c r="M48" s="855">
        <v>18858534</v>
      </c>
      <c r="N48" s="257">
        <v>19784388</v>
      </c>
      <c r="O48" s="847">
        <v>19144708</v>
      </c>
      <c r="P48" s="847">
        <v>19285155</v>
      </c>
      <c r="Q48" s="847">
        <v>19441327</v>
      </c>
      <c r="R48" s="849">
        <v>19901837</v>
      </c>
      <c r="S48" s="847">
        <v>19782598.483797327</v>
      </c>
      <c r="T48" s="847">
        <v>19876556.477108255</v>
      </c>
      <c r="U48" s="257">
        <v>19546124.351162989</v>
      </c>
      <c r="V48" s="847">
        <v>18198210.785749704</v>
      </c>
      <c r="W48" s="847">
        <v>19374417.772384457</v>
      </c>
      <c r="X48" s="847">
        <v>19398677.919134136</v>
      </c>
      <c r="Y48" s="847">
        <v>19550056.473460123</v>
      </c>
      <c r="Z48" s="257">
        <v>19860610.149578162</v>
      </c>
      <c r="AA48" s="847">
        <v>19953214.00536824</v>
      </c>
      <c r="AB48" s="856">
        <v>20173712.982896257</v>
      </c>
      <c r="AC48" s="857">
        <v>20300042.926770888</v>
      </c>
      <c r="AD48" s="989">
        <v>20739564.528084245</v>
      </c>
      <c r="AE48" s="848">
        <f>'22QE支出実質'!C87</f>
        <v>20620092</v>
      </c>
      <c r="AF48" s="852"/>
      <c r="AG48" s="1063">
        <f t="shared" si="0"/>
        <v>-1.2043013351588703</v>
      </c>
      <c r="AH48" s="1178">
        <f t="shared" si="1"/>
        <v>1.6089419711302566</v>
      </c>
      <c r="AI48" s="1019">
        <f>(AE48-Z48)/ABS(Z48)*100</f>
        <v>3.8240610167657403</v>
      </c>
      <c r="AJ48" s="1144"/>
      <c r="AK48" s="1105">
        <f t="shared" si="2"/>
        <v>-0.17293768962003409</v>
      </c>
      <c r="AL48" s="1106">
        <f t="shared" si="3"/>
        <v>0.31973720864877375</v>
      </c>
      <c r="AM48" s="1102">
        <f>((AE48/ABS(Z48))^(1/5)-1)*100</f>
        <v>0.75337488715827572</v>
      </c>
      <c r="AN48" s="1183" t="e">
        <f>AM48-#REF!</f>
        <v>#REF!</v>
      </c>
    </row>
    <row r="49" spans="1:39" ht="13.5" customHeight="1">
      <c r="A49" s="249" t="s">
        <v>53</v>
      </c>
      <c r="B49" s="296" t="s">
        <v>274</v>
      </c>
      <c r="C49" s="267">
        <v>359831</v>
      </c>
      <c r="D49" s="267">
        <v>603515</v>
      </c>
      <c r="E49" s="267">
        <v>523139</v>
      </c>
      <c r="F49" s="267">
        <v>308251</v>
      </c>
      <c r="G49" s="267">
        <v>557843</v>
      </c>
      <c r="H49" s="267">
        <v>406290</v>
      </c>
      <c r="I49" s="267">
        <v>1041338</v>
      </c>
      <c r="J49" s="267">
        <v>1173223</v>
      </c>
      <c r="K49" s="267">
        <v>1071317</v>
      </c>
      <c r="L49" s="267">
        <v>965474</v>
      </c>
      <c r="M49" s="268">
        <v>1114795</v>
      </c>
      <c r="N49" s="978">
        <v>1772689</v>
      </c>
      <c r="O49" s="269">
        <v>1751303</v>
      </c>
      <c r="P49" s="269">
        <v>1642501</v>
      </c>
      <c r="Q49" s="269">
        <v>1654445</v>
      </c>
      <c r="R49" s="378">
        <v>1708572</v>
      </c>
      <c r="S49" s="269">
        <v>1863297</v>
      </c>
      <c r="T49" s="269">
        <v>1695080</v>
      </c>
      <c r="U49" s="978">
        <v>1664034</v>
      </c>
      <c r="V49" s="269">
        <v>1774362</v>
      </c>
      <c r="W49" s="269">
        <v>1429791</v>
      </c>
      <c r="X49" s="269">
        <v>1465102</v>
      </c>
      <c r="Y49" s="269">
        <v>1504553</v>
      </c>
      <c r="Z49" s="978">
        <v>1629413</v>
      </c>
      <c r="AA49" s="269">
        <v>1593807</v>
      </c>
      <c r="AB49" s="376">
        <v>1533116</v>
      </c>
      <c r="AC49" s="427">
        <v>1492854</v>
      </c>
      <c r="AD49" s="257">
        <v>1654815</v>
      </c>
      <c r="AE49" s="387"/>
      <c r="AF49" s="843"/>
      <c r="AG49" s="1062">
        <f t="shared" si="0"/>
        <v>-6.1293887421877153</v>
      </c>
      <c r="AH49" s="1177">
        <f t="shared" si="1"/>
        <v>-2.0805464311426327</v>
      </c>
      <c r="AI49" s="1019" t="s">
        <v>333</v>
      </c>
      <c r="AJ49" s="1143"/>
      <c r="AK49" s="1100">
        <f t="shared" si="2"/>
        <v>-0.8995415247813443</v>
      </c>
      <c r="AL49" s="1101">
        <f t="shared" si="3"/>
        <v>-0.41961609352020313</v>
      </c>
      <c r="AM49" s="1102" t="s">
        <v>870</v>
      </c>
    </row>
    <row r="50" spans="1:39" ht="13.5" customHeight="1" thickBot="1">
      <c r="A50" s="270" t="s">
        <v>54</v>
      </c>
      <c r="B50" s="297" t="s">
        <v>275</v>
      </c>
      <c r="C50" s="298">
        <v>18563933</v>
      </c>
      <c r="D50" s="298">
        <v>19403564</v>
      </c>
      <c r="E50" s="298">
        <v>19022924</v>
      </c>
      <c r="F50" s="298">
        <v>19109752</v>
      </c>
      <c r="G50" s="298">
        <v>19478184</v>
      </c>
      <c r="H50" s="298">
        <v>22095522</v>
      </c>
      <c r="I50" s="298">
        <v>23043206</v>
      </c>
      <c r="J50" s="298">
        <v>21501563</v>
      </c>
      <c r="K50" s="298">
        <v>20302834</v>
      </c>
      <c r="L50" s="298">
        <v>20341003</v>
      </c>
      <c r="M50" s="299">
        <v>19973329</v>
      </c>
      <c r="N50" s="979">
        <v>21557077</v>
      </c>
      <c r="O50" s="274">
        <v>20896011</v>
      </c>
      <c r="P50" s="274">
        <v>20927656</v>
      </c>
      <c r="Q50" s="274">
        <v>21095772</v>
      </c>
      <c r="R50" s="390">
        <v>21610409</v>
      </c>
      <c r="S50" s="274">
        <v>21645895.483797327</v>
      </c>
      <c r="T50" s="274">
        <v>21571636.477108255</v>
      </c>
      <c r="U50" s="979">
        <v>21210158.351162989</v>
      </c>
      <c r="V50" s="274">
        <v>19972572.785749704</v>
      </c>
      <c r="W50" s="274">
        <v>20804208.772384457</v>
      </c>
      <c r="X50" s="274">
        <v>20863779.919134136</v>
      </c>
      <c r="Y50" s="274">
        <v>21054609.473460123</v>
      </c>
      <c r="Z50" s="979">
        <v>21490023.149578162</v>
      </c>
      <c r="AA50" s="274">
        <v>21547021.00536824</v>
      </c>
      <c r="AB50" s="377">
        <v>21706828.982896257</v>
      </c>
      <c r="AC50" s="379">
        <v>21792896.926770888</v>
      </c>
      <c r="AD50" s="989">
        <v>22394379.528084245</v>
      </c>
      <c r="AE50" s="380"/>
      <c r="AF50" s="844"/>
      <c r="AG50" s="1088">
        <f t="shared" si="0"/>
        <v>-1.6093028235553981</v>
      </c>
      <c r="AH50" s="1179">
        <f t="shared" si="1"/>
        <v>1.3194847194520232</v>
      </c>
      <c r="AI50" s="1019" t="s">
        <v>333</v>
      </c>
      <c r="AJ50" s="1146"/>
      <c r="AK50" s="1103">
        <f t="shared" si="2"/>
        <v>-0.23150200965602608</v>
      </c>
      <c r="AL50" s="1104">
        <f t="shared" si="3"/>
        <v>0.26251503803498277</v>
      </c>
      <c r="AM50" s="1102" t="s">
        <v>870</v>
      </c>
    </row>
    <row r="51" spans="1:39" ht="13.5" customHeight="1">
      <c r="B51" s="235"/>
      <c r="C51" s="300"/>
      <c r="D51" s="276">
        <f t="shared" ref="D51:AA51" si="6">ROUND((D48-C48)/C48*100,1)</f>
        <v>3.3</v>
      </c>
      <c r="E51" s="276">
        <f t="shared" si="6"/>
        <v>-1.6</v>
      </c>
      <c r="F51" s="276">
        <f t="shared" si="6"/>
        <v>1.6</v>
      </c>
      <c r="G51" s="276">
        <f t="shared" si="6"/>
        <v>0.6</v>
      </c>
      <c r="H51" s="276">
        <f t="shared" si="6"/>
        <v>14.6</v>
      </c>
      <c r="I51" s="276">
        <f t="shared" si="6"/>
        <v>1.4</v>
      </c>
      <c r="J51" s="276">
        <f t="shared" si="6"/>
        <v>-7.6</v>
      </c>
      <c r="K51" s="276">
        <f t="shared" si="6"/>
        <v>-5.4</v>
      </c>
      <c r="L51" s="276">
        <f t="shared" si="6"/>
        <v>0.7</v>
      </c>
      <c r="M51" s="276">
        <f t="shared" si="6"/>
        <v>-2.7</v>
      </c>
      <c r="N51" s="276" t="s">
        <v>333</v>
      </c>
      <c r="O51" s="276">
        <f t="shared" si="6"/>
        <v>-3.2</v>
      </c>
      <c r="P51" s="276">
        <f t="shared" si="6"/>
        <v>0.7</v>
      </c>
      <c r="Q51" s="276">
        <f t="shared" si="6"/>
        <v>0.8</v>
      </c>
      <c r="R51" s="276">
        <f t="shared" si="6"/>
        <v>2.4</v>
      </c>
      <c r="S51" s="276">
        <f t="shared" si="6"/>
        <v>-0.6</v>
      </c>
      <c r="T51" s="276">
        <f t="shared" si="6"/>
        <v>0.5</v>
      </c>
      <c r="U51" s="276">
        <f t="shared" si="6"/>
        <v>-1.7</v>
      </c>
      <c r="V51" s="276">
        <f t="shared" si="6"/>
        <v>-6.9</v>
      </c>
      <c r="W51" s="276">
        <f t="shared" si="6"/>
        <v>6.5</v>
      </c>
      <c r="X51" s="276">
        <f t="shared" si="6"/>
        <v>0.1</v>
      </c>
      <c r="Y51" s="276">
        <f t="shared" si="6"/>
        <v>0.8</v>
      </c>
      <c r="Z51" s="276">
        <f t="shared" si="6"/>
        <v>1.6</v>
      </c>
      <c r="AA51" s="276">
        <f t="shared" si="6"/>
        <v>0.5</v>
      </c>
      <c r="AB51" s="276">
        <f>ROUND((AB48-AA48)/AA48*100,1)</f>
        <v>1.1000000000000001</v>
      </c>
      <c r="AC51" s="276">
        <f>ROUND((AC48-AB48)/AB48*100,1)</f>
        <v>0.6</v>
      </c>
      <c r="AD51" s="276">
        <f>ROUND((AD48-AC48)/AC48*100,1)</f>
        <v>2.2000000000000002</v>
      </c>
      <c r="AI51" s="1019" t="s">
        <v>333</v>
      </c>
      <c r="AM51" s="1102" t="s">
        <v>870</v>
      </c>
    </row>
    <row r="52" spans="1:39" ht="13">
      <c r="M52" s="233" t="s">
        <v>865</v>
      </c>
      <c r="N52" s="231">
        <f>N6+N23</f>
        <v>15469306</v>
      </c>
      <c r="O52" s="231">
        <f t="shared" ref="O52:AE52" si="7">O6+O23</f>
        <v>15545577</v>
      </c>
      <c r="P52" s="231">
        <f t="shared" si="7"/>
        <v>15601143</v>
      </c>
      <c r="Q52" s="231">
        <f t="shared" si="7"/>
        <v>15776324</v>
      </c>
      <c r="R52" s="231">
        <f t="shared" si="7"/>
        <v>15946011</v>
      </c>
      <c r="S52" s="231">
        <f t="shared" si="7"/>
        <v>15864227.452337202</v>
      </c>
      <c r="T52" s="231">
        <f t="shared" si="7"/>
        <v>16066282.243295986</v>
      </c>
      <c r="U52" s="231">
        <f t="shared" si="7"/>
        <v>15759263.307240173</v>
      </c>
      <c r="V52" s="231">
        <f t="shared" si="7"/>
        <v>15970652.604292333</v>
      </c>
      <c r="W52" s="231">
        <f t="shared" si="7"/>
        <v>16142755.185404407</v>
      </c>
      <c r="X52" s="231">
        <f t="shared" si="7"/>
        <v>16283975.675527733</v>
      </c>
      <c r="Y52" s="231">
        <f t="shared" si="7"/>
        <v>16349944.527531484</v>
      </c>
      <c r="Z52" s="231">
        <f t="shared" si="7"/>
        <v>16926148.904549729</v>
      </c>
      <c r="AA52" s="231">
        <f t="shared" si="7"/>
        <v>16514099.926686682</v>
      </c>
      <c r="AB52" s="231">
        <f t="shared" si="7"/>
        <v>16669746.596330129</v>
      </c>
      <c r="AC52" s="231">
        <f t="shared" si="7"/>
        <v>16721141.37367003</v>
      </c>
      <c r="AD52" s="231">
        <f t="shared" si="7"/>
        <v>16782123.96808897</v>
      </c>
      <c r="AE52" s="231">
        <f t="shared" si="7"/>
        <v>16860835</v>
      </c>
      <c r="AF52" s="233" t="s">
        <v>865</v>
      </c>
      <c r="AG52" s="1062">
        <f>(U52-N52)/N52*100</f>
        <v>1.8744041086275829</v>
      </c>
      <c r="AH52" s="1062">
        <f>(Z52-U52)/U52*100</f>
        <v>7.4044425463305847</v>
      </c>
      <c r="AI52" s="1019">
        <f>(AE52-Z52)/ABS(Z52)*100</f>
        <v>-0.38587575306142308</v>
      </c>
      <c r="AJ52" s="1019"/>
      <c r="AK52" s="1181">
        <f>((U52/ABS(N52))^(1/7)-1)*100</f>
        <v>0.26564559020849643</v>
      </c>
      <c r="AL52" s="1181">
        <f>((Z52/ABS(U52))^(1/5)-1)*100</f>
        <v>1.4388808433652533</v>
      </c>
      <c r="AM52" s="1102">
        <f>((AE52/ABS(Z52))^(1/5)-1)*100</f>
        <v>-7.729454723016671E-2</v>
      </c>
    </row>
    <row r="53" spans="1:39" ht="13">
      <c r="M53" s="233" t="s">
        <v>863</v>
      </c>
      <c r="N53" s="231">
        <f>N31</f>
        <v>4617918</v>
      </c>
      <c r="O53" s="231">
        <f t="shared" ref="O53:AE53" si="8">O31</f>
        <v>4211554</v>
      </c>
      <c r="P53" s="231">
        <f t="shared" si="8"/>
        <v>4120363</v>
      </c>
      <c r="Q53" s="231">
        <f t="shared" si="8"/>
        <v>4169931</v>
      </c>
      <c r="R53" s="231">
        <f t="shared" si="8"/>
        <v>4376550</v>
      </c>
      <c r="S53" s="231">
        <f t="shared" si="8"/>
        <v>4552251.9917955492</v>
      </c>
      <c r="T53" s="231">
        <f t="shared" si="8"/>
        <v>4240254.3651887197</v>
      </c>
      <c r="U53" s="231">
        <f t="shared" si="8"/>
        <v>4204959.0511890529</v>
      </c>
      <c r="V53" s="231">
        <f t="shared" si="8"/>
        <v>4160274.116526946</v>
      </c>
      <c r="W53" s="231">
        <f t="shared" si="8"/>
        <v>4101311.4485632144</v>
      </c>
      <c r="X53" s="231">
        <f t="shared" si="8"/>
        <v>3913317.7237319411</v>
      </c>
      <c r="Y53" s="231">
        <f t="shared" si="8"/>
        <v>4084698.3050021757</v>
      </c>
      <c r="Z53" s="231">
        <f t="shared" si="8"/>
        <v>4279081.3728070278</v>
      </c>
      <c r="AA53" s="231">
        <f t="shared" si="8"/>
        <v>3954504.532948026</v>
      </c>
      <c r="AB53" s="231">
        <f t="shared" si="8"/>
        <v>4086477.179786854</v>
      </c>
      <c r="AC53" s="231">
        <f t="shared" si="8"/>
        <v>4488300.0078320764</v>
      </c>
      <c r="AD53" s="231">
        <f t="shared" si="8"/>
        <v>4445399.7042516572</v>
      </c>
      <c r="AE53" s="231">
        <f t="shared" si="8"/>
        <v>4294696</v>
      </c>
      <c r="AF53" s="233" t="s">
        <v>863</v>
      </c>
      <c r="AG53" s="1062">
        <f>(U53-N53)/N53*100</f>
        <v>-8.9425353332594284</v>
      </c>
      <c r="AH53" s="1062">
        <f>(Z53-U53)/U53*100</f>
        <v>1.7627358724697932</v>
      </c>
      <c r="AI53" s="1019">
        <f>(AE53-Z53)/ABS(Z53)*100</f>
        <v>0.3649060588611619</v>
      </c>
      <c r="AJ53" s="1019"/>
      <c r="AK53" s="1181">
        <f>((U53/ABS(N53))^(1/7)-1)*100</f>
        <v>-1.3293620129879224</v>
      </c>
      <c r="AL53" s="1181">
        <f>((Z53/ABS(U53))^(1/5)-1)*100</f>
        <v>0.35008735491854903</v>
      </c>
      <c r="AM53" s="1102">
        <f>((AE53/ABS(Z53))^(1/5)-1)*100</f>
        <v>7.2874919262733151E-2</v>
      </c>
    </row>
    <row r="54" spans="1:39" ht="13">
      <c r="M54" s="233" t="s">
        <v>866</v>
      </c>
      <c r="N54" s="231">
        <f>N48-N52-N53</f>
        <v>-302836</v>
      </c>
      <c r="O54" s="231">
        <f t="shared" ref="O54:AE54" si="9">O48-O52-O53</f>
        <v>-612423</v>
      </c>
      <c r="P54" s="231">
        <f t="shared" si="9"/>
        <v>-436351</v>
      </c>
      <c r="Q54" s="231">
        <f t="shared" si="9"/>
        <v>-504928</v>
      </c>
      <c r="R54" s="231">
        <f t="shared" si="9"/>
        <v>-420724</v>
      </c>
      <c r="S54" s="231">
        <f t="shared" si="9"/>
        <v>-633880.96033542417</v>
      </c>
      <c r="T54" s="231">
        <f t="shared" si="9"/>
        <v>-429980.13137645088</v>
      </c>
      <c r="U54" s="231">
        <f t="shared" si="9"/>
        <v>-418098.0072662374</v>
      </c>
      <c r="V54" s="231">
        <f t="shared" si="9"/>
        <v>-1932715.9350695754</v>
      </c>
      <c r="W54" s="231">
        <f t="shared" si="9"/>
        <v>-869648.86158316396</v>
      </c>
      <c r="X54" s="231">
        <f t="shared" si="9"/>
        <v>-798615.48012553761</v>
      </c>
      <c r="Y54" s="231">
        <f t="shared" si="9"/>
        <v>-884586.35907353694</v>
      </c>
      <c r="Z54" s="231">
        <f t="shared" si="9"/>
        <v>-1344620.1277785953</v>
      </c>
      <c r="AA54" s="231">
        <f t="shared" si="9"/>
        <v>-515390.4542664676</v>
      </c>
      <c r="AB54" s="231">
        <f t="shared" si="9"/>
        <v>-582510.79322072538</v>
      </c>
      <c r="AC54" s="231">
        <f t="shared" si="9"/>
        <v>-909398.45473121852</v>
      </c>
      <c r="AD54" s="231">
        <f t="shared" si="9"/>
        <v>-487959.14425638225</v>
      </c>
      <c r="AE54" s="231">
        <f t="shared" si="9"/>
        <v>-535439</v>
      </c>
      <c r="AF54" s="233" t="s">
        <v>864</v>
      </c>
      <c r="AG54" s="1062">
        <f>(U54-N54)/N54*100</f>
        <v>38.060867025795282</v>
      </c>
      <c r="AH54" s="1062">
        <f>(Z54-U54)/U54*100</f>
        <v>221.60405082303228</v>
      </c>
      <c r="AI54" s="1019">
        <f>(AE54-Z54)/ABS(Z54)*100</f>
        <v>60.179162208096507</v>
      </c>
      <c r="AJ54" s="1019"/>
      <c r="AK54" s="1181">
        <f>((U54/ABS(N54))^(1/7)-1)*100</f>
        <v>-204.71528647992807</v>
      </c>
      <c r="AL54" s="1181">
        <f>((Z54/ABS(U54))^(1/5)-1)*100</f>
        <v>-226.31772694974615</v>
      </c>
      <c r="AM54" s="1102">
        <f>((AE54/ABS(Z54))^(1/5)-1)*100</f>
        <v>-183.180605723432</v>
      </c>
    </row>
    <row r="55" spans="1:39" ht="13">
      <c r="AM55" s="1102" t="s">
        <v>333</v>
      </c>
    </row>
    <row r="56" spans="1:39" ht="13">
      <c r="AM56" s="1102" t="s">
        <v>333</v>
      </c>
    </row>
    <row r="57" spans="1:39" ht="14">
      <c r="A57" s="1"/>
      <c r="B57" s="527" t="s">
        <v>576</v>
      </c>
      <c r="C57" s="1"/>
      <c r="D57" s="1"/>
      <c r="E57" s="499" t="s">
        <v>573</v>
      </c>
      <c r="F57" s="1"/>
      <c r="G57" s="1"/>
      <c r="H57" s="1"/>
      <c r="I57" s="1"/>
      <c r="J57" s="528" t="s">
        <v>189</v>
      </c>
      <c r="K57" s="1"/>
      <c r="L57" s="1"/>
      <c r="M57" s="1"/>
      <c r="N57" s="1"/>
      <c r="AM57" s="1102" t="s">
        <v>333</v>
      </c>
    </row>
    <row r="58" spans="1:39" ht="13.5" thickBot="1">
      <c r="A58" s="1"/>
      <c r="B58" s="529"/>
      <c r="C58" s="530"/>
      <c r="D58" s="530"/>
      <c r="E58" s="530"/>
      <c r="F58" s="530"/>
      <c r="G58" s="530"/>
      <c r="H58" s="530"/>
      <c r="I58" s="1"/>
      <c r="J58" s="1"/>
      <c r="K58" s="1"/>
      <c r="L58" s="1"/>
      <c r="M58" s="531"/>
      <c r="N58" s="1"/>
      <c r="AM58" s="1102" t="s">
        <v>333</v>
      </c>
    </row>
    <row r="59" spans="1:39" ht="13">
      <c r="A59" s="532"/>
      <c r="B59" s="533"/>
      <c r="C59" s="534"/>
      <c r="D59" s="535" t="s">
        <v>496</v>
      </c>
      <c r="E59" s="535" t="s">
        <v>496</v>
      </c>
      <c r="F59" s="534" t="s">
        <v>577</v>
      </c>
      <c r="G59" s="534"/>
      <c r="H59" s="534"/>
      <c r="I59" s="534"/>
      <c r="J59" s="534" t="s">
        <v>578</v>
      </c>
      <c r="K59" s="533"/>
      <c r="L59" s="533"/>
      <c r="M59" s="534"/>
      <c r="N59" s="536"/>
    </row>
    <row r="60" spans="1:39" ht="13">
      <c r="A60" s="537"/>
      <c r="B60" s="538" t="s">
        <v>545</v>
      </c>
      <c r="C60" s="539" t="s">
        <v>579</v>
      </c>
      <c r="D60" s="540"/>
      <c r="E60" s="541"/>
      <c r="F60" s="540"/>
      <c r="G60" s="540"/>
      <c r="H60" s="540"/>
      <c r="I60" s="540"/>
      <c r="J60" s="542"/>
      <c r="K60" s="543"/>
      <c r="L60" s="543"/>
      <c r="M60" s="542"/>
      <c r="N60" s="2"/>
    </row>
    <row r="61" spans="1:39">
      <c r="A61" s="544"/>
      <c r="B61" s="545"/>
      <c r="C61" s="546" t="s">
        <v>580</v>
      </c>
      <c r="D61" s="546" t="s">
        <v>581</v>
      </c>
      <c r="E61" s="546" t="s">
        <v>582</v>
      </c>
      <c r="F61" s="546" t="s">
        <v>583</v>
      </c>
      <c r="G61" s="546" t="s">
        <v>584</v>
      </c>
      <c r="H61" s="546" t="s">
        <v>585</v>
      </c>
      <c r="I61" s="546" t="s">
        <v>586</v>
      </c>
      <c r="J61" s="547" t="s">
        <v>601</v>
      </c>
      <c r="K61" s="548" t="s">
        <v>602</v>
      </c>
      <c r="L61" s="548" t="s">
        <v>603</v>
      </c>
      <c r="M61" s="547" t="s">
        <v>604</v>
      </c>
      <c r="N61" s="547" t="s">
        <v>605</v>
      </c>
    </row>
    <row r="62" spans="1:39">
      <c r="A62" s="537"/>
      <c r="B62" s="549" t="s">
        <v>32</v>
      </c>
      <c r="C62" s="550">
        <v>9940946</v>
      </c>
      <c r="D62" s="550">
        <v>10392617</v>
      </c>
      <c r="E62" s="550">
        <v>10523382</v>
      </c>
      <c r="F62" s="550">
        <v>10666087</v>
      </c>
      <c r="G62" s="550">
        <v>10479128</v>
      </c>
      <c r="H62" s="550">
        <v>10486244</v>
      </c>
      <c r="I62" s="550">
        <v>10749096</v>
      </c>
      <c r="J62" s="550">
        <v>10632940</v>
      </c>
      <c r="K62" s="550">
        <v>10544602</v>
      </c>
      <c r="L62" s="550">
        <v>10588769</v>
      </c>
      <c r="M62" s="550">
        <v>10609122</v>
      </c>
      <c r="N62" s="550">
        <v>10879106</v>
      </c>
    </row>
    <row r="63" spans="1:39">
      <c r="A63" s="537"/>
      <c r="B63" s="551" t="s">
        <v>33</v>
      </c>
      <c r="C63" s="550">
        <v>9795358</v>
      </c>
      <c r="D63" s="550">
        <v>10231000</v>
      </c>
      <c r="E63" s="550">
        <v>10346080</v>
      </c>
      <c r="F63" s="550">
        <v>10480311</v>
      </c>
      <c r="G63" s="550">
        <v>10290503</v>
      </c>
      <c r="H63" s="550">
        <v>10284618</v>
      </c>
      <c r="I63" s="550">
        <v>10544559</v>
      </c>
      <c r="J63" s="550">
        <v>10436750</v>
      </c>
      <c r="K63" s="550">
        <v>10321333</v>
      </c>
      <c r="L63" s="550">
        <v>10355872</v>
      </c>
      <c r="M63" s="550">
        <v>10402874</v>
      </c>
      <c r="N63" s="550">
        <v>10655819</v>
      </c>
    </row>
    <row r="64" spans="1:39">
      <c r="A64" s="537"/>
      <c r="B64" s="551" t="s">
        <v>587</v>
      </c>
      <c r="C64" s="550">
        <v>2594215</v>
      </c>
      <c r="D64" s="550">
        <v>2632322</v>
      </c>
      <c r="E64" s="550">
        <v>2641821</v>
      </c>
      <c r="F64" s="550">
        <v>2569683</v>
      </c>
      <c r="G64" s="550">
        <v>2510399</v>
      </c>
      <c r="H64" s="550">
        <v>2533221</v>
      </c>
      <c r="I64" s="550">
        <v>2547010</v>
      </c>
      <c r="J64" s="550">
        <v>2547380</v>
      </c>
      <c r="K64" s="550">
        <v>2509068</v>
      </c>
      <c r="L64" s="550">
        <v>2507878</v>
      </c>
      <c r="M64" s="550">
        <v>2447683</v>
      </c>
      <c r="N64" s="550">
        <v>2420816</v>
      </c>
    </row>
    <row r="65" spans="1:14">
      <c r="A65" s="537"/>
      <c r="B65" s="551" t="s">
        <v>588</v>
      </c>
      <c r="C65" s="550">
        <v>2126693</v>
      </c>
      <c r="D65" s="550">
        <v>2295062</v>
      </c>
      <c r="E65" s="550">
        <v>2441787</v>
      </c>
      <c r="F65" s="550">
        <v>2635835</v>
      </c>
      <c r="G65" s="550">
        <v>2671403</v>
      </c>
      <c r="H65" s="550">
        <v>2486077</v>
      </c>
      <c r="I65" s="550">
        <v>2438918</v>
      </c>
      <c r="J65" s="550">
        <v>2498017</v>
      </c>
      <c r="K65" s="550">
        <v>2536312</v>
      </c>
      <c r="L65" s="550">
        <v>2612094</v>
      </c>
      <c r="M65" s="550">
        <v>2676865</v>
      </c>
      <c r="N65" s="550">
        <v>2819267</v>
      </c>
    </row>
    <row r="66" spans="1:14">
      <c r="A66" s="537"/>
      <c r="B66" s="551" t="s">
        <v>589</v>
      </c>
      <c r="C66" s="550">
        <v>361221</v>
      </c>
      <c r="D66" s="550">
        <v>371643</v>
      </c>
      <c r="E66" s="550">
        <v>380815</v>
      </c>
      <c r="F66" s="550">
        <v>392688</v>
      </c>
      <c r="G66" s="550">
        <v>401315</v>
      </c>
      <c r="H66" s="550">
        <v>402372</v>
      </c>
      <c r="I66" s="550">
        <v>446468</v>
      </c>
      <c r="J66" s="550">
        <v>438925</v>
      </c>
      <c r="K66" s="550">
        <v>456234</v>
      </c>
      <c r="L66" s="550">
        <v>473190</v>
      </c>
      <c r="M66" s="550">
        <v>495018</v>
      </c>
      <c r="N66" s="550">
        <v>470738</v>
      </c>
    </row>
    <row r="67" spans="1:14">
      <c r="A67" s="537"/>
      <c r="B67" s="551" t="s">
        <v>561</v>
      </c>
      <c r="C67" s="550">
        <v>279093</v>
      </c>
      <c r="D67" s="550">
        <v>316715</v>
      </c>
      <c r="E67" s="550">
        <v>279798</v>
      </c>
      <c r="F67" s="550">
        <v>248675</v>
      </c>
      <c r="G67" s="550">
        <v>231013</v>
      </c>
      <c r="H67" s="550">
        <v>261178</v>
      </c>
      <c r="I67" s="550">
        <v>276101</v>
      </c>
      <c r="J67" s="550">
        <v>248601</v>
      </c>
      <c r="K67" s="550">
        <v>287252</v>
      </c>
      <c r="L67" s="550">
        <v>287625</v>
      </c>
      <c r="M67" s="550">
        <v>309768</v>
      </c>
      <c r="N67" s="550">
        <v>307216</v>
      </c>
    </row>
    <row r="68" spans="1:14">
      <c r="A68" s="537"/>
      <c r="B68" s="551" t="s">
        <v>590</v>
      </c>
      <c r="C68" s="550">
        <v>682194</v>
      </c>
      <c r="D68" s="550">
        <v>682438</v>
      </c>
      <c r="E68" s="550">
        <v>681383</v>
      </c>
      <c r="F68" s="550">
        <v>665514</v>
      </c>
      <c r="G68" s="550">
        <v>626556</v>
      </c>
      <c r="H68" s="550">
        <v>622136</v>
      </c>
      <c r="I68" s="550">
        <v>601675</v>
      </c>
      <c r="J68" s="550">
        <v>581414</v>
      </c>
      <c r="K68" s="550">
        <v>555666</v>
      </c>
      <c r="L68" s="550">
        <v>521607</v>
      </c>
      <c r="M68" s="550">
        <v>494977</v>
      </c>
      <c r="N68" s="550">
        <v>456707</v>
      </c>
    </row>
    <row r="69" spans="1:14">
      <c r="A69" s="537"/>
      <c r="B69" s="551" t="s">
        <v>591</v>
      </c>
      <c r="C69" s="550">
        <v>316784</v>
      </c>
      <c r="D69" s="550">
        <v>336472</v>
      </c>
      <c r="E69" s="550">
        <v>350689</v>
      </c>
      <c r="F69" s="550">
        <v>361740</v>
      </c>
      <c r="G69" s="550">
        <v>369894</v>
      </c>
      <c r="H69" s="550">
        <v>381045</v>
      </c>
      <c r="I69" s="550">
        <v>383331</v>
      </c>
      <c r="J69" s="550">
        <v>382150</v>
      </c>
      <c r="K69" s="550">
        <v>386639</v>
      </c>
      <c r="L69" s="550">
        <v>406424</v>
      </c>
      <c r="M69" s="550">
        <v>415326</v>
      </c>
      <c r="N69" s="550">
        <v>455033</v>
      </c>
    </row>
    <row r="70" spans="1:14">
      <c r="A70" s="537"/>
      <c r="B70" s="551" t="s">
        <v>574</v>
      </c>
      <c r="C70" s="550">
        <v>938811</v>
      </c>
      <c r="D70" s="550">
        <v>1010084</v>
      </c>
      <c r="E70" s="550">
        <v>1007267</v>
      </c>
      <c r="F70" s="550">
        <v>1052202</v>
      </c>
      <c r="G70" s="550">
        <v>1086731</v>
      </c>
      <c r="H70" s="550">
        <v>1151368</v>
      </c>
      <c r="I70" s="550">
        <v>1192374</v>
      </c>
      <c r="J70" s="550">
        <v>1131630</v>
      </c>
      <c r="K70" s="550">
        <v>1112475</v>
      </c>
      <c r="L70" s="550">
        <v>1150751</v>
      </c>
      <c r="M70" s="550">
        <v>1148228</v>
      </c>
      <c r="N70" s="550">
        <v>1163856</v>
      </c>
    </row>
    <row r="71" spans="1:14">
      <c r="A71" s="537"/>
      <c r="B71" s="551" t="s">
        <v>575</v>
      </c>
      <c r="C71" s="550">
        <v>367997</v>
      </c>
      <c r="D71" s="550">
        <v>358809</v>
      </c>
      <c r="E71" s="550">
        <v>359607</v>
      </c>
      <c r="F71" s="550">
        <v>417453</v>
      </c>
      <c r="G71" s="550">
        <v>321578</v>
      </c>
      <c r="H71" s="550">
        <v>372513</v>
      </c>
      <c r="I71" s="550">
        <v>385275</v>
      </c>
      <c r="J71" s="550">
        <v>411052</v>
      </c>
      <c r="K71" s="550">
        <v>345134</v>
      </c>
      <c r="L71" s="550">
        <v>275341</v>
      </c>
      <c r="M71" s="550">
        <v>300597</v>
      </c>
      <c r="N71" s="550">
        <v>252986</v>
      </c>
    </row>
    <row r="72" spans="1:14">
      <c r="A72" s="537"/>
      <c r="B72" s="551" t="s">
        <v>592</v>
      </c>
      <c r="C72" s="550">
        <v>1023376</v>
      </c>
      <c r="D72" s="550">
        <v>1082922</v>
      </c>
      <c r="E72" s="550">
        <v>1095855</v>
      </c>
      <c r="F72" s="550">
        <v>1117946</v>
      </c>
      <c r="G72" s="550">
        <v>1068279</v>
      </c>
      <c r="H72" s="550">
        <v>1096136</v>
      </c>
      <c r="I72" s="550">
        <v>1138839</v>
      </c>
      <c r="J72" s="550">
        <v>1091427</v>
      </c>
      <c r="K72" s="550">
        <v>1098161</v>
      </c>
      <c r="L72" s="550">
        <v>1139929</v>
      </c>
      <c r="M72" s="550">
        <v>1122249</v>
      </c>
      <c r="N72" s="550">
        <v>1152126</v>
      </c>
    </row>
    <row r="73" spans="1:14">
      <c r="A73" s="537"/>
      <c r="B73" s="551" t="s">
        <v>593</v>
      </c>
      <c r="C73" s="550">
        <v>1104974</v>
      </c>
      <c r="D73" s="550">
        <v>1144533</v>
      </c>
      <c r="E73" s="550">
        <v>1107058</v>
      </c>
      <c r="F73" s="550">
        <v>1018575</v>
      </c>
      <c r="G73" s="550">
        <v>1003335</v>
      </c>
      <c r="H73" s="550">
        <v>978572</v>
      </c>
      <c r="I73" s="550">
        <v>1134568</v>
      </c>
      <c r="J73" s="550">
        <v>1106154</v>
      </c>
      <c r="K73" s="550">
        <v>1034392</v>
      </c>
      <c r="L73" s="550">
        <v>981033</v>
      </c>
      <c r="M73" s="550">
        <v>992163</v>
      </c>
      <c r="N73" s="550">
        <v>1157074</v>
      </c>
    </row>
    <row r="74" spans="1:14">
      <c r="A74" s="537"/>
      <c r="B74" s="551" t="s">
        <v>34</v>
      </c>
      <c r="C74" s="550">
        <v>145588</v>
      </c>
      <c r="D74" s="550">
        <v>161617</v>
      </c>
      <c r="E74" s="550">
        <v>177302</v>
      </c>
      <c r="F74" s="550">
        <v>185776</v>
      </c>
      <c r="G74" s="550">
        <v>188625</v>
      </c>
      <c r="H74" s="550">
        <v>201626</v>
      </c>
      <c r="I74" s="550">
        <v>204537</v>
      </c>
      <c r="J74" s="550">
        <v>196190</v>
      </c>
      <c r="K74" s="550">
        <v>223269</v>
      </c>
      <c r="L74" s="550">
        <v>232897</v>
      </c>
      <c r="M74" s="550">
        <v>206248</v>
      </c>
      <c r="N74" s="550">
        <v>223287</v>
      </c>
    </row>
    <row r="75" spans="1:14">
      <c r="A75" s="552"/>
      <c r="B75" s="553" t="s">
        <v>35</v>
      </c>
      <c r="C75" s="554">
        <v>2441196</v>
      </c>
      <c r="D75" s="554">
        <v>2510072</v>
      </c>
      <c r="E75" s="554">
        <v>2578089</v>
      </c>
      <c r="F75" s="554">
        <v>2674600</v>
      </c>
      <c r="G75" s="554">
        <v>2868566</v>
      </c>
      <c r="H75" s="554">
        <v>3087839</v>
      </c>
      <c r="I75" s="554">
        <v>2902284</v>
      </c>
      <c r="J75" s="554">
        <v>2905734</v>
      </c>
      <c r="K75" s="554">
        <v>2984703</v>
      </c>
      <c r="L75" s="554">
        <v>3208565</v>
      </c>
      <c r="M75" s="554">
        <v>3303059</v>
      </c>
      <c r="N75" s="554">
        <v>3420588</v>
      </c>
    </row>
    <row r="76" spans="1:14">
      <c r="A76" s="537"/>
      <c r="B76" s="551" t="s">
        <v>36</v>
      </c>
      <c r="C76" s="550">
        <v>166694</v>
      </c>
      <c r="D76" s="550">
        <v>164949</v>
      </c>
      <c r="E76" s="550">
        <v>164778</v>
      </c>
      <c r="F76" s="550">
        <v>168398</v>
      </c>
      <c r="G76" s="550">
        <v>168528</v>
      </c>
      <c r="H76" s="550">
        <v>181923</v>
      </c>
      <c r="I76" s="550">
        <v>123237</v>
      </c>
      <c r="J76" s="550">
        <v>129393</v>
      </c>
      <c r="K76" s="550">
        <v>128047</v>
      </c>
      <c r="L76" s="550">
        <v>193180</v>
      </c>
      <c r="M76" s="550">
        <v>192155</v>
      </c>
      <c r="N76" s="550">
        <v>187049</v>
      </c>
    </row>
    <row r="77" spans="1:14">
      <c r="A77" s="537"/>
      <c r="B77" s="551" t="s">
        <v>37</v>
      </c>
      <c r="C77" s="550">
        <v>666929</v>
      </c>
      <c r="D77" s="550">
        <v>687539</v>
      </c>
      <c r="E77" s="550">
        <v>683090</v>
      </c>
      <c r="F77" s="550">
        <v>701434</v>
      </c>
      <c r="G77" s="550">
        <v>799226</v>
      </c>
      <c r="H77" s="550">
        <v>743357</v>
      </c>
      <c r="I77" s="550">
        <v>743616</v>
      </c>
      <c r="J77" s="550">
        <v>759889</v>
      </c>
      <c r="K77" s="550">
        <v>771561</v>
      </c>
      <c r="L77" s="550">
        <v>805383</v>
      </c>
      <c r="M77" s="550">
        <v>789274</v>
      </c>
      <c r="N77" s="550">
        <v>799395</v>
      </c>
    </row>
    <row r="78" spans="1:14">
      <c r="A78" s="537"/>
      <c r="B78" s="551" t="s">
        <v>38</v>
      </c>
      <c r="C78" s="550">
        <v>776650</v>
      </c>
      <c r="D78" s="550">
        <v>800048</v>
      </c>
      <c r="E78" s="550">
        <v>834143</v>
      </c>
      <c r="F78" s="550">
        <v>875845</v>
      </c>
      <c r="G78" s="550">
        <v>944518</v>
      </c>
      <c r="H78" s="550">
        <v>1171175</v>
      </c>
      <c r="I78" s="550">
        <v>1000403</v>
      </c>
      <c r="J78" s="550">
        <v>994328</v>
      </c>
      <c r="K78" s="550">
        <v>1036408</v>
      </c>
      <c r="L78" s="550">
        <v>1090265</v>
      </c>
      <c r="M78" s="550">
        <v>1071042</v>
      </c>
      <c r="N78" s="550">
        <v>1101302</v>
      </c>
    </row>
    <row r="79" spans="1:14">
      <c r="A79" s="537"/>
      <c r="B79" s="551" t="s">
        <v>594</v>
      </c>
      <c r="C79" s="550">
        <v>830923</v>
      </c>
      <c r="D79" s="550">
        <v>857536</v>
      </c>
      <c r="E79" s="550">
        <v>896078</v>
      </c>
      <c r="F79" s="550">
        <v>928923</v>
      </c>
      <c r="G79" s="550">
        <v>956294</v>
      </c>
      <c r="H79" s="550">
        <v>991384</v>
      </c>
      <c r="I79" s="550">
        <v>1035028</v>
      </c>
      <c r="J79" s="550">
        <v>1022124</v>
      </c>
      <c r="K79" s="550">
        <v>1048687</v>
      </c>
      <c r="L79" s="550">
        <v>1119737</v>
      </c>
      <c r="M79" s="550">
        <v>1250588</v>
      </c>
      <c r="N79" s="550">
        <v>1332842</v>
      </c>
    </row>
    <row r="80" spans="1:14">
      <c r="A80" s="537"/>
      <c r="B80" s="551" t="s">
        <v>40</v>
      </c>
      <c r="C80" s="550"/>
      <c r="D80" s="550"/>
      <c r="E80" s="550"/>
      <c r="F80" s="550"/>
      <c r="G80" s="550"/>
      <c r="H80" s="550"/>
      <c r="I80" s="550"/>
      <c r="J80" s="550"/>
      <c r="K80" s="550"/>
      <c r="L80" s="550"/>
      <c r="M80" s="550"/>
      <c r="N80" s="550"/>
    </row>
    <row r="81" spans="1:14">
      <c r="A81" s="537"/>
      <c r="B81" s="551" t="s">
        <v>41</v>
      </c>
      <c r="C81" s="550">
        <v>11359926</v>
      </c>
      <c r="D81" s="550">
        <v>11872477</v>
      </c>
      <c r="E81" s="550">
        <v>12040373</v>
      </c>
      <c r="F81" s="550">
        <v>12210078</v>
      </c>
      <c r="G81" s="550">
        <v>12045929</v>
      </c>
      <c r="H81" s="550">
        <v>11992883</v>
      </c>
      <c r="I81" s="550">
        <v>12312786</v>
      </c>
      <c r="J81" s="550">
        <v>12259275</v>
      </c>
      <c r="K81" s="550">
        <v>12221442</v>
      </c>
      <c r="L81" s="550">
        <v>12362983</v>
      </c>
      <c r="M81" s="550">
        <v>12544010</v>
      </c>
      <c r="N81" s="550">
        <v>12892632</v>
      </c>
    </row>
    <row r="82" spans="1:14">
      <c r="A82" s="555"/>
      <c r="B82" s="556" t="s">
        <v>42</v>
      </c>
      <c r="C82" s="557">
        <v>1022216</v>
      </c>
      <c r="D82" s="557">
        <v>1030212</v>
      </c>
      <c r="E82" s="557">
        <v>1061098</v>
      </c>
      <c r="F82" s="557">
        <v>1130609</v>
      </c>
      <c r="G82" s="557">
        <v>1301765</v>
      </c>
      <c r="H82" s="557">
        <v>1581200</v>
      </c>
      <c r="I82" s="557">
        <v>1338594</v>
      </c>
      <c r="J82" s="557">
        <v>1279399</v>
      </c>
      <c r="K82" s="557">
        <v>1307863</v>
      </c>
      <c r="L82" s="557">
        <v>1434351</v>
      </c>
      <c r="M82" s="557">
        <v>1368171</v>
      </c>
      <c r="N82" s="557">
        <v>1407062</v>
      </c>
    </row>
    <row r="83" spans="1:14">
      <c r="A83" s="537"/>
      <c r="B83" s="551" t="s">
        <v>43</v>
      </c>
      <c r="C83" s="550">
        <v>6107652</v>
      </c>
      <c r="D83" s="550">
        <v>6175015</v>
      </c>
      <c r="E83" s="550">
        <v>5874493</v>
      </c>
      <c r="F83" s="550">
        <v>5838000</v>
      </c>
      <c r="G83" s="550">
        <v>5662857</v>
      </c>
      <c r="H83" s="550">
        <v>7567500</v>
      </c>
      <c r="I83" s="550">
        <v>8078171</v>
      </c>
      <c r="J83" s="550">
        <v>6990697</v>
      </c>
      <c r="K83" s="550">
        <v>5849054</v>
      </c>
      <c r="L83" s="550">
        <v>5328137</v>
      </c>
      <c r="M83" s="550">
        <v>5041100</v>
      </c>
      <c r="N83" s="550">
        <v>4789744</v>
      </c>
    </row>
    <row r="84" spans="1:14">
      <c r="A84" s="537"/>
      <c r="B84" s="551" t="s">
        <v>44</v>
      </c>
      <c r="C84" s="550">
        <v>5878008</v>
      </c>
      <c r="D84" s="550">
        <v>5881189</v>
      </c>
      <c r="E84" s="550">
        <v>5884144</v>
      </c>
      <c r="F84" s="550">
        <v>5887638</v>
      </c>
      <c r="G84" s="550">
        <v>5648058</v>
      </c>
      <c r="H84" s="550">
        <v>7451876</v>
      </c>
      <c r="I84" s="550">
        <v>7874417</v>
      </c>
      <c r="J84" s="550">
        <v>6802642</v>
      </c>
      <c r="K84" s="550">
        <v>5774944</v>
      </c>
      <c r="L84" s="550">
        <v>5438226</v>
      </c>
      <c r="M84" s="550">
        <v>5167469</v>
      </c>
      <c r="N84" s="550">
        <v>4809957</v>
      </c>
    </row>
    <row r="85" spans="1:14">
      <c r="A85" s="537"/>
      <c r="B85" s="551" t="s">
        <v>45</v>
      </c>
      <c r="C85" s="550">
        <v>4568932</v>
      </c>
      <c r="D85" s="550">
        <v>4385585</v>
      </c>
      <c r="E85" s="550">
        <v>4329600</v>
      </c>
      <c r="F85" s="550">
        <v>4008691</v>
      </c>
      <c r="G85" s="550">
        <v>4101620</v>
      </c>
      <c r="H85" s="550">
        <v>5151376</v>
      </c>
      <c r="I85" s="550">
        <v>5444814</v>
      </c>
      <c r="J85" s="550">
        <v>4757373</v>
      </c>
      <c r="K85" s="550">
        <v>4084487</v>
      </c>
      <c r="L85" s="550">
        <v>3756050</v>
      </c>
      <c r="M85" s="550">
        <v>3728236</v>
      </c>
      <c r="N85" s="550">
        <v>3532868</v>
      </c>
    </row>
    <row r="86" spans="1:14">
      <c r="A86" s="537"/>
      <c r="B86" s="551" t="s">
        <v>46</v>
      </c>
      <c r="C86" s="550">
        <v>1136402</v>
      </c>
      <c r="D86" s="550">
        <v>976875</v>
      </c>
      <c r="E86" s="550">
        <v>922726</v>
      </c>
      <c r="F86" s="550">
        <v>959401</v>
      </c>
      <c r="G86" s="550">
        <v>1035334</v>
      </c>
      <c r="H86" s="550">
        <v>1611827</v>
      </c>
      <c r="I86" s="550">
        <v>1705239</v>
      </c>
      <c r="J86" s="550">
        <v>1217178</v>
      </c>
      <c r="K86" s="550">
        <v>1025737</v>
      </c>
      <c r="L86" s="550">
        <v>967178</v>
      </c>
      <c r="M86" s="550">
        <v>928036</v>
      </c>
      <c r="N86" s="550">
        <v>799599</v>
      </c>
    </row>
    <row r="87" spans="1:14">
      <c r="A87" s="537"/>
      <c r="B87" s="551" t="s">
        <v>47</v>
      </c>
      <c r="C87" s="550">
        <v>3432530</v>
      </c>
      <c r="D87" s="550">
        <v>3408710</v>
      </c>
      <c r="E87" s="550">
        <v>3406874</v>
      </c>
      <c r="F87" s="550">
        <v>3049290</v>
      </c>
      <c r="G87" s="550">
        <v>3066286</v>
      </c>
      <c r="H87" s="550">
        <v>3539549</v>
      </c>
      <c r="I87" s="550">
        <v>3739575</v>
      </c>
      <c r="J87" s="550">
        <v>3540195</v>
      </c>
      <c r="K87" s="550">
        <v>3058750</v>
      </c>
      <c r="L87" s="550">
        <v>2788872</v>
      </c>
      <c r="M87" s="550">
        <v>2800200</v>
      </c>
      <c r="N87" s="550">
        <v>2733269</v>
      </c>
    </row>
    <row r="88" spans="1:14">
      <c r="A88" s="537"/>
      <c r="B88" s="551" t="s">
        <v>48</v>
      </c>
      <c r="C88" s="550">
        <v>1309076</v>
      </c>
      <c r="D88" s="550">
        <v>1495604</v>
      </c>
      <c r="E88" s="550">
        <v>1554544</v>
      </c>
      <c r="F88" s="550">
        <v>1878947</v>
      </c>
      <c r="G88" s="550">
        <v>1546438</v>
      </c>
      <c r="H88" s="550">
        <v>2300500</v>
      </c>
      <c r="I88" s="550">
        <v>2429603</v>
      </c>
      <c r="J88" s="550">
        <v>2045269</v>
      </c>
      <c r="K88" s="550">
        <v>1690457</v>
      </c>
      <c r="L88" s="550">
        <v>1682176</v>
      </c>
      <c r="M88" s="550">
        <v>1439233</v>
      </c>
      <c r="N88" s="550">
        <v>1277089</v>
      </c>
    </row>
    <row r="89" spans="1:14">
      <c r="A89" s="537"/>
      <c r="B89" s="551" t="s">
        <v>46</v>
      </c>
      <c r="C89" s="550">
        <v>94005</v>
      </c>
      <c r="D89" s="550">
        <v>116789</v>
      </c>
      <c r="E89" s="550">
        <v>111837</v>
      </c>
      <c r="F89" s="550">
        <v>156228</v>
      </c>
      <c r="G89" s="550">
        <v>160249</v>
      </c>
      <c r="H89" s="550">
        <v>170324</v>
      </c>
      <c r="I89" s="550">
        <v>244052</v>
      </c>
      <c r="J89" s="550">
        <v>345226</v>
      </c>
      <c r="K89" s="550">
        <v>166822</v>
      </c>
      <c r="L89" s="550">
        <v>120821</v>
      </c>
      <c r="M89" s="550">
        <v>68149</v>
      </c>
      <c r="N89" s="550">
        <v>63659</v>
      </c>
    </row>
    <row r="90" spans="1:14">
      <c r="A90" s="537"/>
      <c r="B90" s="551" t="s">
        <v>47</v>
      </c>
      <c r="C90" s="550">
        <v>496116</v>
      </c>
      <c r="D90" s="550">
        <v>598891</v>
      </c>
      <c r="E90" s="550">
        <v>549197</v>
      </c>
      <c r="F90" s="550">
        <v>747176</v>
      </c>
      <c r="G90" s="550">
        <v>495504</v>
      </c>
      <c r="H90" s="550">
        <v>658411</v>
      </c>
      <c r="I90" s="550">
        <v>683437</v>
      </c>
      <c r="J90" s="550">
        <v>582663</v>
      </c>
      <c r="K90" s="550">
        <v>522911</v>
      </c>
      <c r="L90" s="550">
        <v>562188</v>
      </c>
      <c r="M90" s="550">
        <v>476445</v>
      </c>
      <c r="N90" s="550">
        <v>432961</v>
      </c>
    </row>
    <row r="91" spans="1:14">
      <c r="A91" s="537"/>
      <c r="B91" s="551" t="s">
        <v>49</v>
      </c>
      <c r="C91" s="550">
        <v>718955</v>
      </c>
      <c r="D91" s="550">
        <v>779924</v>
      </c>
      <c r="E91" s="550">
        <v>893510</v>
      </c>
      <c r="F91" s="550">
        <v>975543</v>
      </c>
      <c r="G91" s="550">
        <v>890685</v>
      </c>
      <c r="H91" s="550">
        <v>1471765</v>
      </c>
      <c r="I91" s="550">
        <v>1502114</v>
      </c>
      <c r="J91" s="550">
        <v>1117380</v>
      </c>
      <c r="K91" s="550">
        <v>1000724</v>
      </c>
      <c r="L91" s="550">
        <v>999167</v>
      </c>
      <c r="M91" s="550">
        <v>894639</v>
      </c>
      <c r="N91" s="550">
        <v>780469</v>
      </c>
    </row>
    <row r="92" spans="1:14">
      <c r="A92" s="537"/>
      <c r="B92" s="551" t="s">
        <v>50</v>
      </c>
      <c r="C92" s="550">
        <v>229644</v>
      </c>
      <c r="D92" s="550">
        <v>293826</v>
      </c>
      <c r="E92" s="550">
        <v>-9651</v>
      </c>
      <c r="F92" s="550">
        <v>-49638</v>
      </c>
      <c r="G92" s="550">
        <v>14799</v>
      </c>
      <c r="H92" s="550">
        <v>115624</v>
      </c>
      <c r="I92" s="550">
        <v>203754</v>
      </c>
      <c r="J92" s="550">
        <v>188055</v>
      </c>
      <c r="K92" s="550">
        <v>74110</v>
      </c>
      <c r="L92" s="550">
        <v>-110089</v>
      </c>
      <c r="M92" s="550">
        <v>-126369</v>
      </c>
      <c r="N92" s="550">
        <v>-20213</v>
      </c>
    </row>
    <row r="93" spans="1:14">
      <c r="A93" s="537"/>
      <c r="B93" s="551" t="s">
        <v>51</v>
      </c>
      <c r="C93" s="550">
        <v>225923</v>
      </c>
      <c r="D93" s="550">
        <v>291126</v>
      </c>
      <c r="E93" s="550">
        <v>-7063</v>
      </c>
      <c r="F93" s="550">
        <v>-47527</v>
      </c>
      <c r="G93" s="550">
        <v>14990</v>
      </c>
      <c r="H93" s="550">
        <v>114218</v>
      </c>
      <c r="I93" s="550">
        <v>204450</v>
      </c>
      <c r="J93" s="550">
        <v>188121</v>
      </c>
      <c r="K93" s="550">
        <v>73721</v>
      </c>
      <c r="L93" s="550">
        <v>-110349</v>
      </c>
      <c r="M93" s="550">
        <v>-127075</v>
      </c>
      <c r="N93" s="550">
        <v>-20873</v>
      </c>
    </row>
    <row r="94" spans="1:14">
      <c r="A94" s="537"/>
      <c r="B94" s="551" t="s">
        <v>595</v>
      </c>
      <c r="C94" s="550">
        <v>3721</v>
      </c>
      <c r="D94" s="550">
        <v>2700</v>
      </c>
      <c r="E94" s="550">
        <v>-2588</v>
      </c>
      <c r="F94" s="550">
        <v>-2111</v>
      </c>
      <c r="G94" s="550">
        <v>-191</v>
      </c>
      <c r="H94" s="550">
        <v>1406</v>
      </c>
      <c r="I94" s="550">
        <v>-696</v>
      </c>
      <c r="J94" s="550">
        <v>-66</v>
      </c>
      <c r="K94" s="550">
        <v>389</v>
      </c>
      <c r="L94" s="550">
        <v>260</v>
      </c>
      <c r="M94" s="550">
        <v>706</v>
      </c>
      <c r="N94" s="550">
        <v>660</v>
      </c>
    </row>
    <row r="95" spans="1:14">
      <c r="A95" s="552"/>
      <c r="B95" s="553" t="s">
        <v>596</v>
      </c>
      <c r="C95" s="554">
        <v>1146001</v>
      </c>
      <c r="D95" s="554">
        <v>923398</v>
      </c>
      <c r="E95" s="554">
        <v>1087758</v>
      </c>
      <c r="F95" s="554">
        <v>1217027</v>
      </c>
      <c r="G95" s="554">
        <v>956242</v>
      </c>
      <c r="H95" s="554">
        <v>86772</v>
      </c>
      <c r="I95" s="554">
        <v>3106</v>
      </c>
      <c r="J95" s="554">
        <v>664612</v>
      </c>
      <c r="K95" s="554">
        <v>970029</v>
      </c>
      <c r="L95" s="554">
        <v>897887</v>
      </c>
      <c r="M95" s="554">
        <v>1427928</v>
      </c>
      <c r="N95" s="554">
        <v>567964</v>
      </c>
    </row>
    <row r="96" spans="1:14">
      <c r="A96" s="537"/>
      <c r="B96" s="551" t="s">
        <v>597</v>
      </c>
      <c r="C96" s="550">
        <v>13888292</v>
      </c>
      <c r="D96" s="550">
        <v>14391756</v>
      </c>
      <c r="E96" s="550">
        <v>14150655</v>
      </c>
      <c r="F96" s="550">
        <v>14167477</v>
      </c>
      <c r="G96" s="550">
        <v>13506773</v>
      </c>
      <c r="H96" s="550">
        <v>13652672</v>
      </c>
      <c r="I96" s="550">
        <v>14475383</v>
      </c>
      <c r="J96" s="550">
        <v>14372005</v>
      </c>
      <c r="K96" s="550">
        <v>13944828</v>
      </c>
      <c r="L96" s="550">
        <v>13789085</v>
      </c>
      <c r="M96" s="550">
        <v>14798425</v>
      </c>
      <c r="N96" s="550">
        <v>13995718</v>
      </c>
    </row>
    <row r="97" spans="1:14">
      <c r="A97" s="537"/>
      <c r="B97" s="551" t="s">
        <v>598</v>
      </c>
      <c r="C97" s="550">
        <v>13914955</v>
      </c>
      <c r="D97" s="550">
        <v>14237767</v>
      </c>
      <c r="E97" s="550">
        <v>14061034</v>
      </c>
      <c r="F97" s="550">
        <v>14214555</v>
      </c>
      <c r="G97" s="550">
        <v>14565712</v>
      </c>
      <c r="H97" s="550">
        <v>15678663</v>
      </c>
      <c r="I97" s="550">
        <v>16226558</v>
      </c>
      <c r="J97" s="550">
        <v>15244676</v>
      </c>
      <c r="K97" s="550">
        <v>14644067</v>
      </c>
      <c r="L97" s="550">
        <v>14507447</v>
      </c>
      <c r="M97" s="550">
        <v>14359239</v>
      </c>
      <c r="N97" s="550">
        <v>14498809</v>
      </c>
    </row>
    <row r="98" spans="1:14">
      <c r="A98" s="555"/>
      <c r="B98" s="556" t="s">
        <v>599</v>
      </c>
      <c r="C98" s="557">
        <v>1172664</v>
      </c>
      <c r="D98" s="557">
        <v>769409</v>
      </c>
      <c r="E98" s="557">
        <v>998137</v>
      </c>
      <c r="F98" s="557">
        <v>1264105</v>
      </c>
      <c r="G98" s="557">
        <v>2015181</v>
      </c>
      <c r="H98" s="557">
        <v>2112763</v>
      </c>
      <c r="I98" s="557">
        <v>1754281</v>
      </c>
      <c r="J98" s="557">
        <v>1537283</v>
      </c>
      <c r="K98" s="557">
        <v>1669268</v>
      </c>
      <c r="L98" s="557">
        <v>1616249</v>
      </c>
      <c r="M98" s="557">
        <v>988742</v>
      </c>
      <c r="N98" s="557">
        <v>1071055</v>
      </c>
    </row>
    <row r="99" spans="1:14">
      <c r="A99" s="544"/>
      <c r="B99" s="558" t="s">
        <v>606</v>
      </c>
      <c r="C99" s="550">
        <v>19635795</v>
      </c>
      <c r="D99" s="550">
        <v>20001102</v>
      </c>
      <c r="E99" s="550">
        <v>20063722</v>
      </c>
      <c r="F99" s="550">
        <v>20395714</v>
      </c>
      <c r="G99" s="550">
        <v>19966793</v>
      </c>
      <c r="H99" s="550">
        <v>21228355</v>
      </c>
      <c r="I99" s="550">
        <v>21732657</v>
      </c>
      <c r="J99" s="559">
        <v>21193983</v>
      </c>
      <c r="K99" s="550">
        <v>20348388</v>
      </c>
      <c r="L99" s="550">
        <v>20023358</v>
      </c>
      <c r="M99" s="550">
        <v>20381209</v>
      </c>
      <c r="N99" s="550">
        <v>19657402</v>
      </c>
    </row>
    <row r="100" spans="1:14">
      <c r="A100" s="537" t="s">
        <v>53</v>
      </c>
      <c r="B100" s="560" t="s">
        <v>607</v>
      </c>
      <c r="C100" s="561">
        <v>428052</v>
      </c>
      <c r="D100" s="561">
        <v>716031</v>
      </c>
      <c r="E100" s="561">
        <v>626604</v>
      </c>
      <c r="F100" s="561">
        <v>368084</v>
      </c>
      <c r="G100" s="561">
        <v>664535</v>
      </c>
      <c r="H100" s="561">
        <v>483537</v>
      </c>
      <c r="I100" s="561">
        <v>1237369</v>
      </c>
      <c r="J100" s="561">
        <v>1395236</v>
      </c>
      <c r="K100" s="561">
        <v>1274532</v>
      </c>
      <c r="L100" s="561">
        <v>1151917</v>
      </c>
      <c r="M100" s="561">
        <v>1332368</v>
      </c>
      <c r="N100" s="561">
        <v>1603600</v>
      </c>
    </row>
    <row r="101" spans="1:14" ht="12.5" thickBot="1">
      <c r="A101" s="562" t="s">
        <v>54</v>
      </c>
      <c r="B101" s="563" t="s">
        <v>600</v>
      </c>
      <c r="C101" s="564">
        <v>20063847</v>
      </c>
      <c r="D101" s="564">
        <v>20717133</v>
      </c>
      <c r="E101" s="564">
        <v>20690326</v>
      </c>
      <c r="F101" s="564">
        <v>20763798</v>
      </c>
      <c r="G101" s="564">
        <v>20631328</v>
      </c>
      <c r="H101" s="564">
        <v>21711892</v>
      </c>
      <c r="I101" s="564">
        <v>22970026</v>
      </c>
      <c r="J101" s="564">
        <v>22589219</v>
      </c>
      <c r="K101" s="564">
        <v>21622920</v>
      </c>
      <c r="L101" s="564">
        <v>21175275</v>
      </c>
      <c r="M101" s="564">
        <v>21713577</v>
      </c>
      <c r="N101" s="564">
        <v>21261002</v>
      </c>
    </row>
    <row r="102" spans="1:14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</sheetData>
  <mergeCells count="1">
    <mergeCell ref="A4:B4"/>
  </mergeCells>
  <phoneticPr fontId="2"/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BA95-4A4E-4D1E-9EE1-836AEFB64B24}">
  <dimension ref="A1:CO146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1.81640625" defaultRowHeight="13"/>
  <cols>
    <col min="1" max="1" width="3.08984375" style="1199" customWidth="1"/>
    <col min="2" max="2" width="3.453125" style="1199" customWidth="1"/>
    <col min="3" max="3" width="19.453125" style="1199" customWidth="1"/>
    <col min="4" max="11" width="10.81640625" style="1199" customWidth="1"/>
    <col min="12" max="12" width="10.36328125" style="1199" customWidth="1"/>
    <col min="13" max="51" width="10.81640625" style="1199" customWidth="1"/>
    <col min="52" max="52" width="11" style="1199" customWidth="1"/>
    <col min="53" max="55" width="11" style="1202" customWidth="1"/>
    <col min="56" max="63" width="11.08984375" style="1202" customWidth="1"/>
    <col min="64" max="69" width="9" style="1202" customWidth="1"/>
    <col min="70" max="70" width="8.90625" style="1202" customWidth="1"/>
    <col min="71" max="71" width="6.1796875" style="1202" customWidth="1"/>
    <col min="72" max="72" width="2.90625" style="1202" customWidth="1"/>
    <col min="73" max="73" width="19.453125" style="1202" customWidth="1"/>
    <col min="74" max="74" width="7.36328125" style="1202" hidden="1" customWidth="1"/>
    <col min="75" max="90" width="7.36328125" style="1202" customWidth="1"/>
    <col min="91" max="91" width="0.453125" style="1202" customWidth="1"/>
    <col min="92" max="93" width="11.81640625" style="1202"/>
    <col min="94" max="16384" width="11.81640625" style="1199"/>
  </cols>
  <sheetData>
    <row r="1" spans="1:93" ht="14" customHeight="1">
      <c r="A1" s="1197" t="s">
        <v>875</v>
      </c>
      <c r="B1" s="1198"/>
      <c r="C1" s="1198"/>
      <c r="D1" s="1198"/>
      <c r="E1" s="1198"/>
      <c r="F1" s="1198"/>
      <c r="G1" s="1198"/>
      <c r="H1" s="1198"/>
      <c r="I1" s="1198"/>
      <c r="J1" s="1198"/>
      <c r="L1" s="1198" t="s">
        <v>333</v>
      </c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200" t="s">
        <v>333</v>
      </c>
      <c r="AJ1" s="1198"/>
      <c r="AK1" s="1198"/>
      <c r="AL1" s="1198"/>
      <c r="AM1" s="1198"/>
      <c r="AN1" s="1198"/>
      <c r="AO1" s="1198"/>
      <c r="AP1" s="1198"/>
      <c r="AQ1" s="1198"/>
      <c r="AR1" s="1198"/>
      <c r="AS1" s="1198"/>
      <c r="AT1" s="1198"/>
      <c r="AU1" s="1198"/>
      <c r="AV1" s="1198"/>
      <c r="AW1" s="1198"/>
      <c r="AX1" s="1198"/>
      <c r="AY1" s="1198"/>
      <c r="AZ1" s="1198"/>
      <c r="BA1" s="1201"/>
      <c r="BB1" s="1201"/>
      <c r="BC1" s="1201"/>
      <c r="BS1" s="1201"/>
    </row>
    <row r="2" spans="1:93" ht="14" customHeight="1">
      <c r="A2" s="1201"/>
      <c r="B2" s="1203"/>
      <c r="C2" s="1204"/>
      <c r="D2" s="1204"/>
      <c r="E2" s="1204"/>
      <c r="F2" s="1204"/>
      <c r="G2" s="1204"/>
      <c r="H2" s="1204"/>
      <c r="J2" s="1198"/>
      <c r="K2" s="1198"/>
      <c r="L2" s="1198"/>
      <c r="M2" s="1198"/>
      <c r="N2" s="1198" t="s">
        <v>333</v>
      </c>
      <c r="O2" s="1198"/>
      <c r="P2" s="1198"/>
      <c r="Q2" s="1198"/>
      <c r="R2" s="1198"/>
      <c r="S2" s="1198"/>
      <c r="T2" s="1198"/>
      <c r="U2" s="1198"/>
      <c r="V2" s="1198"/>
      <c r="W2" s="1198"/>
      <c r="X2" s="1198"/>
      <c r="Y2" s="1198"/>
      <c r="Z2" s="1198"/>
      <c r="AA2" s="1198"/>
      <c r="AB2" s="1198"/>
      <c r="AF2" s="1198"/>
      <c r="AG2" s="1198"/>
      <c r="AH2" s="1198"/>
      <c r="AI2" s="1200"/>
      <c r="AJ2" s="1198"/>
      <c r="AK2" s="1198"/>
      <c r="AL2" s="1198"/>
      <c r="AM2" s="1198"/>
      <c r="AN2" s="1198"/>
      <c r="AO2" s="1198"/>
      <c r="AP2" s="1198"/>
      <c r="AQ2" s="1198"/>
      <c r="AR2" s="1205" t="s">
        <v>333</v>
      </c>
      <c r="AS2" s="1198"/>
      <c r="AT2" s="1198"/>
      <c r="AU2" s="1198"/>
      <c r="AV2" s="1198"/>
      <c r="AW2" s="1198"/>
      <c r="AX2" s="1198"/>
      <c r="AY2" s="1198"/>
      <c r="AZ2" s="1198"/>
      <c r="BA2" s="1201"/>
      <c r="BB2" s="1201"/>
      <c r="BC2" s="1201"/>
      <c r="BS2" s="1201"/>
    </row>
    <row r="3" spans="1:93" ht="14" customHeight="1" thickBot="1">
      <c r="A3" s="1206"/>
      <c r="B3" s="1207"/>
      <c r="C3" s="1207"/>
      <c r="D3" s="1208" t="s">
        <v>876</v>
      </c>
      <c r="E3" s="1207"/>
      <c r="F3" s="1207"/>
      <c r="G3" s="1207"/>
      <c r="H3" s="1207"/>
      <c r="I3" s="1208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722"/>
      <c r="AD3" s="1198"/>
      <c r="AE3" s="1198"/>
      <c r="AF3" s="1207" t="s">
        <v>333</v>
      </c>
      <c r="AG3" s="1207" t="s">
        <v>333</v>
      </c>
      <c r="AH3" s="1203" t="s">
        <v>877</v>
      </c>
      <c r="AI3" s="1207"/>
      <c r="AJ3" s="1207"/>
      <c r="AK3" s="1207"/>
      <c r="AL3" s="1207"/>
      <c r="AM3" s="1207"/>
      <c r="AN3" s="1207"/>
      <c r="AO3" s="1207"/>
      <c r="AP3" s="1207"/>
      <c r="AQ3" s="1207"/>
      <c r="AR3" s="1203" t="s">
        <v>878</v>
      </c>
      <c r="AS3" s="1207"/>
      <c r="AT3" s="1209"/>
      <c r="BA3" s="1210"/>
      <c r="BB3" s="1211"/>
      <c r="BC3" s="1211"/>
      <c r="BD3" s="1210"/>
      <c r="BE3" s="1210"/>
      <c r="BF3" s="1210"/>
      <c r="BG3" s="1210"/>
      <c r="BH3" s="1210"/>
      <c r="BI3" s="1210"/>
      <c r="BJ3" s="1210"/>
      <c r="BK3" s="1210" t="s">
        <v>31</v>
      </c>
      <c r="BL3" s="1207"/>
      <c r="BM3" s="1209"/>
      <c r="BR3" s="1212"/>
      <c r="BS3" s="1206"/>
      <c r="BT3" s="1207"/>
      <c r="BU3" s="1207"/>
      <c r="BV3" s="1209"/>
      <c r="BW3" s="1209"/>
      <c r="BX3" s="1209"/>
      <c r="BY3" s="1209"/>
      <c r="BZ3" s="1209"/>
      <c r="CA3" s="1209"/>
      <c r="CB3" s="1209"/>
      <c r="CC3" s="1209"/>
      <c r="CD3" s="1209"/>
      <c r="CE3" s="1213"/>
      <c r="CF3" s="1213"/>
      <c r="CG3" s="1213"/>
      <c r="CH3" s="1213"/>
      <c r="CI3" s="1213"/>
      <c r="CM3" s="1212"/>
    </row>
    <row r="4" spans="1:93" s="1230" customFormat="1" ht="14" customHeight="1">
      <c r="A4" s="1214"/>
      <c r="B4" s="1215"/>
      <c r="C4" s="1216"/>
      <c r="D4" s="1217">
        <v>1950</v>
      </c>
      <c r="E4" s="1218">
        <v>1951</v>
      </c>
      <c r="F4" s="1218">
        <v>1952</v>
      </c>
      <c r="G4" s="1218">
        <v>1953</v>
      </c>
      <c r="H4" s="1218">
        <v>1954</v>
      </c>
      <c r="I4" s="1218">
        <v>1955</v>
      </c>
      <c r="J4" s="1218">
        <v>1956</v>
      </c>
      <c r="K4" s="1218">
        <v>1957</v>
      </c>
      <c r="L4" s="1218">
        <v>1958</v>
      </c>
      <c r="M4" s="1218">
        <v>1959</v>
      </c>
      <c r="N4" s="1218">
        <v>1960</v>
      </c>
      <c r="O4" s="1218">
        <v>1961</v>
      </c>
      <c r="P4" s="1218">
        <v>1962</v>
      </c>
      <c r="Q4" s="1218">
        <v>1963</v>
      </c>
      <c r="R4" s="1218">
        <v>1964</v>
      </c>
      <c r="S4" s="1218">
        <v>1965</v>
      </c>
      <c r="T4" s="1218">
        <v>1966</v>
      </c>
      <c r="U4" s="1218">
        <v>1967</v>
      </c>
      <c r="V4" s="1218">
        <v>1968</v>
      </c>
      <c r="W4" s="1218">
        <v>1969</v>
      </c>
      <c r="X4" s="1218">
        <v>1970</v>
      </c>
      <c r="Y4" s="1218">
        <v>1971</v>
      </c>
      <c r="Z4" s="1218">
        <v>1972</v>
      </c>
      <c r="AA4" s="1218">
        <v>1973</v>
      </c>
      <c r="AB4" s="1218">
        <v>1974</v>
      </c>
      <c r="AC4" s="1218">
        <v>1975</v>
      </c>
      <c r="AD4" s="1218">
        <v>1976</v>
      </c>
      <c r="AE4" s="1218">
        <v>1977</v>
      </c>
      <c r="AF4" s="1218">
        <v>1978</v>
      </c>
      <c r="AG4" s="1218">
        <v>1979</v>
      </c>
      <c r="AH4" s="1218">
        <v>1980</v>
      </c>
      <c r="AI4" s="1218">
        <v>1981</v>
      </c>
      <c r="AJ4" s="1218">
        <v>1982</v>
      </c>
      <c r="AK4" s="1218">
        <v>1983</v>
      </c>
      <c r="AL4" s="1218">
        <v>1984</v>
      </c>
      <c r="AM4" s="1218">
        <v>1985</v>
      </c>
      <c r="AN4" s="1218">
        <v>1986</v>
      </c>
      <c r="AO4" s="1218">
        <v>1987</v>
      </c>
      <c r="AP4" s="1218">
        <v>1988</v>
      </c>
      <c r="AQ4" s="1218">
        <v>1989</v>
      </c>
      <c r="AR4" s="1218">
        <v>1990</v>
      </c>
      <c r="AS4" s="1218">
        <v>1991</v>
      </c>
      <c r="AT4" s="1218">
        <v>1992</v>
      </c>
      <c r="AU4" s="1218">
        <v>1993</v>
      </c>
      <c r="AV4" s="1218">
        <v>1994</v>
      </c>
      <c r="AW4" s="1218">
        <v>1995</v>
      </c>
      <c r="AX4" s="1218">
        <v>1996</v>
      </c>
      <c r="AY4" s="1218">
        <v>1997</v>
      </c>
      <c r="AZ4" s="1219">
        <v>1998</v>
      </c>
      <c r="BA4" s="1220">
        <v>1999</v>
      </c>
      <c r="BB4" s="1220">
        <v>2000</v>
      </c>
      <c r="BC4" s="1220">
        <v>2001</v>
      </c>
      <c r="BD4" s="1220">
        <v>2002</v>
      </c>
      <c r="BE4" s="1220">
        <v>2003</v>
      </c>
      <c r="BF4" s="1221">
        <v>2004</v>
      </c>
      <c r="BG4" s="1221">
        <v>2005</v>
      </c>
      <c r="BH4" s="1221">
        <v>2006</v>
      </c>
      <c r="BI4" s="1221">
        <v>2007</v>
      </c>
      <c r="BJ4" s="1221">
        <v>2008</v>
      </c>
      <c r="BK4" s="1222">
        <v>2009</v>
      </c>
      <c r="BL4" s="1223"/>
      <c r="BM4" s="1223"/>
      <c r="BN4" s="1223"/>
      <c r="BO4" s="1223"/>
      <c r="BP4" s="1223"/>
      <c r="BQ4" s="1223"/>
      <c r="BR4" s="1223"/>
      <c r="BS4" s="1224"/>
      <c r="BT4" s="1224"/>
      <c r="BU4" s="1224"/>
      <c r="BV4" s="1225"/>
      <c r="BW4" s="1225"/>
      <c r="BX4" s="1226"/>
      <c r="BY4" s="1226"/>
      <c r="BZ4" s="1225"/>
      <c r="CA4" s="1225"/>
      <c r="CB4" s="1225"/>
      <c r="CC4" s="1227"/>
      <c r="CD4" s="1227"/>
      <c r="CE4" s="1225"/>
      <c r="CF4" s="1225"/>
      <c r="CG4" s="1225"/>
      <c r="CH4" s="1225"/>
      <c r="CI4" s="1225"/>
      <c r="CJ4" s="1228"/>
      <c r="CK4" s="1228"/>
      <c r="CL4" s="1228"/>
      <c r="CM4" s="1223"/>
      <c r="CN4" s="1229"/>
      <c r="CO4" s="1229"/>
    </row>
    <row r="5" spans="1:93" s="1230" customFormat="1" ht="14" customHeight="1">
      <c r="A5" s="1231" t="s">
        <v>88</v>
      </c>
      <c r="B5" s="1232"/>
      <c r="C5" s="1232"/>
      <c r="D5" s="1233" t="s">
        <v>160</v>
      </c>
      <c r="E5" s="1233" t="s">
        <v>160</v>
      </c>
      <c r="F5" s="1233" t="s">
        <v>160</v>
      </c>
      <c r="G5" s="1233" t="s">
        <v>160</v>
      </c>
      <c r="H5" s="1233" t="s">
        <v>160</v>
      </c>
      <c r="I5" s="1233" t="s">
        <v>160</v>
      </c>
      <c r="J5" s="1233"/>
      <c r="K5" s="1233"/>
      <c r="L5" s="1233"/>
      <c r="M5" s="1233"/>
      <c r="N5" s="1233"/>
      <c r="O5" s="1233"/>
      <c r="P5" s="1233"/>
      <c r="Q5" s="1233"/>
      <c r="R5" s="1233"/>
      <c r="S5" s="1233"/>
      <c r="T5" s="1233"/>
      <c r="U5" s="1233"/>
      <c r="V5" s="1233"/>
      <c r="W5" s="1233"/>
      <c r="X5" s="1233"/>
      <c r="Y5" s="1233"/>
      <c r="Z5" s="1233"/>
      <c r="AA5" s="1233"/>
      <c r="AB5" s="1233"/>
      <c r="AC5" s="1233"/>
      <c r="AD5" s="1233"/>
      <c r="AE5" s="1233"/>
      <c r="AF5" s="1233"/>
      <c r="AG5" s="1233"/>
      <c r="AH5" s="1234"/>
      <c r="AI5" s="1233"/>
      <c r="AJ5" s="1233"/>
      <c r="AK5" s="1233"/>
      <c r="AL5" s="1233"/>
      <c r="AM5" s="1233"/>
      <c r="AN5" s="1233"/>
      <c r="AO5" s="1235"/>
      <c r="AP5" s="1235"/>
      <c r="AQ5" s="1236" t="s">
        <v>160</v>
      </c>
      <c r="AR5" s="1237"/>
      <c r="AS5" s="1235"/>
      <c r="AT5" s="1238"/>
      <c r="AU5" s="1239"/>
      <c r="AV5" s="1239"/>
      <c r="AW5" s="1239"/>
      <c r="AX5" s="1239"/>
      <c r="AY5" s="1240"/>
      <c r="AZ5" s="1241"/>
      <c r="BA5" s="1242"/>
      <c r="BB5" s="1242"/>
      <c r="BC5" s="1242"/>
      <c r="BD5" s="1242"/>
      <c r="BE5" s="1242"/>
      <c r="BF5" s="1242"/>
      <c r="BG5" s="1243"/>
      <c r="BH5" s="1243"/>
      <c r="BI5" s="1244"/>
      <c r="BJ5" s="1245"/>
      <c r="BK5" s="1246"/>
      <c r="BL5" s="1247"/>
      <c r="BM5" s="1248"/>
      <c r="BN5" s="1248"/>
      <c r="BO5" s="1248"/>
      <c r="BP5" s="1248"/>
      <c r="BQ5" s="1248"/>
      <c r="BR5" s="1224"/>
      <c r="BS5" s="1249"/>
      <c r="BT5" s="1228"/>
      <c r="BU5" s="1228"/>
      <c r="BV5" s="1224"/>
      <c r="BW5" s="1224"/>
      <c r="BX5" s="1224"/>
      <c r="BY5" s="1224"/>
      <c r="BZ5" s="1248"/>
      <c r="CA5" s="1247"/>
      <c r="CB5" s="1247"/>
      <c r="CC5" s="1248"/>
      <c r="CD5" s="1248"/>
      <c r="CE5" s="1248"/>
      <c r="CF5" s="1248"/>
      <c r="CG5" s="1248"/>
      <c r="CH5" s="1248"/>
      <c r="CI5" s="1248"/>
      <c r="CJ5" s="1247"/>
      <c r="CK5" s="1247"/>
      <c r="CL5" s="1250"/>
      <c r="CM5" s="1250"/>
      <c r="CN5" s="1229"/>
      <c r="CO5" s="1229"/>
    </row>
    <row r="6" spans="1:93" s="1230" customFormat="1" ht="14" customHeight="1">
      <c r="A6" s="1251"/>
      <c r="B6" s="1252"/>
      <c r="C6" s="1252"/>
      <c r="D6" s="1253" t="s">
        <v>879</v>
      </c>
      <c r="E6" s="1253" t="s">
        <v>880</v>
      </c>
      <c r="F6" s="1253" t="s">
        <v>881</v>
      </c>
      <c r="G6" s="1253" t="s">
        <v>882</v>
      </c>
      <c r="H6" s="1253" t="s">
        <v>883</v>
      </c>
      <c r="I6" s="1253" t="s">
        <v>884</v>
      </c>
      <c r="J6" s="1253" t="s">
        <v>885</v>
      </c>
      <c r="K6" s="1253" t="s">
        <v>886</v>
      </c>
      <c r="L6" s="1253" t="s">
        <v>887</v>
      </c>
      <c r="M6" s="1253" t="s">
        <v>888</v>
      </c>
      <c r="N6" s="1253" t="s">
        <v>889</v>
      </c>
      <c r="O6" s="1253" t="s">
        <v>890</v>
      </c>
      <c r="P6" s="1253" t="s">
        <v>891</v>
      </c>
      <c r="Q6" s="1253" t="s">
        <v>892</v>
      </c>
      <c r="R6" s="1253" t="s">
        <v>893</v>
      </c>
      <c r="S6" s="1253" t="s">
        <v>894</v>
      </c>
      <c r="T6" s="1253" t="s">
        <v>895</v>
      </c>
      <c r="U6" s="1253" t="s">
        <v>896</v>
      </c>
      <c r="V6" s="1253" t="s">
        <v>897</v>
      </c>
      <c r="W6" s="1253" t="s">
        <v>898</v>
      </c>
      <c r="X6" s="1253" t="s">
        <v>899</v>
      </c>
      <c r="Y6" s="1253" t="s">
        <v>900</v>
      </c>
      <c r="Z6" s="1253" t="s">
        <v>901</v>
      </c>
      <c r="AA6" s="1253" t="s">
        <v>902</v>
      </c>
      <c r="AB6" s="1254" t="s">
        <v>903</v>
      </c>
      <c r="AC6" s="1253" t="s">
        <v>904</v>
      </c>
      <c r="AD6" s="1253" t="s">
        <v>905</v>
      </c>
      <c r="AE6" s="1253" t="s">
        <v>906</v>
      </c>
      <c r="AF6" s="1253" t="s">
        <v>907</v>
      </c>
      <c r="AG6" s="1253" t="s">
        <v>908</v>
      </c>
      <c r="AH6" s="1255" t="s">
        <v>909</v>
      </c>
      <c r="AI6" s="1253" t="s">
        <v>910</v>
      </c>
      <c r="AJ6" s="1253" t="s">
        <v>911</v>
      </c>
      <c r="AK6" s="1253" t="s">
        <v>912</v>
      </c>
      <c r="AL6" s="1253" t="s">
        <v>913</v>
      </c>
      <c r="AM6" s="1253" t="s">
        <v>914</v>
      </c>
      <c r="AN6" s="1253" t="s">
        <v>915</v>
      </c>
      <c r="AO6" s="1256" t="s">
        <v>916</v>
      </c>
      <c r="AP6" s="1256" t="s">
        <v>917</v>
      </c>
      <c r="AQ6" s="1256" t="s">
        <v>918</v>
      </c>
      <c r="AR6" s="1256" t="s">
        <v>919</v>
      </c>
      <c r="AS6" s="1256" t="s">
        <v>920</v>
      </c>
      <c r="AT6" s="1257" t="s">
        <v>921</v>
      </c>
      <c r="AU6" s="1253" t="s">
        <v>922</v>
      </c>
      <c r="AV6" s="1253" t="s">
        <v>923</v>
      </c>
      <c r="AW6" s="1253" t="s">
        <v>924</v>
      </c>
      <c r="AX6" s="1253" t="s">
        <v>925</v>
      </c>
      <c r="AY6" s="1253" t="s">
        <v>926</v>
      </c>
      <c r="AZ6" s="1255" t="s">
        <v>927</v>
      </c>
      <c r="BA6" s="1258" t="s">
        <v>17</v>
      </c>
      <c r="BB6" s="1258" t="s">
        <v>18</v>
      </c>
      <c r="BC6" s="1258" t="s">
        <v>19</v>
      </c>
      <c r="BD6" s="1258" t="s">
        <v>20</v>
      </c>
      <c r="BE6" s="1258" t="s">
        <v>21</v>
      </c>
      <c r="BF6" s="1258" t="s">
        <v>22</v>
      </c>
      <c r="BG6" s="1259" t="s">
        <v>23</v>
      </c>
      <c r="BH6" s="1259" t="s">
        <v>24</v>
      </c>
      <c r="BI6" s="1260" t="s">
        <v>25</v>
      </c>
      <c r="BJ6" s="1261" t="s">
        <v>928</v>
      </c>
      <c r="BK6" s="1262" t="s">
        <v>27</v>
      </c>
      <c r="BL6" s="1263"/>
      <c r="BM6" s="1263"/>
      <c r="BN6" s="1263"/>
      <c r="BO6" s="1263"/>
      <c r="BP6" s="1263"/>
      <c r="BQ6" s="1263"/>
      <c r="BR6" s="1263"/>
      <c r="BS6" s="1264"/>
      <c r="BT6" s="1264"/>
      <c r="BU6" s="1264"/>
      <c r="BV6" s="1265"/>
      <c r="BW6" s="1265"/>
      <c r="BX6" s="1265"/>
      <c r="BY6" s="1265"/>
      <c r="BZ6" s="1265"/>
      <c r="CA6" s="1265"/>
      <c r="CB6" s="1265"/>
      <c r="CC6" s="1265"/>
      <c r="CD6" s="1265"/>
      <c r="CE6" s="1265"/>
      <c r="CF6" s="1265"/>
      <c r="CG6" s="1265"/>
      <c r="CH6" s="1265"/>
      <c r="CI6" s="1265"/>
      <c r="CJ6" s="1265"/>
      <c r="CK6" s="1265"/>
      <c r="CL6" s="1265"/>
      <c r="CM6" s="1266"/>
      <c r="CN6" s="1229"/>
      <c r="CO6" s="1229"/>
    </row>
    <row r="7" spans="1:93" s="1230" customFormat="1" ht="14" customHeight="1">
      <c r="A7" s="1267" t="s">
        <v>89</v>
      </c>
      <c r="B7" s="1268"/>
      <c r="C7" s="1269"/>
      <c r="D7" s="1270" t="s">
        <v>1024</v>
      </c>
      <c r="E7" s="1270">
        <v>257434</v>
      </c>
      <c r="F7" s="1270">
        <v>307778</v>
      </c>
      <c r="G7" s="1270">
        <v>350123</v>
      </c>
      <c r="H7" s="1270">
        <v>372440</v>
      </c>
      <c r="I7" s="1270">
        <v>437947</v>
      </c>
      <c r="J7" s="1270">
        <v>477998</v>
      </c>
      <c r="K7" s="1270">
        <v>532486</v>
      </c>
      <c r="L7" s="1270">
        <v>558183</v>
      </c>
      <c r="M7" s="1270">
        <v>619830</v>
      </c>
      <c r="N7" s="1270">
        <v>698260</v>
      </c>
      <c r="O7" s="1270">
        <v>877293</v>
      </c>
      <c r="P7" s="1270">
        <v>941750</v>
      </c>
      <c r="Q7" s="1270">
        <v>1077155</v>
      </c>
      <c r="R7" s="1270">
        <v>1250550</v>
      </c>
      <c r="S7" s="1270">
        <v>1433671</v>
      </c>
      <c r="T7" s="1270">
        <v>1673677</v>
      </c>
      <c r="U7" s="1270">
        <v>1948913</v>
      </c>
      <c r="V7" s="1270">
        <v>2274868</v>
      </c>
      <c r="W7" s="1270">
        <v>2762377</v>
      </c>
      <c r="X7" s="1270">
        <v>3246981</v>
      </c>
      <c r="Y7" s="1270">
        <v>3641093</v>
      </c>
      <c r="Z7" s="1270">
        <v>4154578</v>
      </c>
      <c r="AA7" s="1270">
        <v>5140227</v>
      </c>
      <c r="AB7" s="1270">
        <v>5720479</v>
      </c>
      <c r="AC7" s="1271">
        <v>6063595</v>
      </c>
      <c r="AD7" s="1271">
        <v>7201068</v>
      </c>
      <c r="AE7" s="1271">
        <v>7701706</v>
      </c>
      <c r="AF7" s="1271">
        <v>8325246</v>
      </c>
      <c r="AG7" s="1271">
        <v>9289113</v>
      </c>
      <c r="AH7" s="1270">
        <v>9730371</v>
      </c>
      <c r="AI7" s="1271">
        <v>10353802</v>
      </c>
      <c r="AJ7" s="1271">
        <v>10778269</v>
      </c>
      <c r="AK7" s="1271">
        <v>11327578</v>
      </c>
      <c r="AL7" s="1271">
        <v>12485560</v>
      </c>
      <c r="AM7" s="1271">
        <v>12512124</v>
      </c>
      <c r="AN7" s="1271">
        <v>12731186</v>
      </c>
      <c r="AO7" s="1271">
        <v>13646000</v>
      </c>
      <c r="AP7" s="1271">
        <v>14776766</v>
      </c>
      <c r="AQ7" s="1271">
        <v>15929660</v>
      </c>
      <c r="AR7" s="1272">
        <v>17414761</v>
      </c>
      <c r="AS7" s="1272">
        <v>18408977</v>
      </c>
      <c r="AT7" s="1272">
        <v>18696052</v>
      </c>
      <c r="AU7" s="1272">
        <v>19185415</v>
      </c>
      <c r="AV7" s="1272">
        <v>18836338</v>
      </c>
      <c r="AW7" s="1272">
        <v>20165355</v>
      </c>
      <c r="AX7" s="1272">
        <v>20917425</v>
      </c>
      <c r="AY7" s="1272">
        <v>20469490</v>
      </c>
      <c r="AZ7" s="1272">
        <v>19486117</v>
      </c>
      <c r="BA7" s="1272">
        <v>18808903</v>
      </c>
      <c r="BB7" s="1273">
        <v>18870026</v>
      </c>
      <c r="BC7" s="1273">
        <v>17946750</v>
      </c>
      <c r="BD7" s="1274">
        <v>17732052</v>
      </c>
      <c r="BE7" s="1275">
        <v>17385054</v>
      </c>
      <c r="BF7" s="1275">
        <v>17553821</v>
      </c>
      <c r="BG7" s="1275">
        <v>17637251</v>
      </c>
      <c r="BH7" s="1275">
        <v>18069432</v>
      </c>
      <c r="BI7" s="1275">
        <v>17767660</v>
      </c>
      <c r="BJ7" s="1275">
        <v>17442039</v>
      </c>
      <c r="BK7" s="1276">
        <v>16293626</v>
      </c>
      <c r="BL7" s="1264"/>
      <c r="BM7" s="1264"/>
      <c r="BN7" s="1264"/>
      <c r="BO7" s="1264"/>
      <c r="BP7" s="1264"/>
      <c r="BQ7" s="1264"/>
      <c r="BR7" s="1264"/>
      <c r="BS7" s="1277"/>
      <c r="BT7" s="1278"/>
      <c r="BU7" s="1224"/>
      <c r="BV7" s="1264"/>
      <c r="BW7" s="1264"/>
      <c r="BX7" s="1264"/>
      <c r="BY7" s="1264"/>
      <c r="BZ7" s="1264"/>
      <c r="CA7" s="1264"/>
      <c r="CB7" s="1264"/>
      <c r="CC7" s="1264"/>
      <c r="CD7" s="1264"/>
      <c r="CE7" s="1264"/>
      <c r="CF7" s="1264"/>
      <c r="CG7" s="1264"/>
      <c r="CH7" s="1264"/>
      <c r="CI7" s="1264"/>
      <c r="CJ7" s="1264"/>
      <c r="CK7" s="1264"/>
      <c r="CL7" s="1264"/>
      <c r="CM7" s="1264"/>
      <c r="CN7" s="1229"/>
      <c r="CO7" s="1229"/>
    </row>
    <row r="8" spans="1:93" s="1230" customFormat="1" ht="14" customHeight="1">
      <c r="A8" s="1279" t="s">
        <v>929</v>
      </c>
      <c r="B8" s="1280" t="s">
        <v>91</v>
      </c>
      <c r="C8" s="1281"/>
      <c r="D8" s="1270">
        <v>27128</v>
      </c>
      <c r="E8" s="1270">
        <v>27389</v>
      </c>
      <c r="F8" s="1270">
        <v>28596</v>
      </c>
      <c r="G8" s="1270">
        <v>32557</v>
      </c>
      <c r="H8" s="1270">
        <v>36170</v>
      </c>
      <c r="I8" s="1270">
        <v>42104</v>
      </c>
      <c r="J8" s="1270">
        <v>37695</v>
      </c>
      <c r="K8" s="1270">
        <v>39634</v>
      </c>
      <c r="L8" s="1270">
        <v>42870</v>
      </c>
      <c r="M8" s="1270">
        <v>39834</v>
      </c>
      <c r="N8" s="1270">
        <v>38952</v>
      </c>
      <c r="O8" s="1270">
        <v>39516</v>
      </c>
      <c r="P8" s="1270">
        <v>48784</v>
      </c>
      <c r="Q8" s="1270">
        <v>45959</v>
      </c>
      <c r="R8" s="1270">
        <v>56406</v>
      </c>
      <c r="S8" s="1270">
        <v>52389</v>
      </c>
      <c r="T8" s="1270">
        <v>71535</v>
      </c>
      <c r="U8" s="1270">
        <v>89309</v>
      </c>
      <c r="V8" s="1270">
        <v>81763</v>
      </c>
      <c r="W8" s="1270">
        <v>88685</v>
      </c>
      <c r="X8" s="1270">
        <v>82060</v>
      </c>
      <c r="Y8" s="1270">
        <v>74043</v>
      </c>
      <c r="Z8" s="1270">
        <v>81664</v>
      </c>
      <c r="AA8" s="1270">
        <v>96310</v>
      </c>
      <c r="AB8" s="1270">
        <v>114930</v>
      </c>
      <c r="AC8" s="1282">
        <v>139209</v>
      </c>
      <c r="AD8" s="1282">
        <v>141579</v>
      </c>
      <c r="AE8" s="1282">
        <v>168558</v>
      </c>
      <c r="AF8" s="1282">
        <v>164987</v>
      </c>
      <c r="AG8" s="1282">
        <v>162151</v>
      </c>
      <c r="AH8" s="1282">
        <v>133836</v>
      </c>
      <c r="AI8" s="1282">
        <v>146473</v>
      </c>
      <c r="AJ8" s="1282">
        <v>121362</v>
      </c>
      <c r="AK8" s="1282">
        <v>139473</v>
      </c>
      <c r="AL8" s="1282">
        <v>154497</v>
      </c>
      <c r="AM8" s="1282">
        <v>139940</v>
      </c>
      <c r="AN8" s="1282">
        <v>145255</v>
      </c>
      <c r="AO8" s="1283">
        <v>128295</v>
      </c>
      <c r="AP8" s="1283">
        <v>140148</v>
      </c>
      <c r="AQ8" s="1283">
        <v>136510</v>
      </c>
      <c r="AR8" s="1284">
        <v>137138</v>
      </c>
      <c r="AS8" s="1284">
        <v>135179</v>
      </c>
      <c r="AT8" s="1284">
        <v>123074</v>
      </c>
      <c r="AU8" s="1284">
        <v>131329</v>
      </c>
      <c r="AV8" s="1284">
        <v>139201</v>
      </c>
      <c r="AW8" s="1273">
        <v>128658</v>
      </c>
      <c r="AX8" s="1273">
        <v>121084</v>
      </c>
      <c r="AY8" s="1273">
        <v>109179</v>
      </c>
      <c r="AZ8" s="1273">
        <v>108594</v>
      </c>
      <c r="BA8" s="1273">
        <v>101839</v>
      </c>
      <c r="BB8" s="1273">
        <v>89346</v>
      </c>
      <c r="BC8" s="1273">
        <v>84907</v>
      </c>
      <c r="BD8" s="1285">
        <v>82397</v>
      </c>
      <c r="BE8" s="1286">
        <v>81376</v>
      </c>
      <c r="BF8" s="1286">
        <v>65342</v>
      </c>
      <c r="BG8" s="1286">
        <v>72592</v>
      </c>
      <c r="BH8" s="1286">
        <v>65346</v>
      </c>
      <c r="BI8" s="1286">
        <v>65539</v>
      </c>
      <c r="BJ8" s="1286">
        <v>68344</v>
      </c>
      <c r="BK8" s="1276">
        <v>71765</v>
      </c>
      <c r="BL8" s="1264"/>
      <c r="BM8" s="1264"/>
      <c r="BN8" s="1264"/>
      <c r="BO8" s="1264"/>
      <c r="BP8" s="1264"/>
      <c r="BQ8" s="1264"/>
      <c r="BR8" s="1264"/>
      <c r="BS8" s="1277"/>
      <c r="BT8" s="1277"/>
      <c r="BU8" s="1223"/>
      <c r="BV8" s="1264"/>
      <c r="BW8" s="1264"/>
      <c r="BX8" s="1264"/>
      <c r="BY8" s="1264"/>
      <c r="BZ8" s="1264"/>
      <c r="CA8" s="1264"/>
      <c r="CB8" s="1264"/>
      <c r="CC8" s="1264"/>
      <c r="CD8" s="1264"/>
      <c r="CE8" s="1264"/>
      <c r="CF8" s="1264"/>
      <c r="CG8" s="1264"/>
      <c r="CH8" s="1264"/>
      <c r="CI8" s="1264"/>
      <c r="CJ8" s="1264"/>
      <c r="CK8" s="1264"/>
      <c r="CL8" s="1264"/>
      <c r="CM8" s="1264"/>
      <c r="CN8" s="1229"/>
      <c r="CO8" s="1229"/>
    </row>
    <row r="9" spans="1:93" s="1230" customFormat="1" ht="14" customHeight="1">
      <c r="A9" s="1267" t="s">
        <v>930</v>
      </c>
      <c r="B9" s="1280" t="s">
        <v>92</v>
      </c>
      <c r="C9" s="1281"/>
      <c r="D9" s="1270">
        <v>1066</v>
      </c>
      <c r="E9" s="1270">
        <v>1453</v>
      </c>
      <c r="F9" s="1270">
        <v>2640</v>
      </c>
      <c r="G9" s="1270">
        <v>4393</v>
      </c>
      <c r="H9" s="1270">
        <v>3964</v>
      </c>
      <c r="I9" s="1270">
        <v>4151</v>
      </c>
      <c r="J9" s="1270">
        <v>3800</v>
      </c>
      <c r="K9" s="1270">
        <v>4763</v>
      </c>
      <c r="L9" s="1270">
        <v>5005</v>
      </c>
      <c r="M9" s="1270">
        <v>4874</v>
      </c>
      <c r="N9" s="1270">
        <v>5364</v>
      </c>
      <c r="O9" s="1270">
        <v>5951</v>
      </c>
      <c r="P9" s="1270">
        <v>6695</v>
      </c>
      <c r="Q9" s="1270">
        <v>6475</v>
      </c>
      <c r="R9" s="1270">
        <v>6602</v>
      </c>
      <c r="S9" s="1270">
        <v>6934</v>
      </c>
      <c r="T9" s="1270">
        <v>7354</v>
      </c>
      <c r="U9" s="1270">
        <v>8185</v>
      </c>
      <c r="V9" s="1270">
        <v>8347</v>
      </c>
      <c r="W9" s="1270">
        <v>7798</v>
      </c>
      <c r="X9" s="1270">
        <v>7283</v>
      </c>
      <c r="Y9" s="1270">
        <v>8021</v>
      </c>
      <c r="Z9" s="1270">
        <v>8831</v>
      </c>
      <c r="AA9" s="1270">
        <v>9259</v>
      </c>
      <c r="AB9" s="1270">
        <v>9856</v>
      </c>
      <c r="AC9" s="1282">
        <v>9367</v>
      </c>
      <c r="AD9" s="1282">
        <v>10887</v>
      </c>
      <c r="AE9" s="1282">
        <v>9359</v>
      </c>
      <c r="AF9" s="1282">
        <v>9561</v>
      </c>
      <c r="AG9" s="1282">
        <v>13203</v>
      </c>
      <c r="AH9" s="1282">
        <v>15860</v>
      </c>
      <c r="AI9" s="1282">
        <v>14976</v>
      </c>
      <c r="AJ9" s="1282">
        <v>13495</v>
      </c>
      <c r="AK9" s="1282">
        <v>11993</v>
      </c>
      <c r="AL9" s="1282">
        <v>10897</v>
      </c>
      <c r="AM9" s="1282">
        <v>9239</v>
      </c>
      <c r="AN9" s="1282">
        <v>7737</v>
      </c>
      <c r="AO9" s="1283">
        <v>10241</v>
      </c>
      <c r="AP9" s="1283">
        <v>9942</v>
      </c>
      <c r="AQ9" s="1283">
        <v>9067</v>
      </c>
      <c r="AR9" s="1284">
        <v>9180</v>
      </c>
      <c r="AS9" s="1284">
        <v>9094</v>
      </c>
      <c r="AT9" s="1284">
        <v>9945</v>
      </c>
      <c r="AU9" s="1284">
        <v>9853</v>
      </c>
      <c r="AV9" s="1284">
        <v>9997</v>
      </c>
      <c r="AW9" s="1273">
        <v>9970</v>
      </c>
      <c r="AX9" s="1273">
        <v>12361</v>
      </c>
      <c r="AY9" s="1273">
        <v>10192</v>
      </c>
      <c r="AZ9" s="1273">
        <v>10768</v>
      </c>
      <c r="BA9" s="1273">
        <v>8374</v>
      </c>
      <c r="BB9" s="1273">
        <v>12078</v>
      </c>
      <c r="BC9" s="1273">
        <v>11140</v>
      </c>
      <c r="BD9" s="1285">
        <v>9977</v>
      </c>
      <c r="BE9" s="1286">
        <v>8826</v>
      </c>
      <c r="BF9" s="1286">
        <v>7670</v>
      </c>
      <c r="BG9" s="1286">
        <v>6774</v>
      </c>
      <c r="BH9" s="1286">
        <v>6848</v>
      </c>
      <c r="BI9" s="1286">
        <v>7445</v>
      </c>
      <c r="BJ9" s="1286">
        <v>6931</v>
      </c>
      <c r="BK9" s="1276">
        <v>6499</v>
      </c>
      <c r="BL9" s="1264"/>
      <c r="BM9" s="1264"/>
      <c r="BN9" s="1264"/>
      <c r="BO9" s="1264"/>
      <c r="BP9" s="1264"/>
      <c r="BQ9" s="1264"/>
      <c r="BR9" s="1264"/>
      <c r="BS9" s="1277"/>
      <c r="BT9" s="1277"/>
      <c r="BU9" s="1223"/>
      <c r="BV9" s="1264"/>
      <c r="BW9" s="1264"/>
      <c r="BX9" s="1264"/>
      <c r="BY9" s="1264"/>
      <c r="BZ9" s="1264"/>
      <c r="CA9" s="1264"/>
      <c r="CB9" s="1264"/>
      <c r="CC9" s="1264"/>
      <c r="CD9" s="1264"/>
      <c r="CE9" s="1264"/>
      <c r="CF9" s="1264"/>
      <c r="CG9" s="1264"/>
      <c r="CH9" s="1264"/>
      <c r="CI9" s="1264"/>
      <c r="CJ9" s="1287"/>
      <c r="CK9" s="1287"/>
      <c r="CL9" s="1287"/>
      <c r="CM9" s="1264"/>
      <c r="CN9" s="1229"/>
      <c r="CO9" s="1229"/>
    </row>
    <row r="10" spans="1:93" s="1230" customFormat="1" ht="14" customHeight="1">
      <c r="A10" s="1267" t="s">
        <v>931</v>
      </c>
      <c r="B10" s="1280" t="s">
        <v>94</v>
      </c>
      <c r="C10" s="1281"/>
      <c r="D10" s="1270">
        <v>2038</v>
      </c>
      <c r="E10" s="1270">
        <v>2563</v>
      </c>
      <c r="F10" s="1270">
        <v>2886</v>
      </c>
      <c r="G10" s="1270">
        <v>3192</v>
      </c>
      <c r="H10" s="1270">
        <v>4019</v>
      </c>
      <c r="I10" s="1270">
        <v>4710</v>
      </c>
      <c r="J10" s="1270">
        <v>3310</v>
      </c>
      <c r="K10" s="1270">
        <v>3813</v>
      </c>
      <c r="L10" s="1270">
        <v>3586</v>
      </c>
      <c r="M10" s="1270">
        <v>3470</v>
      </c>
      <c r="N10" s="1270">
        <v>4874</v>
      </c>
      <c r="O10" s="1270">
        <v>5595</v>
      </c>
      <c r="P10" s="1270">
        <v>4759</v>
      </c>
      <c r="Q10" s="1270">
        <v>5206</v>
      </c>
      <c r="R10" s="1270">
        <v>5595</v>
      </c>
      <c r="S10" s="1270">
        <v>6431</v>
      </c>
      <c r="T10" s="1270">
        <v>7563</v>
      </c>
      <c r="U10" s="1270">
        <v>8746</v>
      </c>
      <c r="V10" s="1270">
        <v>9926</v>
      </c>
      <c r="W10" s="1270">
        <v>10701</v>
      </c>
      <c r="X10" s="1270">
        <v>13391</v>
      </c>
      <c r="Y10" s="1270">
        <v>16050</v>
      </c>
      <c r="Z10" s="1270">
        <v>17566</v>
      </c>
      <c r="AA10" s="1270">
        <v>18900</v>
      </c>
      <c r="AB10" s="1270">
        <v>19905</v>
      </c>
      <c r="AC10" s="1282">
        <v>22741</v>
      </c>
      <c r="AD10" s="1282">
        <v>26624</v>
      </c>
      <c r="AE10" s="1282">
        <v>31980</v>
      </c>
      <c r="AF10" s="1282">
        <v>33008</v>
      </c>
      <c r="AG10" s="1282">
        <v>35740</v>
      </c>
      <c r="AH10" s="1282">
        <v>35229</v>
      </c>
      <c r="AI10" s="1282">
        <v>33085</v>
      </c>
      <c r="AJ10" s="1282">
        <v>34271</v>
      </c>
      <c r="AK10" s="1282">
        <v>35607</v>
      </c>
      <c r="AL10" s="1282">
        <v>35328</v>
      </c>
      <c r="AM10" s="1282">
        <v>35692</v>
      </c>
      <c r="AN10" s="1282">
        <v>34108</v>
      </c>
      <c r="AO10" s="1283">
        <v>36722</v>
      </c>
      <c r="AP10" s="1283">
        <v>38485</v>
      </c>
      <c r="AQ10" s="1283">
        <v>36428</v>
      </c>
      <c r="AR10" s="1284">
        <v>42075</v>
      </c>
      <c r="AS10" s="1284">
        <v>46939</v>
      </c>
      <c r="AT10" s="1284">
        <v>42752</v>
      </c>
      <c r="AU10" s="1284">
        <v>42303</v>
      </c>
      <c r="AV10" s="1284">
        <v>39105</v>
      </c>
      <c r="AW10" s="1273">
        <v>36437</v>
      </c>
      <c r="AX10" s="1273">
        <v>39461</v>
      </c>
      <c r="AY10" s="1273">
        <v>35801</v>
      </c>
      <c r="AZ10" s="1273">
        <v>34888</v>
      </c>
      <c r="BA10" s="1273">
        <v>34609</v>
      </c>
      <c r="BB10" s="1273">
        <v>32805</v>
      </c>
      <c r="BC10" s="1273">
        <v>33017</v>
      </c>
      <c r="BD10" s="1285">
        <v>33143</v>
      </c>
      <c r="BE10" s="1286">
        <v>29824</v>
      </c>
      <c r="BF10" s="1286">
        <v>25907</v>
      </c>
      <c r="BG10" s="1286">
        <v>27508</v>
      </c>
      <c r="BH10" s="1286">
        <v>23140</v>
      </c>
      <c r="BI10" s="1286">
        <v>25810</v>
      </c>
      <c r="BJ10" s="1286">
        <v>21425</v>
      </c>
      <c r="BK10" s="1276">
        <v>21686</v>
      </c>
      <c r="BL10" s="1264"/>
      <c r="BM10" s="1264"/>
      <c r="BN10" s="1264"/>
      <c r="BO10" s="1264"/>
      <c r="BP10" s="1264"/>
      <c r="BQ10" s="1264"/>
      <c r="BR10" s="1264"/>
      <c r="BS10" s="1277"/>
      <c r="BT10" s="1277"/>
      <c r="BU10" s="1223"/>
      <c r="BV10" s="1264"/>
      <c r="BW10" s="1264"/>
      <c r="BX10" s="1264"/>
      <c r="BY10" s="1264"/>
      <c r="BZ10" s="1264"/>
      <c r="CA10" s="1264"/>
      <c r="CB10" s="1264"/>
      <c r="CC10" s="1264"/>
      <c r="CD10" s="1264"/>
      <c r="CE10" s="1264"/>
      <c r="CF10" s="1264"/>
      <c r="CG10" s="1264"/>
      <c r="CH10" s="1264"/>
      <c r="CI10" s="1264"/>
      <c r="CJ10" s="1264"/>
      <c r="CK10" s="1264"/>
      <c r="CL10" s="1264"/>
      <c r="CM10" s="1264"/>
      <c r="CN10" s="1229"/>
      <c r="CO10" s="1229"/>
    </row>
    <row r="11" spans="1:93" s="1230" customFormat="1" ht="14" customHeight="1">
      <c r="A11" s="1288"/>
      <c r="B11" s="1289" t="s">
        <v>932</v>
      </c>
      <c r="C11" s="1281"/>
      <c r="D11" s="1270">
        <v>30232</v>
      </c>
      <c r="E11" s="1270">
        <v>31405</v>
      </c>
      <c r="F11" s="1270">
        <v>34122</v>
      </c>
      <c r="G11" s="1270">
        <v>40142</v>
      </c>
      <c r="H11" s="1270">
        <v>44153</v>
      </c>
      <c r="I11" s="1270">
        <v>50965</v>
      </c>
      <c r="J11" s="1270">
        <v>44805</v>
      </c>
      <c r="K11" s="1270">
        <v>48210</v>
      </c>
      <c r="L11" s="1270">
        <v>51461</v>
      </c>
      <c r="M11" s="1270">
        <v>48178</v>
      </c>
      <c r="N11" s="1270">
        <v>49190</v>
      </c>
      <c r="O11" s="1270">
        <v>51062</v>
      </c>
      <c r="P11" s="1270">
        <v>60238</v>
      </c>
      <c r="Q11" s="1270">
        <v>57640</v>
      </c>
      <c r="R11" s="1270">
        <v>68603</v>
      </c>
      <c r="S11" s="1270">
        <v>65754</v>
      </c>
      <c r="T11" s="1270">
        <v>86452</v>
      </c>
      <c r="U11" s="1270">
        <v>106240</v>
      </c>
      <c r="V11" s="1270">
        <v>100036</v>
      </c>
      <c r="W11" s="1270">
        <v>107184</v>
      </c>
      <c r="X11" s="1270">
        <v>102734</v>
      </c>
      <c r="Y11" s="1270">
        <v>98114</v>
      </c>
      <c r="Z11" s="1270">
        <v>108061</v>
      </c>
      <c r="AA11" s="1270">
        <v>124469</v>
      </c>
      <c r="AB11" s="1270">
        <v>144691</v>
      </c>
      <c r="AC11" s="1290">
        <v>171317</v>
      </c>
      <c r="AD11" s="1290">
        <v>179090</v>
      </c>
      <c r="AE11" s="1290">
        <v>209897</v>
      </c>
      <c r="AF11" s="1290">
        <v>207556</v>
      </c>
      <c r="AG11" s="1290">
        <v>211094</v>
      </c>
      <c r="AH11" s="1290">
        <v>184925</v>
      </c>
      <c r="AI11" s="1290">
        <v>194534</v>
      </c>
      <c r="AJ11" s="1290">
        <v>169128</v>
      </c>
      <c r="AK11" s="1290">
        <v>187073</v>
      </c>
      <c r="AL11" s="1290">
        <v>200722</v>
      </c>
      <c r="AM11" s="1290">
        <v>184871</v>
      </c>
      <c r="AN11" s="1290">
        <v>187100</v>
      </c>
      <c r="AO11" s="1290">
        <v>175258</v>
      </c>
      <c r="AP11" s="1290">
        <v>188575</v>
      </c>
      <c r="AQ11" s="1290">
        <v>182005</v>
      </c>
      <c r="AR11" s="1291">
        <v>188393</v>
      </c>
      <c r="AS11" s="1291">
        <v>191212</v>
      </c>
      <c r="AT11" s="1291">
        <v>175771</v>
      </c>
      <c r="AU11" s="1291">
        <v>183485</v>
      </c>
      <c r="AV11" s="1291">
        <v>188303</v>
      </c>
      <c r="AW11" s="1291">
        <v>175065</v>
      </c>
      <c r="AX11" s="1291">
        <v>172906</v>
      </c>
      <c r="AY11" s="1291">
        <v>155172</v>
      </c>
      <c r="AZ11" s="1291">
        <v>154250</v>
      </c>
      <c r="BA11" s="1291">
        <v>144822</v>
      </c>
      <c r="BB11" s="1273">
        <v>134229</v>
      </c>
      <c r="BC11" s="1273">
        <v>129064</v>
      </c>
      <c r="BD11" s="1285">
        <v>125517</v>
      </c>
      <c r="BE11" s="1286">
        <v>120026</v>
      </c>
      <c r="BF11" s="1286">
        <v>98919</v>
      </c>
      <c r="BG11" s="1286">
        <v>106874</v>
      </c>
      <c r="BH11" s="1286">
        <v>95334</v>
      </c>
      <c r="BI11" s="1286">
        <v>98794</v>
      </c>
      <c r="BJ11" s="1286">
        <v>96700</v>
      </c>
      <c r="BK11" s="1292">
        <v>99950</v>
      </c>
      <c r="BL11" s="1264"/>
      <c r="BM11" s="1264"/>
      <c r="BN11" s="1264"/>
      <c r="BO11" s="1264"/>
      <c r="BP11" s="1264"/>
      <c r="BQ11" s="1264"/>
      <c r="BR11" s="1264"/>
      <c r="BS11" s="1223"/>
      <c r="BT11" s="1293"/>
      <c r="BU11" s="1223"/>
      <c r="BV11" s="1264"/>
      <c r="BW11" s="1264"/>
      <c r="BX11" s="1264"/>
      <c r="BY11" s="1264"/>
      <c r="BZ11" s="1264"/>
      <c r="CA11" s="1264"/>
      <c r="CB11" s="1264"/>
      <c r="CC11" s="1264"/>
      <c r="CD11" s="1264"/>
      <c r="CE11" s="1264"/>
      <c r="CF11" s="1264"/>
      <c r="CG11" s="1264"/>
      <c r="CH11" s="1264"/>
      <c r="CI11" s="1264"/>
      <c r="CJ11" s="1264"/>
      <c r="CK11" s="1264"/>
      <c r="CL11" s="1264"/>
      <c r="CM11" s="1264"/>
      <c r="CN11" s="1229"/>
      <c r="CO11" s="1229"/>
    </row>
    <row r="12" spans="1:93" s="1230" customFormat="1" ht="14" customHeight="1">
      <c r="A12" s="1267" t="s">
        <v>933</v>
      </c>
      <c r="B12" s="1280" t="s">
        <v>96</v>
      </c>
      <c r="C12" s="1281"/>
      <c r="D12" s="1271">
        <v>3840</v>
      </c>
      <c r="E12" s="1271">
        <v>4537</v>
      </c>
      <c r="F12" s="1271">
        <v>4839</v>
      </c>
      <c r="G12" s="1271">
        <v>5070</v>
      </c>
      <c r="H12" s="1271">
        <v>6398</v>
      </c>
      <c r="I12" s="1271">
        <v>9376</v>
      </c>
      <c r="J12" s="1271">
        <v>7553</v>
      </c>
      <c r="K12" s="1271">
        <v>8040</v>
      </c>
      <c r="L12" s="1271">
        <v>6189</v>
      </c>
      <c r="M12" s="1271">
        <v>6122</v>
      </c>
      <c r="N12" s="1271">
        <v>8398</v>
      </c>
      <c r="O12" s="1271">
        <v>10381</v>
      </c>
      <c r="P12" s="1271">
        <v>10583</v>
      </c>
      <c r="Q12" s="1271">
        <v>9572</v>
      </c>
      <c r="R12" s="1271">
        <v>13844</v>
      </c>
      <c r="S12" s="1271">
        <v>16174</v>
      </c>
      <c r="T12" s="1271">
        <v>20644</v>
      </c>
      <c r="U12" s="1271">
        <v>18282</v>
      </c>
      <c r="V12" s="1271">
        <v>21578</v>
      </c>
      <c r="W12" s="1271">
        <v>28134</v>
      </c>
      <c r="X12" s="1271">
        <v>35466</v>
      </c>
      <c r="Y12" s="1271">
        <v>58776</v>
      </c>
      <c r="Z12" s="1271">
        <v>75675</v>
      </c>
      <c r="AA12" s="1271">
        <v>90950</v>
      </c>
      <c r="AB12" s="1272">
        <v>84336</v>
      </c>
      <c r="AC12" s="1294">
        <v>51313</v>
      </c>
      <c r="AD12" s="1295">
        <v>49364</v>
      </c>
      <c r="AE12" s="1295">
        <v>55433</v>
      </c>
      <c r="AF12" s="1295">
        <v>58221</v>
      </c>
      <c r="AG12" s="1295">
        <v>62013</v>
      </c>
      <c r="AH12" s="1282">
        <v>78370</v>
      </c>
      <c r="AI12" s="1295">
        <v>71681</v>
      </c>
      <c r="AJ12" s="1295">
        <v>64076</v>
      </c>
      <c r="AK12" s="1295">
        <v>47668</v>
      </c>
      <c r="AL12" s="1295">
        <v>42519</v>
      </c>
      <c r="AM12" s="1295">
        <v>36789</v>
      </c>
      <c r="AN12" s="1295">
        <v>48277</v>
      </c>
      <c r="AO12" s="1296">
        <v>61433</v>
      </c>
      <c r="AP12" s="1296">
        <v>95476</v>
      </c>
      <c r="AQ12" s="1296">
        <v>86128</v>
      </c>
      <c r="AR12" s="1297">
        <v>94608</v>
      </c>
      <c r="AS12" s="1297">
        <v>81223</v>
      </c>
      <c r="AT12" s="1297">
        <v>72746</v>
      </c>
      <c r="AU12" s="1297">
        <v>80395</v>
      </c>
      <c r="AV12" s="1297">
        <v>74549</v>
      </c>
      <c r="AW12" s="1272">
        <v>67710</v>
      </c>
      <c r="AX12" s="1272">
        <v>75123</v>
      </c>
      <c r="AY12" s="1272">
        <v>53426</v>
      </c>
      <c r="AZ12" s="1273">
        <v>56951</v>
      </c>
      <c r="BA12" s="1272">
        <v>45232</v>
      </c>
      <c r="BB12" s="1272">
        <v>126498</v>
      </c>
      <c r="BC12" s="1272">
        <v>145097</v>
      </c>
      <c r="BD12" s="1298">
        <v>121911</v>
      </c>
      <c r="BE12" s="1275">
        <v>79594</v>
      </c>
      <c r="BF12" s="1275">
        <v>67931</v>
      </c>
      <c r="BG12" s="1275">
        <v>48384</v>
      </c>
      <c r="BH12" s="1275">
        <v>31769</v>
      </c>
      <c r="BI12" s="1275">
        <v>25915</v>
      </c>
      <c r="BJ12" s="1275">
        <v>16368</v>
      </c>
      <c r="BK12" s="1276">
        <v>7961</v>
      </c>
      <c r="BL12" s="1264"/>
      <c r="BM12" s="1264"/>
      <c r="BN12" s="1264"/>
      <c r="BO12" s="1264"/>
      <c r="BP12" s="1264"/>
      <c r="BQ12" s="1264"/>
      <c r="BR12" s="1264"/>
      <c r="BS12" s="1277"/>
      <c r="BT12" s="1277"/>
      <c r="BU12" s="1223"/>
      <c r="BV12" s="1264"/>
      <c r="BW12" s="1264"/>
      <c r="BX12" s="1264"/>
      <c r="BY12" s="1264"/>
      <c r="BZ12" s="1264"/>
      <c r="CA12" s="1264"/>
      <c r="CB12" s="1264"/>
      <c r="CC12" s="1264"/>
      <c r="CD12" s="1264"/>
      <c r="CE12" s="1264"/>
      <c r="CF12" s="1264"/>
      <c r="CG12" s="1264"/>
      <c r="CH12" s="1264"/>
      <c r="CI12" s="1264"/>
      <c r="CJ12" s="1264"/>
      <c r="CK12" s="1264"/>
      <c r="CL12" s="1264"/>
      <c r="CM12" s="1264"/>
      <c r="CN12" s="1229"/>
      <c r="CO12" s="1229"/>
    </row>
    <row r="13" spans="1:93" s="1230" customFormat="1" ht="14" customHeight="1">
      <c r="A13" s="1267" t="s">
        <v>934</v>
      </c>
      <c r="B13" s="1280" t="s">
        <v>98</v>
      </c>
      <c r="C13" s="1281"/>
      <c r="D13" s="1270">
        <v>80444</v>
      </c>
      <c r="E13" s="1270">
        <v>113632</v>
      </c>
      <c r="F13" s="1270">
        <v>142102</v>
      </c>
      <c r="G13" s="1270">
        <v>172146</v>
      </c>
      <c r="H13" s="1270">
        <v>174329</v>
      </c>
      <c r="I13" s="1270">
        <v>193261</v>
      </c>
      <c r="J13" s="1270">
        <v>199460</v>
      </c>
      <c r="K13" s="1270">
        <v>203195</v>
      </c>
      <c r="L13" s="1270">
        <v>224918</v>
      </c>
      <c r="M13" s="1270">
        <v>239634</v>
      </c>
      <c r="N13" s="1270">
        <v>324070</v>
      </c>
      <c r="O13" s="1270">
        <v>422859</v>
      </c>
      <c r="P13" s="1270">
        <v>414950</v>
      </c>
      <c r="Q13" s="1270">
        <v>487309</v>
      </c>
      <c r="R13" s="1270">
        <v>552516</v>
      </c>
      <c r="S13" s="1270">
        <v>634447</v>
      </c>
      <c r="T13" s="1270">
        <v>691072</v>
      </c>
      <c r="U13" s="1270">
        <v>828278</v>
      </c>
      <c r="V13" s="1270">
        <v>960583</v>
      </c>
      <c r="W13" s="1270">
        <v>1161582</v>
      </c>
      <c r="X13" s="1270">
        <v>1362271</v>
      </c>
      <c r="Y13" s="1270">
        <v>1528212</v>
      </c>
      <c r="Z13" s="1270">
        <v>1684963</v>
      </c>
      <c r="AA13" s="1270">
        <v>2142237</v>
      </c>
      <c r="AB13" s="1270">
        <v>2044917</v>
      </c>
      <c r="AC13" s="1270">
        <v>2210562</v>
      </c>
      <c r="AD13" s="1270">
        <v>2866596</v>
      </c>
      <c r="AE13" s="1270">
        <v>2795070</v>
      </c>
      <c r="AF13" s="1270">
        <v>2978593</v>
      </c>
      <c r="AG13" s="1270">
        <v>3488548</v>
      </c>
      <c r="AH13" s="1270">
        <v>3694363</v>
      </c>
      <c r="AI13" s="1270">
        <v>3843775</v>
      </c>
      <c r="AJ13" s="1270">
        <v>3872366</v>
      </c>
      <c r="AK13" s="1270">
        <v>4133600</v>
      </c>
      <c r="AL13" s="1270">
        <v>4421585</v>
      </c>
      <c r="AM13" s="1270">
        <v>4393467</v>
      </c>
      <c r="AN13" s="1270">
        <v>4212743</v>
      </c>
      <c r="AO13" s="1270">
        <v>4592116</v>
      </c>
      <c r="AP13" s="1270">
        <v>5022447</v>
      </c>
      <c r="AQ13" s="1270">
        <v>5318911</v>
      </c>
      <c r="AR13" s="1273">
        <v>5808700</v>
      </c>
      <c r="AS13" s="1273">
        <v>6123518</v>
      </c>
      <c r="AT13" s="1273">
        <v>5878057</v>
      </c>
      <c r="AU13" s="1273">
        <v>5735171</v>
      </c>
      <c r="AV13" s="1273">
        <v>5476910</v>
      </c>
      <c r="AW13" s="1273">
        <v>5888130</v>
      </c>
      <c r="AX13" s="1273">
        <v>5853788</v>
      </c>
      <c r="AY13" s="1273">
        <v>5777828</v>
      </c>
      <c r="AZ13" s="1273">
        <v>5476630</v>
      </c>
      <c r="BA13" s="1273">
        <v>5233785</v>
      </c>
      <c r="BB13" s="1273">
        <v>5303727</v>
      </c>
      <c r="BC13" s="1273">
        <v>4695112</v>
      </c>
      <c r="BD13" s="1285">
        <v>4632082</v>
      </c>
      <c r="BE13" s="1286">
        <v>4496073</v>
      </c>
      <c r="BF13" s="1286">
        <v>4662094</v>
      </c>
      <c r="BG13" s="1286">
        <v>4740891</v>
      </c>
      <c r="BH13" s="1286">
        <v>5016833</v>
      </c>
      <c r="BI13" s="1286">
        <v>4706353</v>
      </c>
      <c r="BJ13" s="1286">
        <v>4540583</v>
      </c>
      <c r="BK13" s="1276">
        <v>3778146</v>
      </c>
      <c r="BL13" s="1264"/>
      <c r="BM13" s="1264"/>
      <c r="BN13" s="1264"/>
      <c r="BO13" s="1264"/>
      <c r="BP13" s="1264"/>
      <c r="BQ13" s="1264"/>
      <c r="BR13" s="1264"/>
      <c r="BS13" s="1277"/>
      <c r="BT13" s="1277"/>
      <c r="BU13" s="1223"/>
      <c r="BV13" s="1264"/>
      <c r="BW13" s="1264"/>
      <c r="BX13" s="1264"/>
      <c r="BY13" s="1264"/>
      <c r="BZ13" s="1264"/>
      <c r="CA13" s="1264"/>
      <c r="CB13" s="1264"/>
      <c r="CC13" s="1264"/>
      <c r="CD13" s="1264"/>
      <c r="CE13" s="1264"/>
      <c r="CF13" s="1264"/>
      <c r="CG13" s="1264"/>
      <c r="CH13" s="1264"/>
      <c r="CI13" s="1264"/>
      <c r="CJ13" s="1264"/>
      <c r="CK13" s="1264"/>
      <c r="CL13" s="1264"/>
      <c r="CM13" s="1264"/>
      <c r="CN13" s="1229"/>
      <c r="CO13" s="1229"/>
    </row>
    <row r="14" spans="1:93" s="1230" customFormat="1" ht="14" customHeight="1">
      <c r="A14" s="1299" t="s">
        <v>99</v>
      </c>
      <c r="B14" s="1300"/>
      <c r="C14" s="1281"/>
      <c r="D14" s="1301"/>
      <c r="E14" s="1301"/>
      <c r="F14" s="1301"/>
      <c r="G14" s="1301"/>
      <c r="H14" s="1301"/>
      <c r="I14" s="1301"/>
      <c r="J14" s="1301"/>
      <c r="K14" s="1301"/>
      <c r="L14" s="1301"/>
      <c r="M14" s="1301"/>
      <c r="N14" s="1301"/>
      <c r="O14" s="1301"/>
      <c r="P14" s="1301"/>
      <c r="Q14" s="1301"/>
      <c r="R14" s="1301"/>
      <c r="S14" s="1301"/>
      <c r="T14" s="1301"/>
      <c r="U14" s="1301"/>
      <c r="V14" s="1301"/>
      <c r="W14" s="1301"/>
      <c r="X14" s="1301"/>
      <c r="Y14" s="1301"/>
      <c r="Z14" s="1301"/>
      <c r="AA14" s="1301"/>
      <c r="AB14" s="1301"/>
      <c r="AC14" s="1282">
        <v>370853</v>
      </c>
      <c r="AD14" s="1282">
        <v>429035</v>
      </c>
      <c r="AE14" s="1282">
        <v>463064</v>
      </c>
      <c r="AF14" s="1282">
        <v>484881</v>
      </c>
      <c r="AG14" s="1282">
        <v>494686</v>
      </c>
      <c r="AH14" s="1282">
        <v>631932</v>
      </c>
      <c r="AI14" s="1282">
        <v>659906</v>
      </c>
      <c r="AJ14" s="1282">
        <v>670208</v>
      </c>
      <c r="AK14" s="1282">
        <v>721052</v>
      </c>
      <c r="AL14" s="1282">
        <v>732891</v>
      </c>
      <c r="AM14" s="1282">
        <v>757208</v>
      </c>
      <c r="AN14" s="1282">
        <v>778426</v>
      </c>
      <c r="AO14" s="1302">
        <v>789809</v>
      </c>
      <c r="AP14" s="1302">
        <v>783032</v>
      </c>
      <c r="AQ14" s="1302">
        <v>818686</v>
      </c>
      <c r="AR14" s="1285">
        <v>869000</v>
      </c>
      <c r="AS14" s="1285">
        <v>913433</v>
      </c>
      <c r="AT14" s="1285">
        <v>882215</v>
      </c>
      <c r="AU14" s="1285">
        <v>879086</v>
      </c>
      <c r="AV14" s="1285">
        <v>756499</v>
      </c>
      <c r="AW14" s="1273">
        <v>894408</v>
      </c>
      <c r="AX14" s="1273">
        <v>781775</v>
      </c>
      <c r="AY14" s="1273">
        <v>832666</v>
      </c>
      <c r="AZ14" s="1273">
        <v>874854</v>
      </c>
      <c r="BA14" s="1273">
        <v>836295</v>
      </c>
      <c r="BB14" s="1273">
        <v>833167</v>
      </c>
      <c r="BC14" s="1273">
        <v>790414</v>
      </c>
      <c r="BD14" s="1285">
        <v>781956</v>
      </c>
      <c r="BE14" s="1286">
        <v>775014</v>
      </c>
      <c r="BF14" s="1286">
        <v>748120</v>
      </c>
      <c r="BG14" s="1286">
        <v>719476</v>
      </c>
      <c r="BH14" s="1286">
        <v>718427</v>
      </c>
      <c r="BI14" s="1286">
        <v>684692</v>
      </c>
      <c r="BJ14" s="1286">
        <v>702582</v>
      </c>
      <c r="BK14" s="1276">
        <v>663733</v>
      </c>
      <c r="BL14" s="1264"/>
      <c r="BM14" s="1264"/>
      <c r="BN14" s="1264"/>
      <c r="BO14" s="1264"/>
      <c r="BP14" s="1264"/>
      <c r="BQ14" s="1264"/>
      <c r="BR14" s="1264"/>
      <c r="BS14" s="1293"/>
      <c r="BT14" s="1223"/>
      <c r="BU14" s="1223"/>
      <c r="BV14" s="1264"/>
      <c r="BW14" s="1264"/>
      <c r="BX14" s="1264"/>
      <c r="BY14" s="1264"/>
      <c r="BZ14" s="1264"/>
      <c r="CA14" s="1264"/>
      <c r="CB14" s="1264"/>
      <c r="CC14" s="1264"/>
      <c r="CD14" s="1264"/>
      <c r="CE14" s="1264"/>
      <c r="CF14" s="1264"/>
      <c r="CG14" s="1264"/>
      <c r="CH14" s="1264"/>
      <c r="CI14" s="1264"/>
      <c r="CJ14" s="1264"/>
      <c r="CK14" s="1264"/>
      <c r="CL14" s="1264"/>
      <c r="CM14" s="1264"/>
      <c r="CN14" s="1229"/>
      <c r="CO14" s="1229"/>
    </row>
    <row r="15" spans="1:93" s="1230" customFormat="1" ht="14" customHeight="1">
      <c r="A15" s="1299" t="s">
        <v>100</v>
      </c>
      <c r="B15" s="1300"/>
      <c r="C15" s="1281"/>
      <c r="D15" s="1301"/>
      <c r="E15" s="1301"/>
      <c r="F15" s="1301"/>
      <c r="G15" s="1301"/>
      <c r="H15" s="1301"/>
      <c r="I15" s="1301"/>
      <c r="J15" s="1301"/>
      <c r="K15" s="1301"/>
      <c r="L15" s="1301"/>
      <c r="M15" s="1301"/>
      <c r="N15" s="1301"/>
      <c r="O15" s="1301"/>
      <c r="P15" s="1301"/>
      <c r="Q15" s="1301"/>
      <c r="R15" s="1301"/>
      <c r="S15" s="1301"/>
      <c r="T15" s="1301"/>
      <c r="U15" s="1301"/>
      <c r="V15" s="1301"/>
      <c r="W15" s="1301"/>
      <c r="X15" s="1301"/>
      <c r="Y15" s="1301"/>
      <c r="Z15" s="1301"/>
      <c r="AA15" s="1301"/>
      <c r="AB15" s="1301"/>
      <c r="AC15" s="1282">
        <v>64427</v>
      </c>
      <c r="AD15" s="1282">
        <v>77709</v>
      </c>
      <c r="AE15" s="1282">
        <v>59749</v>
      </c>
      <c r="AF15" s="1282">
        <v>83094</v>
      </c>
      <c r="AG15" s="1282">
        <v>77758</v>
      </c>
      <c r="AH15" s="1282">
        <v>102890</v>
      </c>
      <c r="AI15" s="1282">
        <v>103559</v>
      </c>
      <c r="AJ15" s="1282">
        <v>100346</v>
      </c>
      <c r="AK15" s="1282">
        <v>117271</v>
      </c>
      <c r="AL15" s="1282">
        <v>113796</v>
      </c>
      <c r="AM15" s="1282">
        <v>105654</v>
      </c>
      <c r="AN15" s="1282">
        <v>113039</v>
      </c>
      <c r="AO15" s="1302">
        <v>107738</v>
      </c>
      <c r="AP15" s="1302">
        <v>106662</v>
      </c>
      <c r="AQ15" s="1302">
        <v>108119</v>
      </c>
      <c r="AR15" s="1285">
        <v>99352</v>
      </c>
      <c r="AS15" s="1285">
        <v>106361</v>
      </c>
      <c r="AT15" s="1285">
        <v>103074</v>
      </c>
      <c r="AU15" s="1285">
        <v>86446</v>
      </c>
      <c r="AV15" s="1285">
        <v>41442</v>
      </c>
      <c r="AW15" s="1273">
        <v>44813</v>
      </c>
      <c r="AX15" s="1273">
        <v>43777</v>
      </c>
      <c r="AY15" s="1273">
        <v>47665</v>
      </c>
      <c r="AZ15" s="1273">
        <v>37576</v>
      </c>
      <c r="BA15" s="1273">
        <v>33556</v>
      </c>
      <c r="BB15" s="1273">
        <v>34160</v>
      </c>
      <c r="BC15" s="1273">
        <v>37413</v>
      </c>
      <c r="BD15" s="1285">
        <v>35494</v>
      </c>
      <c r="BE15" s="1286">
        <v>32879</v>
      </c>
      <c r="BF15" s="1286">
        <v>29578</v>
      </c>
      <c r="BG15" s="1286">
        <v>23296</v>
      </c>
      <c r="BH15" s="1286">
        <v>22480</v>
      </c>
      <c r="BI15" s="1286">
        <v>19547</v>
      </c>
      <c r="BJ15" s="1286">
        <v>19936</v>
      </c>
      <c r="BK15" s="1276">
        <v>17639</v>
      </c>
      <c r="BL15" s="1264"/>
      <c r="BM15" s="1264"/>
      <c r="BN15" s="1264"/>
      <c r="BO15" s="1264"/>
      <c r="BP15" s="1264"/>
      <c r="BQ15" s="1264"/>
      <c r="BR15" s="1264"/>
      <c r="BS15" s="1293"/>
      <c r="BT15" s="1223"/>
      <c r="BU15" s="1223"/>
      <c r="BV15" s="1264"/>
      <c r="BW15" s="1264"/>
      <c r="BX15" s="1264"/>
      <c r="BY15" s="1264"/>
      <c r="BZ15" s="1264"/>
      <c r="CA15" s="1264"/>
      <c r="CB15" s="1264"/>
      <c r="CC15" s="1264"/>
      <c r="CD15" s="1264"/>
      <c r="CE15" s="1264"/>
      <c r="CF15" s="1264"/>
      <c r="CG15" s="1264"/>
      <c r="CH15" s="1264"/>
      <c r="CI15" s="1264"/>
      <c r="CJ15" s="1264"/>
      <c r="CK15" s="1264"/>
      <c r="CL15" s="1264"/>
      <c r="CM15" s="1264"/>
      <c r="CN15" s="1229"/>
      <c r="CO15" s="1229"/>
    </row>
    <row r="16" spans="1:93" s="1230" customFormat="1" ht="14" customHeight="1">
      <c r="A16" s="1299" t="s">
        <v>101</v>
      </c>
      <c r="B16" s="1300"/>
      <c r="C16" s="1281"/>
      <c r="D16" s="1301"/>
      <c r="E16" s="1301"/>
      <c r="F16" s="1301"/>
      <c r="G16" s="1301"/>
      <c r="H16" s="1301"/>
      <c r="I16" s="1301"/>
      <c r="J16" s="1301"/>
      <c r="K16" s="1301"/>
      <c r="L16" s="1301"/>
      <c r="M16" s="1301"/>
      <c r="N16" s="1301"/>
      <c r="O16" s="1301"/>
      <c r="P16" s="1301"/>
      <c r="Q16" s="1301"/>
      <c r="R16" s="1301"/>
      <c r="S16" s="1301"/>
      <c r="T16" s="1301"/>
      <c r="U16" s="1301"/>
      <c r="V16" s="1301"/>
      <c r="W16" s="1301"/>
      <c r="X16" s="1301"/>
      <c r="Y16" s="1301"/>
      <c r="Z16" s="1301"/>
      <c r="AA16" s="1301"/>
      <c r="AB16" s="1301"/>
      <c r="AC16" s="1282">
        <v>31559</v>
      </c>
      <c r="AD16" s="1282">
        <v>34763</v>
      </c>
      <c r="AE16" s="1282">
        <v>33331</v>
      </c>
      <c r="AF16" s="1282">
        <v>35818</v>
      </c>
      <c r="AG16" s="1282">
        <v>41235</v>
      </c>
      <c r="AH16" s="1282">
        <v>53441</v>
      </c>
      <c r="AI16" s="1282">
        <v>50089</v>
      </c>
      <c r="AJ16" s="1282">
        <v>56727</v>
      </c>
      <c r="AK16" s="1282">
        <v>60624</v>
      </c>
      <c r="AL16" s="1282">
        <v>76212</v>
      </c>
      <c r="AM16" s="1282">
        <v>80007</v>
      </c>
      <c r="AN16" s="1282">
        <v>97479</v>
      </c>
      <c r="AO16" s="1302">
        <v>121871</v>
      </c>
      <c r="AP16" s="1302">
        <v>149530</v>
      </c>
      <c r="AQ16" s="1302">
        <v>170816</v>
      </c>
      <c r="AR16" s="1285">
        <v>185484</v>
      </c>
      <c r="AS16" s="1285">
        <v>164982</v>
      </c>
      <c r="AT16" s="1285">
        <v>164723</v>
      </c>
      <c r="AU16" s="1285">
        <v>167481</v>
      </c>
      <c r="AV16" s="1285">
        <v>166629</v>
      </c>
      <c r="AW16" s="1273">
        <v>167310</v>
      </c>
      <c r="AX16" s="1273">
        <v>147713</v>
      </c>
      <c r="AY16" s="1273">
        <v>125579</v>
      </c>
      <c r="AZ16" s="1273">
        <v>123009</v>
      </c>
      <c r="BA16" s="1273">
        <v>108355</v>
      </c>
      <c r="BB16" s="1273">
        <v>132005</v>
      </c>
      <c r="BC16" s="1273">
        <v>125319</v>
      </c>
      <c r="BD16" s="1285">
        <v>127063</v>
      </c>
      <c r="BE16" s="1286">
        <v>121783</v>
      </c>
      <c r="BF16" s="1286">
        <v>132485</v>
      </c>
      <c r="BG16" s="1286">
        <v>105960</v>
      </c>
      <c r="BH16" s="1286">
        <v>111074</v>
      </c>
      <c r="BI16" s="1286">
        <v>97752</v>
      </c>
      <c r="BJ16" s="1286">
        <v>80337</v>
      </c>
      <c r="BK16" s="1276">
        <v>86922</v>
      </c>
      <c r="BL16" s="1264"/>
      <c r="BM16" s="1264"/>
      <c r="BN16" s="1264"/>
      <c r="BO16" s="1264"/>
      <c r="BP16" s="1264"/>
      <c r="BQ16" s="1264"/>
      <c r="BR16" s="1264"/>
      <c r="BS16" s="1293"/>
      <c r="BT16" s="1223"/>
      <c r="BU16" s="1223"/>
      <c r="BV16" s="1264"/>
      <c r="BW16" s="1264"/>
      <c r="BX16" s="1264"/>
      <c r="BY16" s="1264"/>
      <c r="BZ16" s="1264"/>
      <c r="CA16" s="1264"/>
      <c r="CB16" s="1264"/>
      <c r="CC16" s="1264"/>
      <c r="CD16" s="1264"/>
      <c r="CE16" s="1264"/>
      <c r="CF16" s="1264"/>
      <c r="CG16" s="1264"/>
      <c r="CH16" s="1264"/>
      <c r="CI16" s="1264"/>
      <c r="CJ16" s="1264"/>
      <c r="CK16" s="1264"/>
      <c r="CL16" s="1264"/>
      <c r="CM16" s="1264"/>
      <c r="CN16" s="1229"/>
      <c r="CO16" s="1229"/>
    </row>
    <row r="17" spans="1:93" s="1230" customFormat="1" ht="14" customHeight="1">
      <c r="A17" s="1299" t="s">
        <v>102</v>
      </c>
      <c r="B17" s="1300"/>
      <c r="C17" s="1281"/>
      <c r="D17" s="1301"/>
      <c r="E17" s="1301"/>
      <c r="F17" s="1301"/>
      <c r="G17" s="1301"/>
      <c r="H17" s="1301"/>
      <c r="I17" s="1301"/>
      <c r="J17" s="1301"/>
      <c r="K17" s="1301"/>
      <c r="L17" s="1301"/>
      <c r="M17" s="1301"/>
      <c r="N17" s="1301"/>
      <c r="O17" s="1301"/>
      <c r="P17" s="1301"/>
      <c r="Q17" s="1301"/>
      <c r="R17" s="1301"/>
      <c r="S17" s="1301"/>
      <c r="T17" s="1301"/>
      <c r="U17" s="1301"/>
      <c r="V17" s="1301"/>
      <c r="W17" s="1301"/>
      <c r="X17" s="1301"/>
      <c r="Y17" s="1301"/>
      <c r="Z17" s="1301"/>
      <c r="AA17" s="1301"/>
      <c r="AB17" s="1301"/>
      <c r="AC17" s="1282">
        <v>136145</v>
      </c>
      <c r="AD17" s="1282">
        <v>153839</v>
      </c>
      <c r="AE17" s="1282">
        <v>138469</v>
      </c>
      <c r="AF17" s="1282">
        <v>153921</v>
      </c>
      <c r="AG17" s="1282">
        <v>181452</v>
      </c>
      <c r="AH17" s="1282">
        <v>212937</v>
      </c>
      <c r="AI17" s="1282">
        <v>238279</v>
      </c>
      <c r="AJ17" s="1282">
        <v>239847</v>
      </c>
      <c r="AK17" s="1282">
        <v>261251</v>
      </c>
      <c r="AL17" s="1282">
        <v>270640</v>
      </c>
      <c r="AM17" s="1282">
        <v>282667</v>
      </c>
      <c r="AN17" s="1282">
        <v>291963</v>
      </c>
      <c r="AO17" s="1302">
        <v>328149</v>
      </c>
      <c r="AP17" s="1302">
        <v>350668</v>
      </c>
      <c r="AQ17" s="1302">
        <v>399388</v>
      </c>
      <c r="AR17" s="1285">
        <v>420855</v>
      </c>
      <c r="AS17" s="1285">
        <v>434769</v>
      </c>
      <c r="AT17" s="1285">
        <v>434839</v>
      </c>
      <c r="AU17" s="1285">
        <v>419076</v>
      </c>
      <c r="AV17" s="1285">
        <v>427519</v>
      </c>
      <c r="AW17" s="1273">
        <v>469262</v>
      </c>
      <c r="AX17" s="1273">
        <v>442617</v>
      </c>
      <c r="AY17" s="1273">
        <v>406253</v>
      </c>
      <c r="AZ17" s="1273">
        <v>385595</v>
      </c>
      <c r="BA17" s="1273">
        <v>370590</v>
      </c>
      <c r="BB17" s="1273">
        <v>359995</v>
      </c>
      <c r="BC17" s="1273">
        <v>333505</v>
      </c>
      <c r="BD17" s="1285">
        <v>338867</v>
      </c>
      <c r="BE17" s="1286">
        <v>366203</v>
      </c>
      <c r="BF17" s="1286">
        <v>317278</v>
      </c>
      <c r="BG17" s="1286">
        <v>305203</v>
      </c>
      <c r="BH17" s="1286">
        <v>293908</v>
      </c>
      <c r="BI17" s="1286">
        <v>256973</v>
      </c>
      <c r="BJ17" s="1286">
        <v>194834</v>
      </c>
      <c r="BK17" s="1276">
        <v>236216</v>
      </c>
      <c r="BL17" s="1264"/>
      <c r="BM17" s="1264"/>
      <c r="BN17" s="1264"/>
      <c r="BO17" s="1264"/>
      <c r="BP17" s="1264"/>
      <c r="BQ17" s="1264"/>
      <c r="BR17" s="1264"/>
      <c r="BS17" s="1293"/>
      <c r="BT17" s="1223"/>
      <c r="BU17" s="1223"/>
      <c r="BV17" s="1264"/>
      <c r="BW17" s="1264"/>
      <c r="BX17" s="1264"/>
      <c r="BY17" s="1264"/>
      <c r="BZ17" s="1264"/>
      <c r="CA17" s="1264"/>
      <c r="CB17" s="1264"/>
      <c r="CC17" s="1264"/>
      <c r="CD17" s="1264"/>
      <c r="CE17" s="1264"/>
      <c r="CF17" s="1264"/>
      <c r="CG17" s="1264"/>
      <c r="CH17" s="1264"/>
      <c r="CI17" s="1264"/>
      <c r="CJ17" s="1264"/>
      <c r="CK17" s="1264"/>
      <c r="CL17" s="1264"/>
      <c r="CM17" s="1264"/>
      <c r="CN17" s="1229"/>
      <c r="CO17" s="1229"/>
    </row>
    <row r="18" spans="1:93" s="1230" customFormat="1" ht="14" customHeight="1">
      <c r="A18" s="1299" t="s">
        <v>103</v>
      </c>
      <c r="B18" s="1300"/>
      <c r="C18" s="1281"/>
      <c r="D18" s="1301"/>
      <c r="E18" s="1301"/>
      <c r="F18" s="1301"/>
      <c r="G18" s="1301"/>
      <c r="H18" s="1301"/>
      <c r="I18" s="1301"/>
      <c r="J18" s="1301"/>
      <c r="K18" s="1301"/>
      <c r="L18" s="1301"/>
      <c r="M18" s="1301"/>
      <c r="N18" s="1301"/>
      <c r="O18" s="1301"/>
      <c r="P18" s="1301"/>
      <c r="Q18" s="1301"/>
      <c r="R18" s="1301"/>
      <c r="S18" s="1301"/>
      <c r="T18" s="1301"/>
      <c r="U18" s="1301"/>
      <c r="V18" s="1301"/>
      <c r="W18" s="1301"/>
      <c r="X18" s="1301"/>
      <c r="Y18" s="1301"/>
      <c r="Z18" s="1301"/>
      <c r="AA18" s="1301"/>
      <c r="AB18" s="1301"/>
      <c r="AC18" s="1282">
        <v>18090</v>
      </c>
      <c r="AD18" s="1282">
        <v>33978</v>
      </c>
      <c r="AE18" s="1282">
        <v>30287</v>
      </c>
      <c r="AF18" s="1282">
        <v>32696</v>
      </c>
      <c r="AG18" s="1282">
        <v>40546</v>
      </c>
      <c r="AH18" s="1282">
        <v>91603</v>
      </c>
      <c r="AI18" s="1282">
        <v>56496</v>
      </c>
      <c r="AJ18" s="1282">
        <v>62095</v>
      </c>
      <c r="AK18" s="1282">
        <v>58864</v>
      </c>
      <c r="AL18" s="1282">
        <v>44968</v>
      </c>
      <c r="AM18" s="1282">
        <v>79451</v>
      </c>
      <c r="AN18" s="1282">
        <v>98681</v>
      </c>
      <c r="AO18" s="1302">
        <v>95370</v>
      </c>
      <c r="AP18" s="1302">
        <v>71143</v>
      </c>
      <c r="AQ18" s="1302">
        <v>74729</v>
      </c>
      <c r="AR18" s="1285">
        <v>79317</v>
      </c>
      <c r="AS18" s="1285">
        <v>117151</v>
      </c>
      <c r="AT18" s="1285">
        <v>122414</v>
      </c>
      <c r="AU18" s="1285">
        <v>133238</v>
      </c>
      <c r="AV18" s="1285">
        <v>131504</v>
      </c>
      <c r="AW18" s="1273">
        <v>110451</v>
      </c>
      <c r="AX18" s="1273">
        <v>128279</v>
      </c>
      <c r="AY18" s="1273">
        <v>116482</v>
      </c>
      <c r="AZ18" s="1273">
        <v>106061</v>
      </c>
      <c r="BA18" s="1273">
        <v>91513</v>
      </c>
      <c r="BB18" s="1273">
        <v>104160</v>
      </c>
      <c r="BC18" s="1273">
        <v>89638</v>
      </c>
      <c r="BD18" s="1285">
        <v>105485</v>
      </c>
      <c r="BE18" s="1286">
        <v>10426</v>
      </c>
      <c r="BF18" s="1286">
        <v>26878</v>
      </c>
      <c r="BG18" s="1286">
        <v>14909</v>
      </c>
      <c r="BH18" s="1286">
        <v>15376</v>
      </c>
      <c r="BI18" s="1286">
        <v>14759</v>
      </c>
      <c r="BJ18" s="1286">
        <v>16734</v>
      </c>
      <c r="BK18" s="1276">
        <v>6519</v>
      </c>
      <c r="BL18" s="1264"/>
      <c r="BM18" s="1264"/>
      <c r="BN18" s="1264"/>
      <c r="BO18" s="1264"/>
      <c r="BP18" s="1264"/>
      <c r="BQ18" s="1264"/>
      <c r="BR18" s="1264"/>
      <c r="BS18" s="1293"/>
      <c r="BT18" s="1223"/>
      <c r="BU18" s="1223"/>
      <c r="BV18" s="1264"/>
      <c r="BW18" s="1264"/>
      <c r="BX18" s="1264"/>
      <c r="BY18" s="1264"/>
      <c r="BZ18" s="1264"/>
      <c r="CA18" s="1264"/>
      <c r="CB18" s="1264"/>
      <c r="CC18" s="1264"/>
      <c r="CD18" s="1264"/>
      <c r="CE18" s="1264"/>
      <c r="CF18" s="1264"/>
      <c r="CG18" s="1264"/>
      <c r="CH18" s="1264"/>
      <c r="CI18" s="1264"/>
      <c r="CJ18" s="1264"/>
      <c r="CK18" s="1264"/>
      <c r="CL18" s="1264"/>
      <c r="CM18" s="1264"/>
      <c r="CN18" s="1229"/>
      <c r="CO18" s="1229"/>
    </row>
    <row r="19" spans="1:93" s="1230" customFormat="1" ht="14" customHeight="1">
      <c r="A19" s="1299" t="s">
        <v>104</v>
      </c>
      <c r="B19" s="1300"/>
      <c r="C19" s="1281"/>
      <c r="D19" s="1301"/>
      <c r="E19" s="1301"/>
      <c r="F19" s="1301"/>
      <c r="G19" s="1301"/>
      <c r="H19" s="1301"/>
      <c r="I19" s="1301"/>
      <c r="J19" s="1301"/>
      <c r="K19" s="1301"/>
      <c r="L19" s="1301"/>
      <c r="M19" s="1301"/>
      <c r="N19" s="1301"/>
      <c r="O19" s="1301"/>
      <c r="P19" s="1301"/>
      <c r="Q19" s="1301"/>
      <c r="R19" s="1301"/>
      <c r="S19" s="1301"/>
      <c r="T19" s="1301"/>
      <c r="U19" s="1301"/>
      <c r="V19" s="1301"/>
      <c r="W19" s="1301"/>
      <c r="X19" s="1301"/>
      <c r="Y19" s="1301"/>
      <c r="Z19" s="1301"/>
      <c r="AA19" s="1301"/>
      <c r="AB19" s="1301"/>
      <c r="AC19" s="1282">
        <v>83636</v>
      </c>
      <c r="AD19" s="1282">
        <v>103516</v>
      </c>
      <c r="AE19" s="1282">
        <v>101762</v>
      </c>
      <c r="AF19" s="1282">
        <v>113776</v>
      </c>
      <c r="AG19" s="1282">
        <v>121027</v>
      </c>
      <c r="AH19" s="1282">
        <v>141368</v>
      </c>
      <c r="AI19" s="1282">
        <v>140906</v>
      </c>
      <c r="AJ19" s="1282">
        <v>144274</v>
      </c>
      <c r="AK19" s="1282">
        <v>154519</v>
      </c>
      <c r="AL19" s="1282">
        <v>151262</v>
      </c>
      <c r="AM19" s="1282">
        <v>156562</v>
      </c>
      <c r="AN19" s="1282">
        <v>147263</v>
      </c>
      <c r="AO19" s="1302">
        <v>180020</v>
      </c>
      <c r="AP19" s="1302">
        <v>197805</v>
      </c>
      <c r="AQ19" s="1302">
        <v>187767</v>
      </c>
      <c r="AR19" s="1285">
        <v>183213</v>
      </c>
      <c r="AS19" s="1285">
        <v>179870</v>
      </c>
      <c r="AT19" s="1285">
        <v>194584</v>
      </c>
      <c r="AU19" s="1285">
        <v>182265</v>
      </c>
      <c r="AV19" s="1285">
        <v>177736</v>
      </c>
      <c r="AW19" s="1273">
        <v>161839</v>
      </c>
      <c r="AX19" s="1273">
        <v>187442</v>
      </c>
      <c r="AY19" s="1273">
        <v>182592</v>
      </c>
      <c r="AZ19" s="1273">
        <v>166026</v>
      </c>
      <c r="BA19" s="1273">
        <v>149283</v>
      </c>
      <c r="BB19" s="1273">
        <v>146843</v>
      </c>
      <c r="BC19" s="1273">
        <v>119092</v>
      </c>
      <c r="BD19" s="1285">
        <v>117573</v>
      </c>
      <c r="BE19" s="1286">
        <v>106547</v>
      </c>
      <c r="BF19" s="1286">
        <v>115463</v>
      </c>
      <c r="BG19" s="1286">
        <v>99254</v>
      </c>
      <c r="BH19" s="1286">
        <v>132135</v>
      </c>
      <c r="BI19" s="1286">
        <v>182902</v>
      </c>
      <c r="BJ19" s="1286">
        <v>139253</v>
      </c>
      <c r="BK19" s="1276">
        <v>106450</v>
      </c>
      <c r="BL19" s="1264"/>
      <c r="BM19" s="1264"/>
      <c r="BN19" s="1264"/>
      <c r="BO19" s="1264"/>
      <c r="BP19" s="1264"/>
      <c r="BQ19" s="1264"/>
      <c r="BR19" s="1264"/>
      <c r="BS19" s="1293"/>
      <c r="BT19" s="1223"/>
      <c r="BU19" s="1223"/>
      <c r="BV19" s="1264"/>
      <c r="BW19" s="1264"/>
      <c r="BX19" s="1264"/>
      <c r="BY19" s="1264"/>
      <c r="BZ19" s="1264"/>
      <c r="CA19" s="1264"/>
      <c r="CB19" s="1264"/>
      <c r="CC19" s="1264"/>
      <c r="CD19" s="1264"/>
      <c r="CE19" s="1264"/>
      <c r="CF19" s="1264"/>
      <c r="CG19" s="1264"/>
      <c r="CH19" s="1264"/>
      <c r="CI19" s="1264"/>
      <c r="CJ19" s="1264"/>
      <c r="CK19" s="1264"/>
      <c r="CL19" s="1264"/>
      <c r="CM19" s="1264"/>
      <c r="CN19" s="1229"/>
      <c r="CO19" s="1229"/>
    </row>
    <row r="20" spans="1:93" s="1230" customFormat="1" ht="14" customHeight="1">
      <c r="A20" s="1299" t="s">
        <v>935</v>
      </c>
      <c r="B20" s="1300"/>
      <c r="C20" s="1281"/>
      <c r="D20" s="1301"/>
      <c r="E20" s="1301"/>
      <c r="F20" s="1301"/>
      <c r="G20" s="1301"/>
      <c r="H20" s="1301"/>
      <c r="I20" s="1301"/>
      <c r="J20" s="1301"/>
      <c r="K20" s="1301"/>
      <c r="L20" s="1301"/>
      <c r="M20" s="1301"/>
      <c r="N20" s="1301"/>
      <c r="O20" s="1301"/>
      <c r="P20" s="1301"/>
      <c r="Q20" s="1301"/>
      <c r="R20" s="1301"/>
      <c r="S20" s="1301"/>
      <c r="T20" s="1301"/>
      <c r="U20" s="1301"/>
      <c r="V20" s="1301"/>
      <c r="W20" s="1301"/>
      <c r="X20" s="1301"/>
      <c r="Y20" s="1301"/>
      <c r="Z20" s="1301"/>
      <c r="AA20" s="1301"/>
      <c r="AB20" s="1301"/>
      <c r="AC20" s="1282">
        <v>261452</v>
      </c>
      <c r="AD20" s="1282">
        <v>413183</v>
      </c>
      <c r="AE20" s="1282">
        <v>355880</v>
      </c>
      <c r="AF20" s="1282">
        <v>423328</v>
      </c>
      <c r="AG20" s="1282">
        <v>640838</v>
      </c>
      <c r="AH20" s="1282">
        <v>693113</v>
      </c>
      <c r="AI20" s="1282">
        <v>598247</v>
      </c>
      <c r="AJ20" s="1282">
        <v>565019</v>
      </c>
      <c r="AK20" s="1282">
        <v>507469</v>
      </c>
      <c r="AL20" s="1282">
        <v>552034</v>
      </c>
      <c r="AM20" s="1282">
        <v>547704</v>
      </c>
      <c r="AN20" s="1282">
        <v>543001</v>
      </c>
      <c r="AO20" s="1302">
        <v>577844</v>
      </c>
      <c r="AP20" s="1302">
        <v>652211</v>
      </c>
      <c r="AQ20" s="1302">
        <v>727015</v>
      </c>
      <c r="AR20" s="1285">
        <v>723170</v>
      </c>
      <c r="AS20" s="1285">
        <v>718914</v>
      </c>
      <c r="AT20" s="1285">
        <v>686470</v>
      </c>
      <c r="AU20" s="1285">
        <v>588478</v>
      </c>
      <c r="AV20" s="1285">
        <v>585291</v>
      </c>
      <c r="AW20" s="1273">
        <v>637728</v>
      </c>
      <c r="AX20" s="1273">
        <v>687722</v>
      </c>
      <c r="AY20" s="1273">
        <v>679019</v>
      </c>
      <c r="AZ20" s="1273">
        <v>570453</v>
      </c>
      <c r="BA20" s="1273">
        <v>519160</v>
      </c>
      <c r="BB20" s="1273">
        <v>543856</v>
      </c>
      <c r="BC20" s="1273">
        <v>472701</v>
      </c>
      <c r="BD20" s="1285">
        <v>428823</v>
      </c>
      <c r="BE20" s="1286">
        <v>468389</v>
      </c>
      <c r="BF20" s="1286">
        <v>514564</v>
      </c>
      <c r="BG20" s="1286">
        <v>665783</v>
      </c>
      <c r="BH20" s="1286">
        <v>711678</v>
      </c>
      <c r="BI20" s="1286">
        <v>669341</v>
      </c>
      <c r="BJ20" s="1286">
        <v>616784</v>
      </c>
      <c r="BK20" s="1276">
        <v>214221</v>
      </c>
      <c r="BL20" s="1264"/>
      <c r="BM20" s="1264"/>
      <c r="BN20" s="1264"/>
      <c r="BO20" s="1264"/>
      <c r="BP20" s="1264"/>
      <c r="BQ20" s="1264"/>
      <c r="BR20" s="1264"/>
      <c r="BS20" s="1293"/>
      <c r="BT20" s="1223"/>
      <c r="BU20" s="1223"/>
      <c r="BV20" s="1264"/>
      <c r="BW20" s="1264"/>
      <c r="BX20" s="1264"/>
      <c r="BY20" s="1264"/>
      <c r="BZ20" s="1264"/>
      <c r="CA20" s="1264"/>
      <c r="CB20" s="1264"/>
      <c r="CC20" s="1264"/>
      <c r="CD20" s="1264"/>
      <c r="CE20" s="1264"/>
      <c r="CF20" s="1264"/>
      <c r="CG20" s="1264"/>
      <c r="CH20" s="1264"/>
      <c r="CI20" s="1264"/>
      <c r="CJ20" s="1264"/>
      <c r="CK20" s="1264"/>
      <c r="CL20" s="1264"/>
      <c r="CM20" s="1264"/>
      <c r="CN20" s="1229"/>
      <c r="CO20" s="1229"/>
    </row>
    <row r="21" spans="1:93" s="1230" customFormat="1" ht="14" customHeight="1">
      <c r="A21" s="1299" t="s">
        <v>936</v>
      </c>
      <c r="B21" s="1300"/>
      <c r="C21" s="1281"/>
      <c r="D21" s="1301"/>
      <c r="E21" s="1301"/>
      <c r="F21" s="1301"/>
      <c r="G21" s="1301"/>
      <c r="H21" s="1301"/>
      <c r="I21" s="1301"/>
      <c r="J21" s="1301"/>
      <c r="K21" s="1301"/>
      <c r="L21" s="1301"/>
      <c r="M21" s="1301"/>
      <c r="N21" s="1301"/>
      <c r="O21" s="1301"/>
      <c r="P21" s="1301"/>
      <c r="Q21" s="1301"/>
      <c r="R21" s="1301"/>
      <c r="S21" s="1301"/>
      <c r="T21" s="1301"/>
      <c r="U21" s="1301"/>
      <c r="V21" s="1301"/>
      <c r="W21" s="1301"/>
      <c r="X21" s="1301"/>
      <c r="Y21" s="1301"/>
      <c r="Z21" s="1301"/>
      <c r="AA21" s="1301"/>
      <c r="AB21" s="1301"/>
      <c r="AC21" s="1282">
        <v>137846</v>
      </c>
      <c r="AD21" s="1282">
        <v>176263</v>
      </c>
      <c r="AE21" s="1282">
        <v>159159</v>
      </c>
      <c r="AF21" s="1282">
        <v>179523</v>
      </c>
      <c r="AG21" s="1282">
        <v>198132</v>
      </c>
      <c r="AH21" s="1282">
        <v>217710</v>
      </c>
      <c r="AI21" s="1282">
        <v>244548</v>
      </c>
      <c r="AJ21" s="1282">
        <v>253750</v>
      </c>
      <c r="AK21" s="1282">
        <v>254363</v>
      </c>
      <c r="AL21" s="1282">
        <v>283121</v>
      </c>
      <c r="AM21" s="1282">
        <v>276550</v>
      </c>
      <c r="AN21" s="1282">
        <v>284409</v>
      </c>
      <c r="AO21" s="1302">
        <v>301672</v>
      </c>
      <c r="AP21" s="1302">
        <v>332561</v>
      </c>
      <c r="AQ21" s="1302">
        <v>383639</v>
      </c>
      <c r="AR21" s="1285">
        <v>453100</v>
      </c>
      <c r="AS21" s="1285">
        <v>458700</v>
      </c>
      <c r="AT21" s="1285">
        <v>482863</v>
      </c>
      <c r="AU21" s="1285">
        <v>468133</v>
      </c>
      <c r="AV21" s="1285">
        <v>406743</v>
      </c>
      <c r="AW21" s="1273">
        <v>497262</v>
      </c>
      <c r="AX21" s="1273">
        <v>416853</v>
      </c>
      <c r="AY21" s="1273">
        <v>413275</v>
      </c>
      <c r="AZ21" s="1273">
        <v>360395</v>
      </c>
      <c r="BA21" s="1273">
        <v>373683</v>
      </c>
      <c r="BB21" s="1273">
        <v>352136</v>
      </c>
      <c r="BC21" s="1273">
        <v>316457</v>
      </c>
      <c r="BD21" s="1285">
        <v>320573</v>
      </c>
      <c r="BE21" s="1286">
        <v>319900</v>
      </c>
      <c r="BF21" s="1286">
        <v>336961</v>
      </c>
      <c r="BG21" s="1286">
        <v>340384</v>
      </c>
      <c r="BH21" s="1286">
        <v>344682</v>
      </c>
      <c r="BI21" s="1286">
        <v>334522</v>
      </c>
      <c r="BJ21" s="1286">
        <v>317856</v>
      </c>
      <c r="BK21" s="1276">
        <v>279188</v>
      </c>
      <c r="BL21" s="1264"/>
      <c r="BM21" s="1264"/>
      <c r="BN21" s="1264"/>
      <c r="BO21" s="1264"/>
      <c r="BP21" s="1264"/>
      <c r="BQ21" s="1264"/>
      <c r="BR21" s="1264"/>
      <c r="BS21" s="1293"/>
      <c r="BT21" s="1223"/>
      <c r="BU21" s="1223"/>
      <c r="BV21" s="1264"/>
      <c r="BW21" s="1264"/>
      <c r="BX21" s="1264"/>
      <c r="BY21" s="1264"/>
      <c r="BZ21" s="1264"/>
      <c r="CA21" s="1264"/>
      <c r="CB21" s="1264"/>
      <c r="CC21" s="1264"/>
      <c r="CD21" s="1264"/>
      <c r="CE21" s="1264"/>
      <c r="CF21" s="1264"/>
      <c r="CG21" s="1264"/>
      <c r="CH21" s="1264"/>
      <c r="CI21" s="1264"/>
      <c r="CJ21" s="1264"/>
      <c r="CK21" s="1264"/>
      <c r="CL21" s="1264"/>
      <c r="CM21" s="1264"/>
      <c r="CN21" s="1229"/>
      <c r="CO21" s="1229"/>
    </row>
    <row r="22" spans="1:93" s="1230" customFormat="1" ht="14" customHeight="1">
      <c r="A22" s="1299" t="s">
        <v>937</v>
      </c>
      <c r="B22" s="1300"/>
      <c r="C22" s="1281"/>
      <c r="D22" s="1301"/>
      <c r="E22" s="1301"/>
      <c r="F22" s="1301"/>
      <c r="G22" s="1301"/>
      <c r="H22" s="1301"/>
      <c r="I22" s="1301"/>
      <c r="J22" s="1301"/>
      <c r="K22" s="1301"/>
      <c r="L22" s="1301"/>
      <c r="M22" s="1301"/>
      <c r="N22" s="1301"/>
      <c r="O22" s="1301"/>
      <c r="P22" s="1301"/>
      <c r="Q22" s="1301"/>
      <c r="R22" s="1301"/>
      <c r="S22" s="1301"/>
      <c r="T22" s="1301"/>
      <c r="U22" s="1301"/>
      <c r="V22" s="1301"/>
      <c r="W22" s="1301"/>
      <c r="X22" s="1301"/>
      <c r="Y22" s="1301"/>
      <c r="Z22" s="1301"/>
      <c r="AA22" s="1301"/>
      <c r="AB22" s="1301"/>
      <c r="AC22" s="1282">
        <v>177248</v>
      </c>
      <c r="AD22" s="1282">
        <v>341459</v>
      </c>
      <c r="AE22" s="1282">
        <v>259497</v>
      </c>
      <c r="AF22" s="1282">
        <v>269349</v>
      </c>
      <c r="AG22" s="1282">
        <v>409562</v>
      </c>
      <c r="AH22" s="1282">
        <v>517488</v>
      </c>
      <c r="AI22" s="1282">
        <v>648276</v>
      </c>
      <c r="AJ22" s="1282">
        <v>654221</v>
      </c>
      <c r="AK22" s="1282">
        <v>690841</v>
      </c>
      <c r="AL22" s="1282">
        <v>672114</v>
      </c>
      <c r="AM22" s="1282">
        <v>663689</v>
      </c>
      <c r="AN22" s="1282">
        <v>590833</v>
      </c>
      <c r="AO22" s="1302">
        <v>528216</v>
      </c>
      <c r="AP22" s="1302">
        <v>814425</v>
      </c>
      <c r="AQ22" s="1302">
        <v>891929</v>
      </c>
      <c r="AR22" s="1285">
        <v>1025571</v>
      </c>
      <c r="AS22" s="1285">
        <v>1083109</v>
      </c>
      <c r="AT22" s="1285">
        <v>1040345</v>
      </c>
      <c r="AU22" s="1285">
        <v>1081680</v>
      </c>
      <c r="AV22" s="1285">
        <v>938482</v>
      </c>
      <c r="AW22" s="1273">
        <v>1071787</v>
      </c>
      <c r="AX22" s="1273">
        <v>1054997</v>
      </c>
      <c r="AY22" s="1273">
        <v>1101264</v>
      </c>
      <c r="AZ22" s="1273">
        <v>1007097</v>
      </c>
      <c r="BA22" s="1273">
        <v>977277</v>
      </c>
      <c r="BB22" s="1273">
        <v>824900</v>
      </c>
      <c r="BC22" s="1273">
        <v>809181</v>
      </c>
      <c r="BD22" s="1285">
        <v>838099</v>
      </c>
      <c r="BE22" s="1286">
        <v>808234</v>
      </c>
      <c r="BF22" s="1286">
        <v>837350</v>
      </c>
      <c r="BG22" s="1286">
        <v>890971</v>
      </c>
      <c r="BH22" s="1286">
        <v>958434</v>
      </c>
      <c r="BI22" s="1286">
        <v>948966</v>
      </c>
      <c r="BJ22" s="1286">
        <v>997738</v>
      </c>
      <c r="BK22" s="1276">
        <v>874822</v>
      </c>
      <c r="BL22" s="1264"/>
      <c r="BM22" s="1264"/>
      <c r="BN22" s="1264"/>
      <c r="BO22" s="1264"/>
      <c r="BP22" s="1264"/>
      <c r="BQ22" s="1264"/>
      <c r="BR22" s="1264"/>
      <c r="BS22" s="1293"/>
      <c r="BT22" s="1223"/>
      <c r="BU22" s="1223"/>
      <c r="BV22" s="1264"/>
      <c r="BW22" s="1264"/>
      <c r="BX22" s="1264"/>
      <c r="BY22" s="1264"/>
      <c r="BZ22" s="1264"/>
      <c r="CA22" s="1264"/>
      <c r="CB22" s="1264"/>
      <c r="CC22" s="1264"/>
      <c r="CD22" s="1264"/>
      <c r="CE22" s="1264"/>
      <c r="CF22" s="1264"/>
      <c r="CG22" s="1264"/>
      <c r="CH22" s="1264"/>
      <c r="CI22" s="1264"/>
      <c r="CJ22" s="1264"/>
      <c r="CK22" s="1264"/>
      <c r="CL22" s="1264"/>
      <c r="CM22" s="1264"/>
      <c r="CN22" s="1229"/>
      <c r="CO22" s="1229"/>
    </row>
    <row r="23" spans="1:93" s="1230" customFormat="1" ht="14" customHeight="1">
      <c r="A23" s="1299" t="s">
        <v>938</v>
      </c>
      <c r="B23" s="1300"/>
      <c r="C23" s="1281"/>
      <c r="D23" s="1301"/>
      <c r="E23" s="1301"/>
      <c r="F23" s="1301"/>
      <c r="G23" s="1301"/>
      <c r="H23" s="1301"/>
      <c r="I23" s="1301"/>
      <c r="J23" s="1301"/>
      <c r="K23" s="1301"/>
      <c r="L23" s="1301"/>
      <c r="M23" s="1301"/>
      <c r="N23" s="1301"/>
      <c r="O23" s="1301"/>
      <c r="P23" s="1301"/>
      <c r="Q23" s="1301"/>
      <c r="R23" s="1301"/>
      <c r="S23" s="1301"/>
      <c r="T23" s="1301"/>
      <c r="U23" s="1301"/>
      <c r="V23" s="1301"/>
      <c r="W23" s="1301"/>
      <c r="X23" s="1301"/>
      <c r="Y23" s="1301"/>
      <c r="Z23" s="1301"/>
      <c r="AA23" s="1301"/>
      <c r="AB23" s="1301"/>
      <c r="AC23" s="1282">
        <v>134396</v>
      </c>
      <c r="AD23" s="1282">
        <v>199148</v>
      </c>
      <c r="AE23" s="1282">
        <v>180425</v>
      </c>
      <c r="AF23" s="1282">
        <v>212559</v>
      </c>
      <c r="AG23" s="1282">
        <v>236812</v>
      </c>
      <c r="AH23" s="1282">
        <v>372947</v>
      </c>
      <c r="AI23" s="1282">
        <v>395642</v>
      </c>
      <c r="AJ23" s="1282">
        <v>419560</v>
      </c>
      <c r="AK23" s="1282">
        <v>543369</v>
      </c>
      <c r="AL23" s="1282">
        <v>709542</v>
      </c>
      <c r="AM23" s="1282">
        <v>654585</v>
      </c>
      <c r="AN23" s="1282">
        <v>551494</v>
      </c>
      <c r="AO23" s="1302">
        <v>785557</v>
      </c>
      <c r="AP23" s="1302">
        <v>738170</v>
      </c>
      <c r="AQ23" s="1302">
        <v>705675</v>
      </c>
      <c r="AR23" s="1285">
        <v>746074</v>
      </c>
      <c r="AS23" s="1285">
        <v>812406</v>
      </c>
      <c r="AT23" s="1285">
        <v>757250</v>
      </c>
      <c r="AU23" s="1285">
        <v>708990</v>
      </c>
      <c r="AV23" s="1285">
        <v>814822</v>
      </c>
      <c r="AW23" s="1273">
        <v>872754</v>
      </c>
      <c r="AX23" s="1273">
        <v>964797</v>
      </c>
      <c r="AY23" s="1273">
        <v>850593</v>
      </c>
      <c r="AZ23" s="1273">
        <v>884361</v>
      </c>
      <c r="BA23" s="1273">
        <v>941511</v>
      </c>
      <c r="BB23" s="1273">
        <v>1145768</v>
      </c>
      <c r="BC23" s="1273">
        <v>743548</v>
      </c>
      <c r="BD23" s="1285">
        <v>691993</v>
      </c>
      <c r="BE23" s="1286">
        <v>649609</v>
      </c>
      <c r="BF23" s="1286">
        <v>694623</v>
      </c>
      <c r="BG23" s="1286">
        <v>713494</v>
      </c>
      <c r="BH23" s="1286">
        <v>781429</v>
      </c>
      <c r="BI23" s="1286">
        <v>609771</v>
      </c>
      <c r="BJ23" s="1286">
        <v>578393</v>
      </c>
      <c r="BK23" s="1276">
        <v>584835</v>
      </c>
      <c r="BL23" s="1264"/>
      <c r="BM23" s="1264"/>
      <c r="BN23" s="1264"/>
      <c r="BO23" s="1264"/>
      <c r="BP23" s="1264"/>
      <c r="BQ23" s="1264"/>
      <c r="BR23" s="1264"/>
      <c r="BS23" s="1293"/>
      <c r="BT23" s="1223"/>
      <c r="BU23" s="1223"/>
      <c r="BV23" s="1264"/>
      <c r="BW23" s="1264"/>
      <c r="BX23" s="1264"/>
      <c r="BY23" s="1264"/>
      <c r="BZ23" s="1264"/>
      <c r="CA23" s="1264"/>
      <c r="CB23" s="1264"/>
      <c r="CC23" s="1264"/>
      <c r="CD23" s="1264"/>
      <c r="CE23" s="1264"/>
      <c r="CF23" s="1264"/>
      <c r="CG23" s="1264"/>
      <c r="CH23" s="1264"/>
      <c r="CI23" s="1264"/>
      <c r="CJ23" s="1264"/>
      <c r="CK23" s="1264"/>
      <c r="CL23" s="1264"/>
      <c r="CM23" s="1264"/>
      <c r="CN23" s="1229"/>
      <c r="CO23" s="1229"/>
    </row>
    <row r="24" spans="1:93" s="1230" customFormat="1" ht="14" customHeight="1">
      <c r="A24" s="1299" t="s">
        <v>939</v>
      </c>
      <c r="B24" s="1300"/>
      <c r="C24" s="1281"/>
      <c r="D24" s="1301"/>
      <c r="E24" s="1301"/>
      <c r="F24" s="1301"/>
      <c r="G24" s="1301"/>
      <c r="H24" s="1301"/>
      <c r="I24" s="1301"/>
      <c r="J24" s="1301"/>
      <c r="K24" s="1301"/>
      <c r="L24" s="1301"/>
      <c r="M24" s="1301"/>
      <c r="N24" s="1301"/>
      <c r="O24" s="1301"/>
      <c r="P24" s="1301"/>
      <c r="Q24" s="1301"/>
      <c r="R24" s="1301"/>
      <c r="S24" s="1301"/>
      <c r="T24" s="1301"/>
      <c r="U24" s="1301"/>
      <c r="V24" s="1301"/>
      <c r="W24" s="1301"/>
      <c r="X24" s="1301"/>
      <c r="Y24" s="1301"/>
      <c r="Z24" s="1301"/>
      <c r="AA24" s="1301"/>
      <c r="AB24" s="1301"/>
      <c r="AC24" s="1282">
        <v>189332</v>
      </c>
      <c r="AD24" s="1282">
        <v>169432</v>
      </c>
      <c r="AE24" s="1282">
        <v>261675</v>
      </c>
      <c r="AF24" s="1282">
        <v>189900</v>
      </c>
      <c r="AG24" s="1282">
        <v>202802</v>
      </c>
      <c r="AH24" s="1282">
        <v>219225</v>
      </c>
      <c r="AI24" s="1282">
        <v>248405</v>
      </c>
      <c r="AJ24" s="1282">
        <v>217506</v>
      </c>
      <c r="AK24" s="1282">
        <v>203489</v>
      </c>
      <c r="AL24" s="1282">
        <v>251252</v>
      </c>
      <c r="AM24" s="1282">
        <v>218778</v>
      </c>
      <c r="AN24" s="1282">
        <v>140756</v>
      </c>
      <c r="AO24" s="1302">
        <v>160917</v>
      </c>
      <c r="AP24" s="1302">
        <v>196406</v>
      </c>
      <c r="AQ24" s="1302">
        <v>228474</v>
      </c>
      <c r="AR24" s="1285">
        <v>301966</v>
      </c>
      <c r="AS24" s="1285">
        <v>357599</v>
      </c>
      <c r="AT24" s="1285">
        <v>301421</v>
      </c>
      <c r="AU24" s="1285">
        <v>335798</v>
      </c>
      <c r="AV24" s="1285">
        <v>341385</v>
      </c>
      <c r="AW24" s="1273">
        <v>322962</v>
      </c>
      <c r="AX24" s="1273">
        <v>329535</v>
      </c>
      <c r="AY24" s="1273">
        <v>355305</v>
      </c>
      <c r="AZ24" s="1273">
        <v>316357</v>
      </c>
      <c r="BA24" s="1273">
        <v>236235</v>
      </c>
      <c r="BB24" s="1273">
        <v>241982</v>
      </c>
      <c r="BC24" s="1273">
        <v>297905</v>
      </c>
      <c r="BD24" s="1285">
        <v>329115</v>
      </c>
      <c r="BE24" s="1286">
        <v>311512</v>
      </c>
      <c r="BF24" s="1286">
        <v>381278</v>
      </c>
      <c r="BG24" s="1286">
        <v>344029</v>
      </c>
      <c r="BH24" s="1286">
        <v>417852</v>
      </c>
      <c r="BI24" s="1286">
        <v>358142</v>
      </c>
      <c r="BJ24" s="1286">
        <v>395442</v>
      </c>
      <c r="BK24" s="1276">
        <v>287554</v>
      </c>
      <c r="BL24" s="1264"/>
      <c r="BM24" s="1264"/>
      <c r="BN24" s="1264"/>
      <c r="BO24" s="1264"/>
      <c r="BP24" s="1264"/>
      <c r="BQ24" s="1264"/>
      <c r="BR24" s="1264"/>
      <c r="BS24" s="1293"/>
      <c r="BT24" s="1223"/>
      <c r="BU24" s="1223"/>
      <c r="BV24" s="1264"/>
      <c r="BW24" s="1264"/>
      <c r="BX24" s="1264"/>
      <c r="BY24" s="1264"/>
      <c r="BZ24" s="1264"/>
      <c r="CA24" s="1264"/>
      <c r="CB24" s="1264"/>
      <c r="CC24" s="1264"/>
      <c r="CD24" s="1264"/>
      <c r="CE24" s="1264"/>
      <c r="CF24" s="1264"/>
      <c r="CG24" s="1264"/>
      <c r="CH24" s="1264"/>
      <c r="CI24" s="1264"/>
      <c r="CJ24" s="1264"/>
      <c r="CK24" s="1264"/>
      <c r="CL24" s="1264"/>
      <c r="CM24" s="1264"/>
      <c r="CN24" s="1229"/>
      <c r="CO24" s="1229"/>
    </row>
    <row r="25" spans="1:93" s="1230" customFormat="1" ht="14" customHeight="1">
      <c r="A25" s="1299" t="s">
        <v>940</v>
      </c>
      <c r="B25" s="1300"/>
      <c r="C25" s="1281"/>
      <c r="D25" s="1301"/>
      <c r="E25" s="1301"/>
      <c r="F25" s="1301"/>
      <c r="G25" s="1301"/>
      <c r="H25" s="1301"/>
      <c r="I25" s="1301"/>
      <c r="J25" s="1301"/>
      <c r="K25" s="1301"/>
      <c r="L25" s="1301"/>
      <c r="M25" s="1301"/>
      <c r="N25" s="1301"/>
      <c r="O25" s="1301"/>
      <c r="P25" s="1301"/>
      <c r="Q25" s="1301"/>
      <c r="R25" s="1301"/>
      <c r="S25" s="1301"/>
      <c r="T25" s="1301"/>
      <c r="U25" s="1301"/>
      <c r="V25" s="1301"/>
      <c r="W25" s="1301"/>
      <c r="X25" s="1301"/>
      <c r="Y25" s="1301"/>
      <c r="Z25" s="1301"/>
      <c r="AA25" s="1301"/>
      <c r="AB25" s="1301"/>
      <c r="AC25" s="1282">
        <v>14210</v>
      </c>
      <c r="AD25" s="1282">
        <v>17799</v>
      </c>
      <c r="AE25" s="1282">
        <v>14314</v>
      </c>
      <c r="AF25" s="1282">
        <v>19173</v>
      </c>
      <c r="AG25" s="1282">
        <v>21587</v>
      </c>
      <c r="AH25" s="1282">
        <v>28573</v>
      </c>
      <c r="AI25" s="1282">
        <v>31328</v>
      </c>
      <c r="AJ25" s="1282">
        <v>31418</v>
      </c>
      <c r="AK25" s="1282">
        <v>35798</v>
      </c>
      <c r="AL25" s="1282">
        <v>33347</v>
      </c>
      <c r="AM25" s="1282">
        <v>35759</v>
      </c>
      <c r="AN25" s="1282">
        <v>39893</v>
      </c>
      <c r="AO25" s="1302">
        <v>34085</v>
      </c>
      <c r="AP25" s="1302">
        <v>35797</v>
      </c>
      <c r="AQ25" s="1302">
        <v>39715</v>
      </c>
      <c r="AR25" s="1285">
        <v>43025</v>
      </c>
      <c r="AS25" s="1285">
        <v>36135</v>
      </c>
      <c r="AT25" s="1285">
        <v>29629</v>
      </c>
      <c r="AU25" s="1285">
        <v>32292</v>
      </c>
      <c r="AV25" s="1285">
        <v>35187</v>
      </c>
      <c r="AW25" s="1273">
        <v>28642</v>
      </c>
      <c r="AX25" s="1273">
        <v>28542</v>
      </c>
      <c r="AY25" s="1273">
        <v>17800</v>
      </c>
      <c r="AZ25" s="1273">
        <v>33150</v>
      </c>
      <c r="BA25" s="1273">
        <v>25966</v>
      </c>
      <c r="BB25" s="1273">
        <v>25708</v>
      </c>
      <c r="BC25" s="1273">
        <v>21146</v>
      </c>
      <c r="BD25" s="1285">
        <v>25330</v>
      </c>
      <c r="BE25" s="1286">
        <v>24011</v>
      </c>
      <c r="BF25" s="1286">
        <v>27455</v>
      </c>
      <c r="BG25" s="1286">
        <v>24869</v>
      </c>
      <c r="BH25" s="1286">
        <v>29957</v>
      </c>
      <c r="BI25" s="1286">
        <v>27717</v>
      </c>
      <c r="BJ25" s="1286">
        <v>27192</v>
      </c>
      <c r="BK25" s="1276">
        <v>30537</v>
      </c>
      <c r="BL25" s="1264"/>
      <c r="BM25" s="1264"/>
      <c r="BN25" s="1264"/>
      <c r="BO25" s="1264"/>
      <c r="BP25" s="1264"/>
      <c r="BQ25" s="1264"/>
      <c r="BR25" s="1264"/>
      <c r="BS25" s="1293"/>
      <c r="BT25" s="1223"/>
      <c r="BU25" s="1223"/>
      <c r="BV25" s="1264"/>
      <c r="BW25" s="1264"/>
      <c r="BX25" s="1264"/>
      <c r="BY25" s="1264"/>
      <c r="BZ25" s="1264"/>
      <c r="CA25" s="1264"/>
      <c r="CB25" s="1264"/>
      <c r="CC25" s="1264"/>
      <c r="CD25" s="1264"/>
      <c r="CE25" s="1264"/>
      <c r="CF25" s="1264"/>
      <c r="CG25" s="1264"/>
      <c r="CH25" s="1264"/>
      <c r="CI25" s="1264"/>
      <c r="CJ25" s="1264"/>
      <c r="CK25" s="1264"/>
      <c r="CL25" s="1287"/>
      <c r="CM25" s="1264"/>
      <c r="CN25" s="1229"/>
      <c r="CO25" s="1229"/>
    </row>
    <row r="26" spans="1:93" s="1230" customFormat="1" ht="14" customHeight="1">
      <c r="A26" s="1299" t="s">
        <v>941</v>
      </c>
      <c r="B26" s="1300"/>
      <c r="C26" s="1281"/>
      <c r="D26" s="1301"/>
      <c r="E26" s="1301"/>
      <c r="F26" s="1301"/>
      <c r="G26" s="1301"/>
      <c r="H26" s="1301"/>
      <c r="I26" s="1301"/>
      <c r="J26" s="1301"/>
      <c r="K26" s="1301"/>
      <c r="L26" s="1301"/>
      <c r="M26" s="1301"/>
      <c r="N26" s="1301"/>
      <c r="O26" s="1301"/>
      <c r="P26" s="1301"/>
      <c r="Q26" s="1301"/>
      <c r="R26" s="1301"/>
      <c r="S26" s="1301"/>
      <c r="T26" s="1301"/>
      <c r="U26" s="1301"/>
      <c r="V26" s="1301"/>
      <c r="W26" s="1301"/>
      <c r="X26" s="1301"/>
      <c r="Y26" s="1301"/>
      <c r="Z26" s="1301"/>
      <c r="AA26" s="1301"/>
      <c r="AB26" s="1301"/>
      <c r="AC26" s="1282">
        <v>591368</v>
      </c>
      <c r="AD26" s="1282">
        <v>716472</v>
      </c>
      <c r="AE26" s="1282">
        <v>737458</v>
      </c>
      <c r="AF26" s="1282">
        <v>780575</v>
      </c>
      <c r="AG26" s="1282">
        <v>822111</v>
      </c>
      <c r="AH26" s="1282">
        <v>411136</v>
      </c>
      <c r="AI26" s="1282">
        <v>428094</v>
      </c>
      <c r="AJ26" s="1282">
        <v>457395</v>
      </c>
      <c r="AK26" s="1282">
        <v>524690</v>
      </c>
      <c r="AL26" s="1282">
        <v>530406</v>
      </c>
      <c r="AM26" s="1282">
        <v>534853</v>
      </c>
      <c r="AN26" s="1282">
        <v>535506</v>
      </c>
      <c r="AO26" s="1302">
        <v>580868</v>
      </c>
      <c r="AP26" s="1302">
        <v>594037</v>
      </c>
      <c r="AQ26" s="1302">
        <v>582959</v>
      </c>
      <c r="AR26" s="1285">
        <v>678573</v>
      </c>
      <c r="AS26" s="1285">
        <v>740089</v>
      </c>
      <c r="AT26" s="1285">
        <v>678230</v>
      </c>
      <c r="AU26" s="1285">
        <v>652208</v>
      </c>
      <c r="AV26" s="1285">
        <v>653671</v>
      </c>
      <c r="AW26" s="1273">
        <v>608912</v>
      </c>
      <c r="AX26" s="1273">
        <v>639739</v>
      </c>
      <c r="AY26" s="1273">
        <v>649335</v>
      </c>
      <c r="AZ26" s="1273">
        <v>611696</v>
      </c>
      <c r="BA26" s="1273">
        <v>570361</v>
      </c>
      <c r="BB26" s="1273">
        <v>559047</v>
      </c>
      <c r="BC26" s="1273">
        <v>538793</v>
      </c>
      <c r="BD26" s="1285">
        <v>491711</v>
      </c>
      <c r="BE26" s="1286">
        <v>501566</v>
      </c>
      <c r="BF26" s="1286">
        <v>500061</v>
      </c>
      <c r="BG26" s="1286">
        <v>493263</v>
      </c>
      <c r="BH26" s="1286">
        <v>479401</v>
      </c>
      <c r="BI26" s="1286">
        <v>501269</v>
      </c>
      <c r="BJ26" s="1286">
        <v>453502</v>
      </c>
      <c r="BK26" s="1276">
        <v>389510</v>
      </c>
      <c r="BL26" s="1264"/>
      <c r="BM26" s="1264"/>
      <c r="BN26" s="1264"/>
      <c r="BO26" s="1264"/>
      <c r="BP26" s="1264"/>
      <c r="BQ26" s="1264"/>
      <c r="BR26" s="1264"/>
      <c r="BS26" s="1293"/>
      <c r="BT26" s="1223"/>
      <c r="BU26" s="1223"/>
      <c r="BV26" s="1264"/>
      <c r="BW26" s="1264"/>
      <c r="BX26" s="1264"/>
      <c r="BY26" s="1264"/>
      <c r="BZ26" s="1264"/>
      <c r="CA26" s="1264"/>
      <c r="CB26" s="1264"/>
      <c r="CC26" s="1264"/>
      <c r="CD26" s="1264"/>
      <c r="CE26" s="1264"/>
      <c r="CF26" s="1264"/>
      <c r="CG26" s="1264"/>
      <c r="CH26" s="1264"/>
      <c r="CI26" s="1264"/>
      <c r="CJ26" s="1264"/>
      <c r="CK26" s="1264"/>
      <c r="CL26" s="1264"/>
      <c r="CM26" s="1264"/>
      <c r="CN26" s="1229"/>
      <c r="CO26" s="1229"/>
    </row>
    <row r="27" spans="1:93" s="1230" customFormat="1" ht="14" customHeight="1">
      <c r="A27" s="1267" t="s">
        <v>942</v>
      </c>
      <c r="B27" s="1280" t="s">
        <v>107</v>
      </c>
      <c r="C27" s="1281"/>
      <c r="D27" s="1270">
        <v>5744</v>
      </c>
      <c r="E27" s="1270">
        <v>7266</v>
      </c>
      <c r="F27" s="1270">
        <v>8153</v>
      </c>
      <c r="G27" s="1270">
        <v>8581</v>
      </c>
      <c r="H27" s="1270">
        <v>7383</v>
      </c>
      <c r="I27" s="1270">
        <v>7147</v>
      </c>
      <c r="J27" s="1270">
        <v>11789</v>
      </c>
      <c r="K27" s="1270">
        <v>18740</v>
      </c>
      <c r="L27" s="1270">
        <v>20512</v>
      </c>
      <c r="M27" s="1270">
        <v>32875</v>
      </c>
      <c r="N27" s="1270">
        <v>31029</v>
      </c>
      <c r="O27" s="1270">
        <v>43768</v>
      </c>
      <c r="P27" s="1270">
        <v>55030</v>
      </c>
      <c r="Q27" s="1270">
        <v>66011</v>
      </c>
      <c r="R27" s="1270">
        <v>80111</v>
      </c>
      <c r="S27" s="1270">
        <v>85084</v>
      </c>
      <c r="T27" s="1270">
        <v>100224</v>
      </c>
      <c r="U27" s="1270">
        <v>126224</v>
      </c>
      <c r="V27" s="1270">
        <v>148379</v>
      </c>
      <c r="W27" s="1270">
        <v>186365</v>
      </c>
      <c r="X27" s="1270">
        <v>218188</v>
      </c>
      <c r="Y27" s="1270">
        <v>243416</v>
      </c>
      <c r="Z27" s="1270">
        <v>281171</v>
      </c>
      <c r="AA27" s="1270">
        <v>343542</v>
      </c>
      <c r="AB27" s="1270">
        <v>416126</v>
      </c>
      <c r="AC27" s="1282">
        <v>478237</v>
      </c>
      <c r="AD27" s="1282">
        <v>546387</v>
      </c>
      <c r="AE27" s="1282">
        <v>621808</v>
      </c>
      <c r="AF27" s="1282">
        <v>631804</v>
      </c>
      <c r="AG27" s="1282">
        <v>703263</v>
      </c>
      <c r="AH27" s="1282">
        <v>811467</v>
      </c>
      <c r="AI27" s="1282">
        <v>869427</v>
      </c>
      <c r="AJ27" s="1282">
        <v>864234</v>
      </c>
      <c r="AK27" s="1282">
        <v>830024</v>
      </c>
      <c r="AL27" s="1282">
        <v>922758</v>
      </c>
      <c r="AM27" s="1282">
        <v>973387</v>
      </c>
      <c r="AN27" s="1282">
        <v>1036858</v>
      </c>
      <c r="AO27" s="1283">
        <v>1268350</v>
      </c>
      <c r="AP27" s="1283">
        <v>1460944</v>
      </c>
      <c r="AQ27" s="1283">
        <v>1588743</v>
      </c>
      <c r="AR27" s="1284">
        <v>1673923</v>
      </c>
      <c r="AS27" s="1284">
        <v>1638727</v>
      </c>
      <c r="AT27" s="1284">
        <v>1746901</v>
      </c>
      <c r="AU27" s="1284">
        <v>1695535</v>
      </c>
      <c r="AV27" s="1284">
        <v>1526893</v>
      </c>
      <c r="AW27" s="1273">
        <v>2556848</v>
      </c>
      <c r="AX27" s="1273">
        <v>2687429</v>
      </c>
      <c r="AY27" s="1273">
        <v>2328575</v>
      </c>
      <c r="AZ27" s="1273">
        <v>1802925</v>
      </c>
      <c r="BA27" s="1273">
        <v>1563895</v>
      </c>
      <c r="BB27" s="1273">
        <v>1453239</v>
      </c>
      <c r="BC27" s="1273">
        <v>1161898</v>
      </c>
      <c r="BD27" s="1285">
        <v>1034636</v>
      </c>
      <c r="BE27" s="1286">
        <v>947343</v>
      </c>
      <c r="BF27" s="1286">
        <v>997922</v>
      </c>
      <c r="BG27" s="1286">
        <v>972919</v>
      </c>
      <c r="BH27" s="1286">
        <v>957940</v>
      </c>
      <c r="BI27" s="1286">
        <v>851538</v>
      </c>
      <c r="BJ27" s="1286">
        <v>973056</v>
      </c>
      <c r="BK27" s="1276">
        <v>745703</v>
      </c>
      <c r="BL27" s="1264"/>
      <c r="BM27" s="1264"/>
      <c r="BN27" s="1264"/>
      <c r="BO27" s="1264"/>
      <c r="BP27" s="1264"/>
      <c r="BQ27" s="1264"/>
      <c r="BR27" s="1264"/>
      <c r="BS27" s="1277"/>
      <c r="BT27" s="1277"/>
      <c r="BU27" s="1223"/>
      <c r="BV27" s="1264"/>
      <c r="BW27" s="1264"/>
      <c r="BX27" s="1264"/>
      <c r="BY27" s="1264"/>
      <c r="BZ27" s="1264"/>
      <c r="CA27" s="1264"/>
      <c r="CB27" s="1264"/>
      <c r="CC27" s="1264"/>
      <c r="CD27" s="1264"/>
      <c r="CE27" s="1264"/>
      <c r="CF27" s="1264"/>
      <c r="CG27" s="1264"/>
      <c r="CH27" s="1264"/>
      <c r="CI27" s="1264"/>
      <c r="CJ27" s="1264"/>
      <c r="CK27" s="1264"/>
      <c r="CL27" s="1264"/>
      <c r="CM27" s="1264"/>
      <c r="CN27" s="1229"/>
      <c r="CO27" s="1229"/>
    </row>
    <row r="28" spans="1:93" s="1230" customFormat="1" ht="14" customHeight="1">
      <c r="A28" s="1288"/>
      <c r="B28" s="1289" t="s">
        <v>108</v>
      </c>
      <c r="C28" s="1300"/>
      <c r="D28" s="1290">
        <v>90028</v>
      </c>
      <c r="E28" s="1290">
        <v>125435</v>
      </c>
      <c r="F28" s="1290">
        <v>155094</v>
      </c>
      <c r="G28" s="1290">
        <v>185797</v>
      </c>
      <c r="H28" s="1290">
        <v>188110</v>
      </c>
      <c r="I28" s="1290">
        <v>209784</v>
      </c>
      <c r="J28" s="1290">
        <v>218802</v>
      </c>
      <c r="K28" s="1290">
        <v>229975</v>
      </c>
      <c r="L28" s="1290">
        <v>251619</v>
      </c>
      <c r="M28" s="1290">
        <v>278631</v>
      </c>
      <c r="N28" s="1290">
        <v>363497</v>
      </c>
      <c r="O28" s="1290">
        <v>477008</v>
      </c>
      <c r="P28" s="1290">
        <v>480563</v>
      </c>
      <c r="Q28" s="1290">
        <v>562892</v>
      </c>
      <c r="R28" s="1290">
        <v>646471</v>
      </c>
      <c r="S28" s="1290">
        <v>735705</v>
      </c>
      <c r="T28" s="1290">
        <v>811940</v>
      </c>
      <c r="U28" s="1290">
        <v>972784</v>
      </c>
      <c r="V28" s="1290">
        <v>1130540</v>
      </c>
      <c r="W28" s="1290">
        <v>1376081</v>
      </c>
      <c r="X28" s="1290">
        <v>1615925</v>
      </c>
      <c r="Y28" s="1290">
        <v>1830404</v>
      </c>
      <c r="Z28" s="1290">
        <v>2041809</v>
      </c>
      <c r="AA28" s="1290">
        <v>2576729</v>
      </c>
      <c r="AB28" s="1290">
        <v>2545379</v>
      </c>
      <c r="AC28" s="1290">
        <v>2740112</v>
      </c>
      <c r="AD28" s="1290">
        <v>3462347</v>
      </c>
      <c r="AE28" s="1290">
        <v>3472311</v>
      </c>
      <c r="AF28" s="1290">
        <v>3668618</v>
      </c>
      <c r="AG28" s="1290">
        <v>4253824</v>
      </c>
      <c r="AH28" s="1290">
        <v>4584200</v>
      </c>
      <c r="AI28" s="1290">
        <v>4784883</v>
      </c>
      <c r="AJ28" s="1290">
        <v>4800676</v>
      </c>
      <c r="AK28" s="1290">
        <v>5011292</v>
      </c>
      <c r="AL28" s="1290">
        <v>5386862</v>
      </c>
      <c r="AM28" s="1290">
        <v>5403643</v>
      </c>
      <c r="AN28" s="1290">
        <v>5297878</v>
      </c>
      <c r="AO28" s="1290">
        <v>5921899</v>
      </c>
      <c r="AP28" s="1290">
        <v>6578867</v>
      </c>
      <c r="AQ28" s="1290">
        <v>6993782</v>
      </c>
      <c r="AR28" s="1291">
        <v>7577231</v>
      </c>
      <c r="AS28" s="1291">
        <v>7843468</v>
      </c>
      <c r="AT28" s="1291">
        <v>7697704</v>
      </c>
      <c r="AU28" s="1291">
        <v>7511101</v>
      </c>
      <c r="AV28" s="1291">
        <v>7078352</v>
      </c>
      <c r="AW28" s="1291">
        <v>8512688</v>
      </c>
      <c r="AX28" s="1291">
        <v>8616340</v>
      </c>
      <c r="AY28" s="1291">
        <v>8159829</v>
      </c>
      <c r="AZ28" s="1291">
        <v>7336506</v>
      </c>
      <c r="BA28" s="1291">
        <v>6842912</v>
      </c>
      <c r="BB28" s="1291">
        <v>6883464</v>
      </c>
      <c r="BC28" s="1291">
        <v>6002107</v>
      </c>
      <c r="BD28" s="1303">
        <v>5788629</v>
      </c>
      <c r="BE28" s="1304">
        <v>5523010</v>
      </c>
      <c r="BF28" s="1304">
        <v>5727947</v>
      </c>
      <c r="BG28" s="1304">
        <v>5762194</v>
      </c>
      <c r="BH28" s="1304">
        <v>6006542</v>
      </c>
      <c r="BI28" s="1304">
        <v>5583806</v>
      </c>
      <c r="BJ28" s="1304">
        <v>5530007</v>
      </c>
      <c r="BK28" s="1292">
        <v>4531810</v>
      </c>
      <c r="BL28" s="1264"/>
      <c r="BM28" s="1264"/>
      <c r="BN28" s="1264"/>
      <c r="BO28" s="1264"/>
      <c r="BP28" s="1264"/>
      <c r="BQ28" s="1264"/>
      <c r="BR28" s="1264"/>
      <c r="BS28" s="1223"/>
      <c r="BT28" s="1293"/>
      <c r="BU28" s="1223"/>
      <c r="BV28" s="1264"/>
      <c r="BW28" s="1264"/>
      <c r="BX28" s="1264"/>
      <c r="BY28" s="1264"/>
      <c r="BZ28" s="1264"/>
      <c r="CA28" s="1264"/>
      <c r="CB28" s="1264"/>
      <c r="CC28" s="1264"/>
      <c r="CD28" s="1264"/>
      <c r="CE28" s="1264"/>
      <c r="CF28" s="1264"/>
      <c r="CG28" s="1264"/>
      <c r="CH28" s="1264"/>
      <c r="CI28" s="1264"/>
      <c r="CJ28" s="1264"/>
      <c r="CK28" s="1264"/>
      <c r="CL28" s="1264"/>
      <c r="CM28" s="1264"/>
      <c r="CN28" s="1229"/>
      <c r="CO28" s="1229"/>
    </row>
    <row r="29" spans="1:93" s="1230" customFormat="1" ht="14" customHeight="1">
      <c r="A29" s="1267" t="s">
        <v>943</v>
      </c>
      <c r="B29" s="1280" t="s">
        <v>110</v>
      </c>
      <c r="C29" s="1281"/>
      <c r="D29" s="1270">
        <v>7716</v>
      </c>
      <c r="E29" s="1270">
        <v>10605</v>
      </c>
      <c r="F29" s="1270">
        <v>12835</v>
      </c>
      <c r="G29" s="1270">
        <v>14776</v>
      </c>
      <c r="H29" s="1270">
        <v>15888</v>
      </c>
      <c r="I29" s="1270">
        <v>17935</v>
      </c>
      <c r="J29" s="1270">
        <v>22863</v>
      </c>
      <c r="K29" s="1270">
        <v>28884</v>
      </c>
      <c r="L29" s="1270">
        <v>25710</v>
      </c>
      <c r="M29" s="1270">
        <v>30394</v>
      </c>
      <c r="N29" s="1270">
        <v>33058</v>
      </c>
      <c r="O29" s="1270">
        <v>37331</v>
      </c>
      <c r="P29" s="1270">
        <v>41511</v>
      </c>
      <c r="Q29" s="1270">
        <v>43906</v>
      </c>
      <c r="R29" s="1270">
        <v>51298</v>
      </c>
      <c r="S29" s="1270">
        <v>56036</v>
      </c>
      <c r="T29" s="1270">
        <v>86516</v>
      </c>
      <c r="U29" s="1270">
        <v>79275</v>
      </c>
      <c r="V29" s="1270">
        <v>81550</v>
      </c>
      <c r="W29" s="1270">
        <v>96621</v>
      </c>
      <c r="X29" s="1270">
        <v>114498</v>
      </c>
      <c r="Y29" s="1270">
        <v>120840</v>
      </c>
      <c r="Z29" s="1270">
        <v>131828</v>
      </c>
      <c r="AA29" s="1270">
        <v>165067</v>
      </c>
      <c r="AB29" s="1273">
        <v>175707</v>
      </c>
      <c r="AC29" s="1294">
        <v>157939</v>
      </c>
      <c r="AD29" s="1295">
        <v>184199</v>
      </c>
      <c r="AE29" s="1295">
        <v>240745</v>
      </c>
      <c r="AF29" s="1295">
        <v>262512</v>
      </c>
      <c r="AG29" s="1295">
        <v>242666</v>
      </c>
      <c r="AH29" s="1282">
        <v>377274</v>
      </c>
      <c r="AI29" s="1282">
        <v>379149</v>
      </c>
      <c r="AJ29" s="1282">
        <v>386518</v>
      </c>
      <c r="AK29" s="1282">
        <v>445817</v>
      </c>
      <c r="AL29" s="1282">
        <v>437890</v>
      </c>
      <c r="AM29" s="1282">
        <v>492294</v>
      </c>
      <c r="AN29" s="1282">
        <v>494376</v>
      </c>
      <c r="AO29" s="1283">
        <v>470757</v>
      </c>
      <c r="AP29" s="1283">
        <v>470675</v>
      </c>
      <c r="AQ29" s="1283">
        <v>490581</v>
      </c>
      <c r="AR29" s="1284">
        <v>517146</v>
      </c>
      <c r="AS29" s="1284">
        <v>571392</v>
      </c>
      <c r="AT29" s="1284">
        <v>584379</v>
      </c>
      <c r="AU29" s="1284">
        <v>597050</v>
      </c>
      <c r="AV29" s="1284">
        <v>583641</v>
      </c>
      <c r="AW29" s="1273">
        <v>604337</v>
      </c>
      <c r="AX29" s="1273">
        <v>624595</v>
      </c>
      <c r="AY29" s="1273">
        <v>657925</v>
      </c>
      <c r="AZ29" s="1273">
        <v>645906</v>
      </c>
      <c r="BA29" s="1273">
        <v>615879</v>
      </c>
      <c r="BB29" s="1273">
        <v>640578</v>
      </c>
      <c r="BC29" s="1273">
        <v>636706</v>
      </c>
      <c r="BD29" s="1285">
        <v>643275</v>
      </c>
      <c r="BE29" s="1286">
        <v>641221</v>
      </c>
      <c r="BF29" s="1286">
        <v>613474</v>
      </c>
      <c r="BG29" s="1286">
        <v>600609</v>
      </c>
      <c r="BH29" s="1286">
        <v>578152</v>
      </c>
      <c r="BI29" s="1286">
        <v>493842</v>
      </c>
      <c r="BJ29" s="1286">
        <v>511274</v>
      </c>
      <c r="BK29" s="1276">
        <v>541521</v>
      </c>
      <c r="BL29" s="1264"/>
      <c r="BM29" s="1264"/>
      <c r="BN29" s="1264"/>
      <c r="BO29" s="1264"/>
      <c r="BP29" s="1264"/>
      <c r="BQ29" s="1264"/>
      <c r="BR29" s="1264"/>
      <c r="BS29" s="1277"/>
      <c r="BT29" s="1277"/>
      <c r="BU29" s="1223"/>
      <c r="BV29" s="1264"/>
      <c r="BW29" s="1264"/>
      <c r="BX29" s="1264"/>
      <c r="BY29" s="1264"/>
      <c r="BZ29" s="1264"/>
      <c r="CA29" s="1264"/>
      <c r="CB29" s="1264"/>
      <c r="CC29" s="1264"/>
      <c r="CD29" s="1264"/>
      <c r="CE29" s="1264"/>
      <c r="CF29" s="1264"/>
      <c r="CG29" s="1264"/>
      <c r="CH29" s="1264"/>
      <c r="CI29" s="1264"/>
      <c r="CJ29" s="1264"/>
      <c r="CK29" s="1264"/>
      <c r="CL29" s="1264"/>
      <c r="CM29" s="1264"/>
      <c r="CN29" s="1229"/>
      <c r="CO29" s="1229"/>
    </row>
    <row r="30" spans="1:93" s="1230" customFormat="1" ht="14" customHeight="1">
      <c r="A30" s="1267" t="s">
        <v>944</v>
      </c>
      <c r="B30" s="1280" t="s">
        <v>112</v>
      </c>
      <c r="C30" s="1281"/>
      <c r="D30" s="1270">
        <v>32302</v>
      </c>
      <c r="E30" s="1270">
        <v>43908</v>
      </c>
      <c r="F30" s="1270">
        <v>47810</v>
      </c>
      <c r="G30" s="1270">
        <v>46325</v>
      </c>
      <c r="H30" s="1270">
        <v>51130</v>
      </c>
      <c r="I30" s="1270">
        <v>57846</v>
      </c>
      <c r="J30" s="1270">
        <v>72482</v>
      </c>
      <c r="K30" s="1270">
        <v>82143</v>
      </c>
      <c r="L30" s="1270">
        <v>85693</v>
      </c>
      <c r="M30" s="1270">
        <v>99168</v>
      </c>
      <c r="N30" s="1270">
        <v>77258</v>
      </c>
      <c r="O30" s="1270">
        <v>95281</v>
      </c>
      <c r="P30" s="1270">
        <v>112835</v>
      </c>
      <c r="Q30" s="1270">
        <v>129597</v>
      </c>
      <c r="R30" s="1270">
        <v>151763</v>
      </c>
      <c r="S30" s="1270">
        <v>172177</v>
      </c>
      <c r="T30" s="1270">
        <v>200791</v>
      </c>
      <c r="U30" s="1270">
        <v>241519</v>
      </c>
      <c r="V30" s="1270">
        <v>297338</v>
      </c>
      <c r="W30" s="1270">
        <v>350639</v>
      </c>
      <c r="X30" s="1270">
        <v>418085</v>
      </c>
      <c r="Y30" s="1270">
        <v>484722</v>
      </c>
      <c r="Z30" s="1270">
        <v>575796</v>
      </c>
      <c r="AA30" s="1270">
        <v>704231</v>
      </c>
      <c r="AB30" s="1270">
        <v>844426</v>
      </c>
      <c r="AC30" s="1282">
        <v>955876</v>
      </c>
      <c r="AD30" s="1282">
        <v>968353</v>
      </c>
      <c r="AE30" s="1282">
        <v>1044074</v>
      </c>
      <c r="AF30" s="1282">
        <v>1189886</v>
      </c>
      <c r="AG30" s="1282">
        <v>1322508</v>
      </c>
      <c r="AH30" s="1282">
        <v>1156066</v>
      </c>
      <c r="AI30" s="1282">
        <v>1268332</v>
      </c>
      <c r="AJ30" s="1282">
        <v>1412570</v>
      </c>
      <c r="AK30" s="1282">
        <v>1486558</v>
      </c>
      <c r="AL30" s="1282">
        <v>1488295</v>
      </c>
      <c r="AM30" s="1282">
        <v>1560310</v>
      </c>
      <c r="AN30" s="1282">
        <v>1668519</v>
      </c>
      <c r="AO30" s="1283">
        <v>1707379</v>
      </c>
      <c r="AP30" s="1283">
        <v>1782751</v>
      </c>
      <c r="AQ30" s="1283">
        <v>1927837</v>
      </c>
      <c r="AR30" s="1284">
        <v>2162785</v>
      </c>
      <c r="AS30" s="1284">
        <v>2343419</v>
      </c>
      <c r="AT30" s="1284">
        <v>2416123</v>
      </c>
      <c r="AU30" s="1284">
        <v>2633689</v>
      </c>
      <c r="AV30" s="1284">
        <v>2697610</v>
      </c>
      <c r="AW30" s="1273">
        <v>2546697</v>
      </c>
      <c r="AX30" s="1273">
        <v>2712963</v>
      </c>
      <c r="AY30" s="1273">
        <v>2580030</v>
      </c>
      <c r="AZ30" s="1273">
        <v>2480051</v>
      </c>
      <c r="BA30" s="1273">
        <v>2420711</v>
      </c>
      <c r="BB30" s="1273">
        <v>2332030</v>
      </c>
      <c r="BC30" s="1273">
        <v>2298147</v>
      </c>
      <c r="BD30" s="1285">
        <v>2234246</v>
      </c>
      <c r="BE30" s="1286">
        <v>2160615</v>
      </c>
      <c r="BF30" s="1286">
        <v>2143781</v>
      </c>
      <c r="BG30" s="1286">
        <v>2019517</v>
      </c>
      <c r="BH30" s="1286">
        <v>2014127</v>
      </c>
      <c r="BI30" s="1286">
        <v>2061900</v>
      </c>
      <c r="BJ30" s="1286">
        <v>2000664</v>
      </c>
      <c r="BK30" s="1276">
        <v>1778906</v>
      </c>
      <c r="BL30" s="1264"/>
      <c r="BM30" s="1264"/>
      <c r="BN30" s="1264"/>
      <c r="BO30" s="1264"/>
      <c r="BP30" s="1264"/>
      <c r="BQ30" s="1264"/>
      <c r="BR30" s="1264"/>
      <c r="BS30" s="1277"/>
      <c r="BT30" s="1277"/>
      <c r="BU30" s="1223"/>
      <c r="BV30" s="1264"/>
      <c r="BW30" s="1264"/>
      <c r="BX30" s="1264"/>
      <c r="BY30" s="1264"/>
      <c r="BZ30" s="1264"/>
      <c r="CA30" s="1264"/>
      <c r="CB30" s="1264"/>
      <c r="CC30" s="1264"/>
      <c r="CD30" s="1264"/>
      <c r="CE30" s="1264"/>
      <c r="CF30" s="1264"/>
      <c r="CG30" s="1264"/>
      <c r="CH30" s="1264"/>
      <c r="CI30" s="1264"/>
      <c r="CJ30" s="1264"/>
      <c r="CK30" s="1264"/>
      <c r="CL30" s="1264"/>
      <c r="CM30" s="1264"/>
      <c r="CN30" s="1229"/>
      <c r="CO30" s="1229"/>
    </row>
    <row r="31" spans="1:93" s="1230" customFormat="1" ht="14" customHeight="1">
      <c r="A31" s="1267" t="s">
        <v>945</v>
      </c>
      <c r="B31" s="1280" t="s">
        <v>114</v>
      </c>
      <c r="C31" s="1281"/>
      <c r="D31" s="1270">
        <v>4506</v>
      </c>
      <c r="E31" s="1270">
        <v>7629</v>
      </c>
      <c r="F31" s="1270">
        <v>10401</v>
      </c>
      <c r="G31" s="1270">
        <v>10136</v>
      </c>
      <c r="H31" s="1270">
        <v>13330</v>
      </c>
      <c r="I31" s="1270">
        <v>15346</v>
      </c>
      <c r="J31" s="1270">
        <v>16412</v>
      </c>
      <c r="K31" s="1270">
        <v>16192</v>
      </c>
      <c r="L31" s="1270">
        <v>20084</v>
      </c>
      <c r="M31" s="1270">
        <v>19758</v>
      </c>
      <c r="N31" s="1270">
        <v>23179</v>
      </c>
      <c r="O31" s="1270">
        <v>29477</v>
      </c>
      <c r="P31" s="1270">
        <v>34295</v>
      </c>
      <c r="Q31" s="1270">
        <v>39696</v>
      </c>
      <c r="R31" s="1270">
        <v>45596</v>
      </c>
      <c r="S31" s="1270">
        <v>55262</v>
      </c>
      <c r="T31" s="1270">
        <v>63079</v>
      </c>
      <c r="U31" s="1270">
        <v>70756</v>
      </c>
      <c r="V31" s="1270">
        <v>82100</v>
      </c>
      <c r="W31" s="1270">
        <v>97459</v>
      </c>
      <c r="X31" s="1270">
        <v>124200</v>
      </c>
      <c r="Y31" s="1270">
        <v>152550</v>
      </c>
      <c r="Z31" s="1270">
        <v>171941</v>
      </c>
      <c r="AA31" s="1270">
        <v>189059</v>
      </c>
      <c r="AB31" s="1270">
        <v>240417</v>
      </c>
      <c r="AC31" s="1282">
        <v>262637</v>
      </c>
      <c r="AD31" s="1282">
        <v>281347</v>
      </c>
      <c r="AE31" s="1282">
        <v>292728</v>
      </c>
      <c r="AF31" s="1282">
        <v>325895</v>
      </c>
      <c r="AG31" s="1282">
        <v>352500</v>
      </c>
      <c r="AH31" s="1282">
        <v>411277</v>
      </c>
      <c r="AI31" s="1282">
        <v>412380</v>
      </c>
      <c r="AJ31" s="1282">
        <v>478333</v>
      </c>
      <c r="AK31" s="1282">
        <v>483978</v>
      </c>
      <c r="AL31" s="1282">
        <v>481996</v>
      </c>
      <c r="AM31" s="1282">
        <v>496908</v>
      </c>
      <c r="AN31" s="1282">
        <v>515642</v>
      </c>
      <c r="AO31" s="1283">
        <v>534517</v>
      </c>
      <c r="AP31" s="1283">
        <v>618752</v>
      </c>
      <c r="AQ31" s="1283">
        <v>661431</v>
      </c>
      <c r="AR31" s="1284">
        <v>700514</v>
      </c>
      <c r="AS31" s="1284">
        <v>778968</v>
      </c>
      <c r="AT31" s="1284">
        <v>758915</v>
      </c>
      <c r="AU31" s="1284">
        <v>776862</v>
      </c>
      <c r="AV31" s="1284">
        <v>893685</v>
      </c>
      <c r="AW31" s="1273">
        <v>969716</v>
      </c>
      <c r="AX31" s="1273">
        <v>1116998</v>
      </c>
      <c r="AY31" s="1273">
        <v>1098217</v>
      </c>
      <c r="AZ31" s="1273">
        <v>964352</v>
      </c>
      <c r="BA31" s="1273">
        <v>940931</v>
      </c>
      <c r="BB31" s="1273">
        <v>908592</v>
      </c>
      <c r="BC31" s="1273">
        <v>1011021</v>
      </c>
      <c r="BD31" s="1285">
        <v>1078015</v>
      </c>
      <c r="BE31" s="1286">
        <v>1080667</v>
      </c>
      <c r="BF31" s="1286">
        <v>1044335</v>
      </c>
      <c r="BG31" s="1286">
        <v>1124747</v>
      </c>
      <c r="BH31" s="1286">
        <v>1116956</v>
      </c>
      <c r="BI31" s="1286">
        <v>1086672</v>
      </c>
      <c r="BJ31" s="1286">
        <v>893851</v>
      </c>
      <c r="BK31" s="1276">
        <v>878940</v>
      </c>
      <c r="BL31" s="1264"/>
      <c r="BM31" s="1264"/>
      <c r="BN31" s="1264"/>
      <c r="BO31" s="1264"/>
      <c r="BP31" s="1264"/>
      <c r="BQ31" s="1264"/>
      <c r="BR31" s="1264"/>
      <c r="BS31" s="1277"/>
      <c r="BT31" s="1277"/>
      <c r="BU31" s="1223"/>
      <c r="BV31" s="1264"/>
      <c r="BW31" s="1264"/>
      <c r="BX31" s="1264"/>
      <c r="BY31" s="1264"/>
      <c r="BZ31" s="1264"/>
      <c r="CA31" s="1264"/>
      <c r="CB31" s="1264"/>
      <c r="CC31" s="1264"/>
      <c r="CD31" s="1264"/>
      <c r="CE31" s="1264"/>
      <c r="CF31" s="1264"/>
      <c r="CG31" s="1264"/>
      <c r="CH31" s="1264"/>
      <c r="CI31" s="1264"/>
      <c r="CJ31" s="1264"/>
      <c r="CK31" s="1264"/>
      <c r="CL31" s="1264"/>
      <c r="CM31" s="1264"/>
      <c r="CN31" s="1229"/>
      <c r="CO31" s="1229"/>
    </row>
    <row r="32" spans="1:93" s="1230" customFormat="1" ht="14" customHeight="1">
      <c r="A32" s="1267" t="s">
        <v>946</v>
      </c>
      <c r="B32" s="1280" t="s">
        <v>115</v>
      </c>
      <c r="C32" s="1281"/>
      <c r="D32" s="1270">
        <v>3809</v>
      </c>
      <c r="E32" s="1270">
        <v>6451</v>
      </c>
      <c r="F32" s="1270">
        <v>8794</v>
      </c>
      <c r="G32" s="1270">
        <v>8569</v>
      </c>
      <c r="H32" s="1270">
        <v>11269</v>
      </c>
      <c r="I32" s="1270">
        <v>12973</v>
      </c>
      <c r="J32" s="1270">
        <v>14935</v>
      </c>
      <c r="K32" s="1270">
        <v>18125</v>
      </c>
      <c r="L32" s="1270">
        <v>17925</v>
      </c>
      <c r="M32" s="1270">
        <v>30989</v>
      </c>
      <c r="N32" s="1270">
        <v>34028</v>
      </c>
      <c r="O32" s="1270">
        <v>40608</v>
      </c>
      <c r="P32" s="1270">
        <v>41295</v>
      </c>
      <c r="Q32" s="1270">
        <v>47041</v>
      </c>
      <c r="R32" s="1270">
        <v>56482</v>
      </c>
      <c r="S32" s="1270">
        <v>66828</v>
      </c>
      <c r="T32" s="1270">
        <v>79661</v>
      </c>
      <c r="U32" s="1270">
        <v>98925</v>
      </c>
      <c r="V32" s="1270">
        <v>117682</v>
      </c>
      <c r="W32" s="1270">
        <v>141633</v>
      </c>
      <c r="X32" s="1270">
        <v>161610</v>
      </c>
      <c r="Y32" s="1270">
        <v>166103</v>
      </c>
      <c r="Z32" s="1270">
        <v>221145</v>
      </c>
      <c r="AA32" s="1270">
        <v>298816</v>
      </c>
      <c r="AB32" s="1270">
        <v>415380</v>
      </c>
      <c r="AC32" s="1282">
        <v>476897</v>
      </c>
      <c r="AD32" s="1282">
        <v>555015</v>
      </c>
      <c r="AE32" s="1282">
        <v>626939</v>
      </c>
      <c r="AF32" s="1282">
        <v>713503</v>
      </c>
      <c r="AG32" s="1282">
        <v>806637</v>
      </c>
      <c r="AH32" s="1282">
        <v>890552</v>
      </c>
      <c r="AI32" s="1282">
        <v>969282</v>
      </c>
      <c r="AJ32" s="1282">
        <v>1022353</v>
      </c>
      <c r="AK32" s="1282">
        <v>1093759</v>
      </c>
      <c r="AL32" s="1282">
        <v>1182750</v>
      </c>
      <c r="AM32" s="1282">
        <v>1276901</v>
      </c>
      <c r="AN32" s="1282">
        <v>1375878</v>
      </c>
      <c r="AO32" s="1283">
        <v>1496925</v>
      </c>
      <c r="AP32" s="1283">
        <v>1608979</v>
      </c>
      <c r="AQ32" s="1283">
        <v>1792564</v>
      </c>
      <c r="AR32" s="1284">
        <v>1979385</v>
      </c>
      <c r="AS32" s="1284">
        <v>2168804</v>
      </c>
      <c r="AT32" s="1284">
        <v>2372801</v>
      </c>
      <c r="AU32" s="1284">
        <v>2605734</v>
      </c>
      <c r="AV32" s="1284">
        <v>2647016</v>
      </c>
      <c r="AW32" s="1273">
        <v>2495201</v>
      </c>
      <c r="AX32" s="1273">
        <v>2581675</v>
      </c>
      <c r="AY32" s="1273">
        <v>2640184</v>
      </c>
      <c r="AZ32" s="1273">
        <v>2678773</v>
      </c>
      <c r="BA32" s="1273">
        <v>2672244</v>
      </c>
      <c r="BB32" s="1273">
        <v>2703903</v>
      </c>
      <c r="BC32" s="1273">
        <v>2722874</v>
      </c>
      <c r="BD32" s="1285">
        <v>2722407</v>
      </c>
      <c r="BE32" s="1286">
        <v>2714857</v>
      </c>
      <c r="BF32" s="1286">
        <v>2734200</v>
      </c>
      <c r="BG32" s="1286">
        <v>2773529</v>
      </c>
      <c r="BH32" s="1286">
        <v>2810805</v>
      </c>
      <c r="BI32" s="1286">
        <v>2865711</v>
      </c>
      <c r="BJ32" s="1286">
        <v>2910744</v>
      </c>
      <c r="BK32" s="1276">
        <v>2958856</v>
      </c>
      <c r="BL32" s="1264"/>
      <c r="BM32" s="1264"/>
      <c r="BN32" s="1264"/>
      <c r="BO32" s="1264"/>
      <c r="BP32" s="1264"/>
      <c r="BQ32" s="1264"/>
      <c r="BR32" s="1264"/>
      <c r="BS32" s="1277"/>
      <c r="BT32" s="1277"/>
      <c r="BU32" s="1223"/>
      <c r="BV32" s="1264"/>
      <c r="BW32" s="1264"/>
      <c r="BX32" s="1264"/>
      <c r="BY32" s="1264"/>
      <c r="BZ32" s="1264"/>
      <c r="CA32" s="1264"/>
      <c r="CB32" s="1264"/>
      <c r="CC32" s="1264"/>
      <c r="CD32" s="1264"/>
      <c r="CE32" s="1264"/>
      <c r="CF32" s="1264"/>
      <c r="CG32" s="1264"/>
      <c r="CH32" s="1264"/>
      <c r="CI32" s="1264"/>
      <c r="CJ32" s="1264"/>
      <c r="CK32" s="1264"/>
      <c r="CL32" s="1264"/>
      <c r="CM32" s="1264"/>
      <c r="CN32" s="1229"/>
      <c r="CO32" s="1229"/>
    </row>
    <row r="33" spans="1:93" s="1230" customFormat="1" ht="14" customHeight="1">
      <c r="A33" s="1267" t="s">
        <v>947</v>
      </c>
      <c r="B33" s="1280" t="s">
        <v>117</v>
      </c>
      <c r="C33" s="1281"/>
      <c r="D33" s="1270">
        <v>10135</v>
      </c>
      <c r="E33" s="1270">
        <v>13930</v>
      </c>
      <c r="F33" s="1270">
        <v>16860</v>
      </c>
      <c r="G33" s="1270">
        <v>19409</v>
      </c>
      <c r="H33" s="1270">
        <v>20870</v>
      </c>
      <c r="I33" s="1270">
        <v>41160</v>
      </c>
      <c r="J33" s="1270">
        <v>51016</v>
      </c>
      <c r="K33" s="1270">
        <v>61501</v>
      </c>
      <c r="L33" s="1270">
        <v>57085</v>
      </c>
      <c r="M33" s="1270">
        <v>66414</v>
      </c>
      <c r="N33" s="1270">
        <v>70146</v>
      </c>
      <c r="O33" s="1270">
        <v>84815</v>
      </c>
      <c r="P33" s="1270">
        <v>97199</v>
      </c>
      <c r="Q33" s="1270">
        <v>111182</v>
      </c>
      <c r="R33" s="1270">
        <v>132181</v>
      </c>
      <c r="S33" s="1270">
        <v>162534</v>
      </c>
      <c r="T33" s="1270">
        <v>188839</v>
      </c>
      <c r="U33" s="1270">
        <v>212180</v>
      </c>
      <c r="V33" s="1270">
        <v>257934</v>
      </c>
      <c r="W33" s="1270">
        <v>303825</v>
      </c>
      <c r="X33" s="1270">
        <v>356025</v>
      </c>
      <c r="Y33" s="1270">
        <v>375701</v>
      </c>
      <c r="Z33" s="1270">
        <v>426175</v>
      </c>
      <c r="AA33" s="1270">
        <v>515829</v>
      </c>
      <c r="AB33" s="1273">
        <v>642401</v>
      </c>
      <c r="AC33" s="1274">
        <v>637899</v>
      </c>
      <c r="AD33" s="1282">
        <v>771323</v>
      </c>
      <c r="AE33" s="1282">
        <v>887702</v>
      </c>
      <c r="AF33" s="1282">
        <v>929907</v>
      </c>
      <c r="AG33" s="1282">
        <v>998420</v>
      </c>
      <c r="AH33" s="1282">
        <v>839930</v>
      </c>
      <c r="AI33" s="1282">
        <v>928157</v>
      </c>
      <c r="AJ33" s="1282">
        <v>971489</v>
      </c>
      <c r="AK33" s="1282">
        <v>998834</v>
      </c>
      <c r="AL33" s="1282">
        <v>1481763</v>
      </c>
      <c r="AM33" s="1282">
        <v>1103090</v>
      </c>
      <c r="AN33" s="1282">
        <v>1071057</v>
      </c>
      <c r="AO33" s="1283">
        <v>1119081</v>
      </c>
      <c r="AP33" s="1283">
        <v>1197016</v>
      </c>
      <c r="AQ33" s="1283">
        <v>1378049</v>
      </c>
      <c r="AR33" s="1284">
        <v>1452477</v>
      </c>
      <c r="AS33" s="1284">
        <v>1551098</v>
      </c>
      <c r="AT33" s="1284">
        <v>1563235</v>
      </c>
      <c r="AU33" s="1284">
        <v>1600632</v>
      </c>
      <c r="AV33" s="1284">
        <v>1485288</v>
      </c>
      <c r="AW33" s="1273">
        <v>1562100</v>
      </c>
      <c r="AX33" s="1273">
        <v>1609597</v>
      </c>
      <c r="AY33" s="1273">
        <v>1607650</v>
      </c>
      <c r="AZ33" s="1273">
        <v>1555099</v>
      </c>
      <c r="BA33" s="1273">
        <v>1472488</v>
      </c>
      <c r="BB33" s="1273">
        <v>1457795</v>
      </c>
      <c r="BC33" s="1273">
        <v>1404871</v>
      </c>
      <c r="BD33" s="1285">
        <v>1396539</v>
      </c>
      <c r="BE33" s="1286">
        <v>1381826</v>
      </c>
      <c r="BF33" s="1286">
        <v>1397356</v>
      </c>
      <c r="BG33" s="1286">
        <v>1356356</v>
      </c>
      <c r="BH33" s="1286">
        <v>1393046</v>
      </c>
      <c r="BI33" s="1286">
        <v>1422833</v>
      </c>
      <c r="BJ33" s="1286">
        <v>1391194</v>
      </c>
      <c r="BK33" s="1276">
        <v>1303497</v>
      </c>
      <c r="BL33" s="1264"/>
      <c r="BM33" s="1264"/>
      <c r="BN33" s="1264"/>
      <c r="BO33" s="1264"/>
      <c r="BP33" s="1264"/>
      <c r="BQ33" s="1264"/>
      <c r="BR33" s="1264"/>
      <c r="BS33" s="1277"/>
      <c r="BT33" s="1277"/>
      <c r="BU33" s="1223"/>
      <c r="BV33" s="1264"/>
      <c r="BW33" s="1264"/>
      <c r="BX33" s="1264"/>
      <c r="BY33" s="1264"/>
      <c r="BZ33" s="1264"/>
      <c r="CA33" s="1264"/>
      <c r="CB33" s="1264"/>
      <c r="CC33" s="1264"/>
      <c r="CD33" s="1264"/>
      <c r="CE33" s="1264"/>
      <c r="CF33" s="1264"/>
      <c r="CG33" s="1264"/>
      <c r="CH33" s="1264"/>
      <c r="CI33" s="1264"/>
      <c r="CJ33" s="1264"/>
      <c r="CK33" s="1264"/>
      <c r="CL33" s="1264"/>
      <c r="CM33" s="1264"/>
      <c r="CN33" s="1229"/>
      <c r="CO33" s="1229"/>
    </row>
    <row r="34" spans="1:93" s="1230" customFormat="1" ht="14" customHeight="1">
      <c r="A34" s="1267" t="s">
        <v>948</v>
      </c>
      <c r="B34" s="1280" t="s">
        <v>118</v>
      </c>
      <c r="C34" s="1281"/>
      <c r="D34" s="1270">
        <v>12340</v>
      </c>
      <c r="E34" s="1270">
        <v>18071</v>
      </c>
      <c r="F34" s="1270">
        <v>21862</v>
      </c>
      <c r="G34" s="1270">
        <v>24969</v>
      </c>
      <c r="H34" s="1270">
        <v>27690</v>
      </c>
      <c r="I34" s="1270">
        <v>31938</v>
      </c>
      <c r="J34" s="1270">
        <v>36683</v>
      </c>
      <c r="K34" s="1270">
        <v>47456</v>
      </c>
      <c r="L34" s="1270">
        <v>48606</v>
      </c>
      <c r="M34" s="1270">
        <v>46298</v>
      </c>
      <c r="N34" s="1270">
        <v>47904</v>
      </c>
      <c r="O34" s="1270">
        <v>61711</v>
      </c>
      <c r="P34" s="1270">
        <v>73814</v>
      </c>
      <c r="Q34" s="1270">
        <v>85201</v>
      </c>
      <c r="R34" s="1270">
        <v>98156</v>
      </c>
      <c r="S34" s="1270">
        <v>119375</v>
      </c>
      <c r="T34" s="1270">
        <v>156399</v>
      </c>
      <c r="U34" s="1270">
        <v>167234</v>
      </c>
      <c r="V34" s="1270">
        <v>207688</v>
      </c>
      <c r="W34" s="1270">
        <v>288935</v>
      </c>
      <c r="X34" s="1270">
        <v>353904</v>
      </c>
      <c r="Y34" s="1270">
        <v>412659</v>
      </c>
      <c r="Z34" s="1270">
        <v>477823</v>
      </c>
      <c r="AA34" s="1270">
        <v>566027</v>
      </c>
      <c r="AB34" s="1273">
        <v>712078</v>
      </c>
      <c r="AC34" s="1305">
        <v>660918</v>
      </c>
      <c r="AD34" s="1305">
        <v>799394</v>
      </c>
      <c r="AE34" s="1305">
        <v>927310</v>
      </c>
      <c r="AF34" s="1305">
        <v>1027369</v>
      </c>
      <c r="AG34" s="1305">
        <v>1101464</v>
      </c>
      <c r="AH34" s="1282">
        <v>1286147</v>
      </c>
      <c r="AI34" s="1282">
        <v>1417085</v>
      </c>
      <c r="AJ34" s="1282">
        <v>1537202</v>
      </c>
      <c r="AK34" s="1282">
        <v>1620267</v>
      </c>
      <c r="AL34" s="1282">
        <v>1825282</v>
      </c>
      <c r="AM34" s="1282">
        <v>1994107</v>
      </c>
      <c r="AN34" s="1282">
        <v>2120736</v>
      </c>
      <c r="AO34" s="1283">
        <v>2220184</v>
      </c>
      <c r="AP34" s="1283">
        <v>2331151</v>
      </c>
      <c r="AQ34" s="1283">
        <v>2503411</v>
      </c>
      <c r="AR34" s="1284">
        <v>2836830</v>
      </c>
      <c r="AS34" s="1284">
        <v>2960616</v>
      </c>
      <c r="AT34" s="1284">
        <v>3127124</v>
      </c>
      <c r="AU34" s="1284">
        <v>3276862</v>
      </c>
      <c r="AV34" s="1284">
        <v>3262443</v>
      </c>
      <c r="AW34" s="1273">
        <v>3299551</v>
      </c>
      <c r="AX34" s="1273">
        <v>3482351</v>
      </c>
      <c r="AY34" s="1273">
        <v>3570483</v>
      </c>
      <c r="AZ34" s="1273">
        <v>3671180</v>
      </c>
      <c r="BA34" s="1273">
        <v>3698916</v>
      </c>
      <c r="BB34" s="1273">
        <v>3809435</v>
      </c>
      <c r="BC34" s="1273">
        <v>3741960</v>
      </c>
      <c r="BD34" s="1285">
        <v>3743424</v>
      </c>
      <c r="BE34" s="1286">
        <v>3762832</v>
      </c>
      <c r="BF34" s="1286">
        <v>3793809</v>
      </c>
      <c r="BG34" s="1286">
        <v>3893425</v>
      </c>
      <c r="BH34" s="1286">
        <v>4054470</v>
      </c>
      <c r="BI34" s="1286">
        <v>4154102</v>
      </c>
      <c r="BJ34" s="1286">
        <v>4107605</v>
      </c>
      <c r="BK34" s="1276">
        <v>4200146</v>
      </c>
      <c r="BL34" s="1264"/>
      <c r="BM34" s="1264"/>
      <c r="BN34" s="1264"/>
      <c r="BO34" s="1264"/>
      <c r="BP34" s="1264"/>
      <c r="BQ34" s="1264"/>
      <c r="BR34" s="1264"/>
      <c r="BS34" s="1277"/>
      <c r="BT34" s="1277"/>
      <c r="BU34" s="1223"/>
      <c r="BV34" s="1264"/>
      <c r="BW34" s="1264"/>
      <c r="BX34" s="1264"/>
      <c r="BY34" s="1264"/>
      <c r="BZ34" s="1264"/>
      <c r="CA34" s="1264"/>
      <c r="CB34" s="1264"/>
      <c r="CC34" s="1264"/>
      <c r="CD34" s="1264"/>
      <c r="CE34" s="1264"/>
      <c r="CF34" s="1264"/>
      <c r="CG34" s="1264"/>
      <c r="CH34" s="1264"/>
      <c r="CI34" s="1264"/>
      <c r="CJ34" s="1264"/>
      <c r="CK34" s="1264"/>
      <c r="CL34" s="1264"/>
      <c r="CM34" s="1264"/>
      <c r="CN34" s="1229"/>
      <c r="CO34" s="1229"/>
    </row>
    <row r="35" spans="1:93" s="1230" customFormat="1" ht="14" customHeight="1">
      <c r="A35" s="1267" t="s">
        <v>949</v>
      </c>
      <c r="B35" s="1300"/>
      <c r="C35" s="1269"/>
      <c r="D35" s="1301"/>
      <c r="E35" s="1301"/>
      <c r="F35" s="1301"/>
      <c r="G35" s="1301"/>
      <c r="H35" s="1301"/>
      <c r="I35" s="1301"/>
      <c r="J35" s="1301"/>
      <c r="K35" s="1301"/>
      <c r="L35" s="1301"/>
      <c r="M35" s="1301"/>
      <c r="N35" s="1301"/>
      <c r="O35" s="1301"/>
      <c r="P35" s="1301"/>
      <c r="Q35" s="1301"/>
      <c r="R35" s="1301"/>
      <c r="S35" s="1301"/>
      <c r="T35" s="1301"/>
      <c r="U35" s="1301"/>
      <c r="V35" s="1301"/>
      <c r="W35" s="1301"/>
      <c r="X35" s="1301"/>
      <c r="Y35" s="1301"/>
      <c r="Z35" s="1301"/>
      <c r="AA35" s="1301"/>
      <c r="AB35" s="1301"/>
      <c r="AC35" s="1270">
        <v>219679</v>
      </c>
      <c r="AD35" s="1270">
        <v>267337</v>
      </c>
      <c r="AE35" s="1270">
        <v>287590</v>
      </c>
      <c r="AF35" s="1270">
        <v>325492</v>
      </c>
      <c r="AG35" s="1270">
        <v>364326</v>
      </c>
      <c r="AH35" s="1282">
        <v>375573</v>
      </c>
      <c r="AI35" s="1282">
        <v>395967</v>
      </c>
      <c r="AJ35" s="1282">
        <v>429175</v>
      </c>
      <c r="AK35" s="1282">
        <v>454562</v>
      </c>
      <c r="AL35" s="1282">
        <v>504115</v>
      </c>
      <c r="AM35" s="1282">
        <v>533595</v>
      </c>
      <c r="AN35" s="1282">
        <v>557129</v>
      </c>
      <c r="AO35" s="1283">
        <v>569124</v>
      </c>
      <c r="AP35" s="1283">
        <v>566393</v>
      </c>
      <c r="AQ35" s="1283">
        <v>577295</v>
      </c>
      <c r="AR35" s="1284">
        <v>573933</v>
      </c>
      <c r="AS35" s="1284">
        <v>611957</v>
      </c>
      <c r="AT35" s="1284">
        <v>664341</v>
      </c>
      <c r="AU35" s="1284">
        <v>698139</v>
      </c>
      <c r="AV35" s="1284">
        <v>734514</v>
      </c>
      <c r="AW35" s="1273">
        <v>769482</v>
      </c>
      <c r="AX35" s="1273">
        <v>793513</v>
      </c>
      <c r="AY35" s="1273">
        <v>815800</v>
      </c>
      <c r="AZ35" s="1273">
        <v>842317</v>
      </c>
      <c r="BA35" s="1273">
        <v>865084</v>
      </c>
      <c r="BB35" s="1273">
        <v>956425</v>
      </c>
      <c r="BC35" s="1273">
        <v>1001899</v>
      </c>
      <c r="BD35" s="1274">
        <v>1010612</v>
      </c>
      <c r="BE35" s="1286">
        <v>1057692</v>
      </c>
      <c r="BF35" s="1286">
        <v>1102650</v>
      </c>
      <c r="BG35" s="1286">
        <v>1131352</v>
      </c>
      <c r="BH35" s="1286">
        <v>1137619</v>
      </c>
      <c r="BI35" s="1286">
        <v>1186324</v>
      </c>
      <c r="BJ35" s="1286">
        <v>1185582</v>
      </c>
      <c r="BK35" s="1276">
        <v>1292698</v>
      </c>
      <c r="BL35" s="1264"/>
      <c r="BM35" s="1264"/>
      <c r="BN35" s="1264"/>
      <c r="BO35" s="1264"/>
      <c r="BP35" s="1264"/>
      <c r="BQ35" s="1264"/>
      <c r="BR35" s="1264"/>
      <c r="BS35" s="1277"/>
      <c r="BT35" s="1223"/>
      <c r="BU35" s="1224"/>
      <c r="BV35" s="1264"/>
      <c r="BW35" s="1264"/>
      <c r="BX35" s="1264"/>
      <c r="BY35" s="1264"/>
      <c r="BZ35" s="1264"/>
      <c r="CA35" s="1264"/>
      <c r="CB35" s="1264"/>
      <c r="CC35" s="1264"/>
      <c r="CD35" s="1264"/>
      <c r="CE35" s="1264"/>
      <c r="CF35" s="1264"/>
      <c r="CG35" s="1264"/>
      <c r="CH35" s="1264"/>
      <c r="CI35" s="1264"/>
      <c r="CJ35" s="1264"/>
      <c r="CK35" s="1264"/>
      <c r="CL35" s="1264"/>
      <c r="CM35" s="1264"/>
      <c r="CN35" s="1229"/>
      <c r="CO35" s="1229"/>
    </row>
    <row r="36" spans="1:93" s="1230" customFormat="1" ht="14" customHeight="1">
      <c r="A36" s="1267" t="s">
        <v>950</v>
      </c>
      <c r="B36" s="1280"/>
      <c r="C36" s="1281"/>
      <c r="D36" s="1301"/>
      <c r="E36" s="1301"/>
      <c r="F36" s="1301"/>
      <c r="G36" s="1301"/>
      <c r="H36" s="1301"/>
      <c r="I36" s="1301"/>
      <c r="J36" s="1301"/>
      <c r="K36" s="1301"/>
      <c r="L36" s="1301"/>
      <c r="M36" s="1301"/>
      <c r="N36" s="1301"/>
      <c r="O36" s="1301"/>
      <c r="P36" s="1301"/>
      <c r="Q36" s="1301"/>
      <c r="R36" s="1301"/>
      <c r="S36" s="1301"/>
      <c r="T36" s="1301"/>
      <c r="U36" s="1301"/>
      <c r="V36" s="1301"/>
      <c r="W36" s="1301"/>
      <c r="X36" s="1301"/>
      <c r="Y36" s="1301"/>
      <c r="Z36" s="1301"/>
      <c r="AA36" s="1301"/>
      <c r="AB36" s="1301"/>
      <c r="AC36" s="1282">
        <v>110244</v>
      </c>
      <c r="AD36" s="1282">
        <v>128265</v>
      </c>
      <c r="AE36" s="1282">
        <v>141830</v>
      </c>
      <c r="AF36" s="1282">
        <v>153179</v>
      </c>
      <c r="AG36" s="1282">
        <v>167225</v>
      </c>
      <c r="AH36" s="1282">
        <v>316812</v>
      </c>
      <c r="AI36" s="1282">
        <v>365084</v>
      </c>
      <c r="AJ36" s="1282">
        <v>391175</v>
      </c>
      <c r="AK36" s="1282">
        <v>417887</v>
      </c>
      <c r="AL36" s="1282">
        <v>470155</v>
      </c>
      <c r="AM36" s="1282">
        <v>512137</v>
      </c>
      <c r="AN36" s="1282">
        <v>523857</v>
      </c>
      <c r="AO36" s="1283">
        <v>529184</v>
      </c>
      <c r="AP36" s="1283">
        <v>568480</v>
      </c>
      <c r="AQ36" s="1283">
        <v>656456</v>
      </c>
      <c r="AR36" s="1284">
        <v>801072</v>
      </c>
      <c r="AS36" s="1284">
        <v>894559</v>
      </c>
      <c r="AT36" s="1284">
        <v>992995</v>
      </c>
      <c r="AU36" s="1284">
        <v>1021968</v>
      </c>
      <c r="AV36" s="1284">
        <v>1000600</v>
      </c>
      <c r="AW36" s="1273">
        <v>1005184</v>
      </c>
      <c r="AX36" s="1273">
        <v>1140196</v>
      </c>
      <c r="AY36" s="1273">
        <v>1188034</v>
      </c>
      <c r="AZ36" s="1273">
        <v>1264974</v>
      </c>
      <c r="BA36" s="1273">
        <v>1294781</v>
      </c>
      <c r="BB36" s="1273">
        <v>1330880</v>
      </c>
      <c r="BC36" s="1273">
        <v>1258367</v>
      </c>
      <c r="BD36" s="1285">
        <v>1241952</v>
      </c>
      <c r="BE36" s="1286">
        <v>1211729</v>
      </c>
      <c r="BF36" s="1286">
        <v>1214040</v>
      </c>
      <c r="BG36" s="1286">
        <v>1270158</v>
      </c>
      <c r="BH36" s="1286">
        <v>1365657</v>
      </c>
      <c r="BI36" s="1286">
        <v>1413947</v>
      </c>
      <c r="BJ36" s="1286">
        <v>1408037</v>
      </c>
      <c r="BK36" s="1276">
        <v>1431240</v>
      </c>
      <c r="BL36" s="1264"/>
      <c r="BM36" s="1264"/>
      <c r="BN36" s="1264"/>
      <c r="BO36" s="1264"/>
      <c r="BP36" s="1264"/>
      <c r="BQ36" s="1264"/>
      <c r="BR36" s="1264"/>
      <c r="BS36" s="1277"/>
      <c r="BT36" s="1277"/>
      <c r="BU36" s="1223"/>
      <c r="BV36" s="1264"/>
      <c r="BW36" s="1264"/>
      <c r="BX36" s="1264"/>
      <c r="BY36" s="1264"/>
      <c r="BZ36" s="1264"/>
      <c r="CA36" s="1264"/>
      <c r="CB36" s="1264"/>
      <c r="CC36" s="1264"/>
      <c r="CD36" s="1264"/>
      <c r="CE36" s="1264"/>
      <c r="CF36" s="1264"/>
      <c r="CG36" s="1264"/>
      <c r="CH36" s="1264"/>
      <c r="CI36" s="1264"/>
      <c r="CJ36" s="1264"/>
      <c r="CK36" s="1264"/>
      <c r="CL36" s="1264"/>
      <c r="CM36" s="1264"/>
      <c r="CN36" s="1229"/>
      <c r="CO36" s="1229"/>
    </row>
    <row r="37" spans="1:93" s="1230" customFormat="1" ht="14" customHeight="1">
      <c r="A37" s="1267" t="s">
        <v>951</v>
      </c>
      <c r="B37" s="1280"/>
      <c r="C37" s="1281"/>
      <c r="D37" s="1301"/>
      <c r="E37" s="1301"/>
      <c r="F37" s="1301"/>
      <c r="G37" s="1301"/>
      <c r="H37" s="1301"/>
      <c r="I37" s="1301"/>
      <c r="J37" s="1301"/>
      <c r="K37" s="1301"/>
      <c r="L37" s="1301"/>
      <c r="M37" s="1301"/>
      <c r="N37" s="1301"/>
      <c r="O37" s="1301"/>
      <c r="P37" s="1301"/>
      <c r="Q37" s="1301"/>
      <c r="R37" s="1301"/>
      <c r="S37" s="1301"/>
      <c r="T37" s="1301"/>
      <c r="U37" s="1301"/>
      <c r="V37" s="1301"/>
      <c r="W37" s="1301"/>
      <c r="X37" s="1301"/>
      <c r="Y37" s="1301"/>
      <c r="Z37" s="1301"/>
      <c r="AA37" s="1301"/>
      <c r="AB37" s="1301"/>
      <c r="AC37" s="1282">
        <v>330995</v>
      </c>
      <c r="AD37" s="1282">
        <v>403792</v>
      </c>
      <c r="AE37" s="1282">
        <v>497890</v>
      </c>
      <c r="AF37" s="1282">
        <v>548698</v>
      </c>
      <c r="AG37" s="1282">
        <v>569913</v>
      </c>
      <c r="AH37" s="1282">
        <v>593762</v>
      </c>
      <c r="AI37" s="1282">
        <v>656034</v>
      </c>
      <c r="AJ37" s="1282">
        <v>716852</v>
      </c>
      <c r="AK37" s="1282">
        <v>747818</v>
      </c>
      <c r="AL37" s="1282">
        <v>851012</v>
      </c>
      <c r="AM37" s="1282">
        <v>948375</v>
      </c>
      <c r="AN37" s="1282">
        <v>1039750</v>
      </c>
      <c r="AO37" s="1283">
        <v>1121876</v>
      </c>
      <c r="AP37" s="1283">
        <v>1196278</v>
      </c>
      <c r="AQ37" s="1283">
        <v>1269660</v>
      </c>
      <c r="AR37" s="1284">
        <v>1461825</v>
      </c>
      <c r="AS37" s="1284">
        <v>1454100</v>
      </c>
      <c r="AT37" s="1284">
        <v>1469788</v>
      </c>
      <c r="AU37" s="1284">
        <v>1556755</v>
      </c>
      <c r="AV37" s="1284">
        <v>1527329</v>
      </c>
      <c r="AW37" s="1273">
        <v>1524885</v>
      </c>
      <c r="AX37" s="1273">
        <v>1548642</v>
      </c>
      <c r="AY37" s="1273">
        <v>1566649</v>
      </c>
      <c r="AZ37" s="1273">
        <v>1563889</v>
      </c>
      <c r="BA37" s="1273">
        <v>1539051</v>
      </c>
      <c r="BB37" s="1273">
        <v>1522130</v>
      </c>
      <c r="BC37" s="1273">
        <v>1481694</v>
      </c>
      <c r="BD37" s="1285">
        <v>1490860</v>
      </c>
      <c r="BE37" s="1286">
        <v>1493411</v>
      </c>
      <c r="BF37" s="1286">
        <v>1477119</v>
      </c>
      <c r="BG37" s="1286">
        <v>1491915</v>
      </c>
      <c r="BH37" s="1286">
        <v>1551194</v>
      </c>
      <c r="BI37" s="1286">
        <v>1553831</v>
      </c>
      <c r="BJ37" s="1286">
        <v>1513986</v>
      </c>
      <c r="BK37" s="1276">
        <v>1476208</v>
      </c>
      <c r="BL37" s="1264"/>
      <c r="BM37" s="1264"/>
      <c r="BN37" s="1264"/>
      <c r="BO37" s="1264"/>
      <c r="BP37" s="1264"/>
      <c r="BQ37" s="1264"/>
      <c r="BR37" s="1264"/>
      <c r="BS37" s="1277"/>
      <c r="BT37" s="1277"/>
      <c r="BU37" s="1223"/>
      <c r="BV37" s="1264"/>
      <c r="BW37" s="1264"/>
      <c r="BX37" s="1264"/>
      <c r="BY37" s="1264"/>
      <c r="BZ37" s="1264"/>
      <c r="CA37" s="1264"/>
      <c r="CB37" s="1264"/>
      <c r="CC37" s="1264"/>
      <c r="CD37" s="1264"/>
      <c r="CE37" s="1264"/>
      <c r="CF37" s="1264"/>
      <c r="CG37" s="1264"/>
      <c r="CH37" s="1264"/>
      <c r="CI37" s="1264"/>
      <c r="CJ37" s="1264"/>
      <c r="CK37" s="1264"/>
      <c r="CL37" s="1264"/>
      <c r="CM37" s="1264"/>
      <c r="CN37" s="1229"/>
      <c r="CO37" s="1229"/>
    </row>
    <row r="38" spans="1:93" s="1230" customFormat="1" ht="14" customHeight="1">
      <c r="A38" s="1299" t="s">
        <v>122</v>
      </c>
      <c r="B38" s="1280"/>
      <c r="C38" s="1281"/>
      <c r="D38" s="1270">
        <v>11662</v>
      </c>
      <c r="E38" s="1270">
        <v>15320</v>
      </c>
      <c r="F38" s="1270">
        <v>19751</v>
      </c>
      <c r="G38" s="1270">
        <v>24431</v>
      </c>
      <c r="H38" s="1270">
        <v>27465</v>
      </c>
      <c r="I38" s="1270">
        <v>31982</v>
      </c>
      <c r="J38" s="1270">
        <v>31077</v>
      </c>
      <c r="K38" s="1270">
        <v>29775</v>
      </c>
      <c r="L38" s="1270">
        <v>31885</v>
      </c>
      <c r="M38" s="1270">
        <v>38211</v>
      </c>
      <c r="N38" s="1270">
        <v>39936</v>
      </c>
      <c r="O38" s="1270">
        <v>49739</v>
      </c>
      <c r="P38" s="1270">
        <v>60767</v>
      </c>
      <c r="Q38" s="1270">
        <v>70515</v>
      </c>
      <c r="R38" s="1270">
        <v>81532</v>
      </c>
      <c r="S38" s="1270">
        <v>90169</v>
      </c>
      <c r="T38" s="1270">
        <v>103269</v>
      </c>
      <c r="U38" s="1270">
        <v>117209</v>
      </c>
      <c r="V38" s="1270">
        <v>134830</v>
      </c>
      <c r="W38" s="1270">
        <v>160318</v>
      </c>
      <c r="X38" s="1270">
        <v>192667</v>
      </c>
      <c r="Y38" s="1270">
        <v>226128</v>
      </c>
      <c r="Z38" s="1270">
        <v>264109</v>
      </c>
      <c r="AA38" s="1270">
        <v>321123</v>
      </c>
      <c r="AB38" s="1270">
        <v>442193</v>
      </c>
      <c r="AC38" s="1282">
        <v>527926</v>
      </c>
      <c r="AD38" s="1282">
        <v>575055</v>
      </c>
      <c r="AE38" s="1282">
        <v>637316</v>
      </c>
      <c r="AF38" s="1282">
        <v>695894</v>
      </c>
      <c r="AG38" s="1282">
        <v>747788</v>
      </c>
      <c r="AH38" s="1270">
        <v>824561</v>
      </c>
      <c r="AI38" s="1270">
        <v>898077</v>
      </c>
      <c r="AJ38" s="1270">
        <v>910743</v>
      </c>
      <c r="AK38" s="1270">
        <v>932187</v>
      </c>
      <c r="AL38" s="1270">
        <v>992046</v>
      </c>
      <c r="AM38" s="1270">
        <v>1016871</v>
      </c>
      <c r="AN38" s="1270">
        <v>1057227</v>
      </c>
      <c r="AO38" s="1270">
        <v>1086160</v>
      </c>
      <c r="AP38" s="1270">
        <v>1129795</v>
      </c>
      <c r="AQ38" s="1270">
        <v>1181523</v>
      </c>
      <c r="AR38" s="1273">
        <v>1384347</v>
      </c>
      <c r="AS38" s="1273">
        <v>1460015</v>
      </c>
      <c r="AT38" s="1273">
        <v>1515450</v>
      </c>
      <c r="AU38" s="1273">
        <v>1563628</v>
      </c>
      <c r="AV38" s="1273">
        <v>1623713</v>
      </c>
      <c r="AW38" s="1273">
        <v>1658667</v>
      </c>
      <c r="AX38" s="1273">
        <v>1727281</v>
      </c>
      <c r="AY38" s="1273">
        <v>1777537</v>
      </c>
      <c r="AZ38" s="1273">
        <v>1793698</v>
      </c>
      <c r="BA38" s="1273">
        <v>1826328</v>
      </c>
      <c r="BB38" s="1273">
        <v>1811816</v>
      </c>
      <c r="BC38" s="1273">
        <v>1820131</v>
      </c>
      <c r="BD38" s="1285">
        <v>1792333</v>
      </c>
      <c r="BE38" s="1286">
        <v>1778877</v>
      </c>
      <c r="BF38" s="1286">
        <v>1788701</v>
      </c>
      <c r="BG38" s="1286">
        <v>1779961</v>
      </c>
      <c r="BH38" s="1286">
        <v>1799195</v>
      </c>
      <c r="BI38" s="1286">
        <v>1808793</v>
      </c>
      <c r="BJ38" s="1286">
        <v>1784112</v>
      </c>
      <c r="BK38" s="1276">
        <v>1727306</v>
      </c>
      <c r="BL38" s="1264"/>
      <c r="BM38" s="1264"/>
      <c r="BN38" s="1264"/>
      <c r="BO38" s="1264"/>
      <c r="BP38" s="1264"/>
      <c r="BQ38" s="1264"/>
      <c r="BR38" s="1264"/>
      <c r="BS38" s="1277"/>
      <c r="BT38" s="1277"/>
      <c r="BU38" s="1223"/>
      <c r="BV38" s="1264"/>
      <c r="BW38" s="1264"/>
      <c r="BX38" s="1264"/>
      <c r="BY38" s="1264"/>
      <c r="BZ38" s="1264"/>
      <c r="CA38" s="1264"/>
      <c r="CB38" s="1264"/>
      <c r="CC38" s="1264"/>
      <c r="CD38" s="1264"/>
      <c r="CE38" s="1264"/>
      <c r="CF38" s="1264"/>
      <c r="CG38" s="1264"/>
      <c r="CH38" s="1264"/>
      <c r="CI38" s="1264"/>
      <c r="CJ38" s="1264"/>
      <c r="CK38" s="1264"/>
      <c r="CL38" s="1264"/>
      <c r="CM38" s="1264"/>
      <c r="CN38" s="1229"/>
      <c r="CO38" s="1229"/>
    </row>
    <row r="39" spans="1:93" s="1230" customFormat="1" ht="14" customHeight="1">
      <c r="A39" s="1299" t="s">
        <v>952</v>
      </c>
      <c r="B39" s="1280" t="s">
        <v>110</v>
      </c>
      <c r="C39" s="1281"/>
      <c r="D39" s="1270">
        <v>734</v>
      </c>
      <c r="E39" s="1270">
        <v>1009</v>
      </c>
      <c r="F39" s="1270">
        <v>1221</v>
      </c>
      <c r="G39" s="1270">
        <v>1406</v>
      </c>
      <c r="H39" s="1270">
        <v>1512</v>
      </c>
      <c r="I39" s="1270">
        <v>1707</v>
      </c>
      <c r="J39" s="1270">
        <v>1664</v>
      </c>
      <c r="K39" s="1270">
        <v>1592</v>
      </c>
      <c r="L39" s="1270">
        <v>1718</v>
      </c>
      <c r="M39" s="1270">
        <v>2050</v>
      </c>
      <c r="N39" s="1270">
        <v>2127</v>
      </c>
      <c r="O39" s="1270">
        <v>2655</v>
      </c>
      <c r="P39" s="1270">
        <v>3242</v>
      </c>
      <c r="Q39" s="1270">
        <v>3764</v>
      </c>
      <c r="R39" s="1270">
        <v>4241</v>
      </c>
      <c r="S39" s="1270">
        <v>4630</v>
      </c>
      <c r="T39" s="1270">
        <v>5107</v>
      </c>
      <c r="U39" s="1270">
        <v>5587</v>
      </c>
      <c r="V39" s="1270">
        <v>6292</v>
      </c>
      <c r="W39" s="1270">
        <v>7035</v>
      </c>
      <c r="X39" s="1270">
        <v>8352</v>
      </c>
      <c r="Y39" s="1270">
        <v>10030</v>
      </c>
      <c r="Z39" s="1270">
        <v>11543</v>
      </c>
      <c r="AA39" s="1270">
        <v>14002</v>
      </c>
      <c r="AB39" s="1270">
        <v>21173</v>
      </c>
      <c r="AC39" s="1282">
        <v>25092</v>
      </c>
      <c r="AD39" s="1282">
        <v>27207</v>
      </c>
      <c r="AE39" s="1282">
        <v>30236</v>
      </c>
      <c r="AF39" s="1282">
        <v>32853</v>
      </c>
      <c r="AG39" s="1282">
        <v>35188</v>
      </c>
      <c r="AH39" s="1270">
        <v>39929</v>
      </c>
      <c r="AI39" s="1282">
        <v>42958</v>
      </c>
      <c r="AJ39" s="1282">
        <v>44728</v>
      </c>
      <c r="AK39" s="1282">
        <v>45165</v>
      </c>
      <c r="AL39" s="1282">
        <v>47665</v>
      </c>
      <c r="AM39" s="1282">
        <v>50487</v>
      </c>
      <c r="AN39" s="1282">
        <v>52312</v>
      </c>
      <c r="AO39" s="1283">
        <v>54030</v>
      </c>
      <c r="AP39" s="1283">
        <v>55852</v>
      </c>
      <c r="AQ39" s="1283">
        <v>59489</v>
      </c>
      <c r="AR39" s="1284">
        <v>171171</v>
      </c>
      <c r="AS39" s="1284">
        <v>179908</v>
      </c>
      <c r="AT39" s="1284">
        <v>189450</v>
      </c>
      <c r="AU39" s="1284">
        <v>200646</v>
      </c>
      <c r="AV39" s="1284">
        <v>212299</v>
      </c>
      <c r="AW39" s="1273">
        <v>222043</v>
      </c>
      <c r="AX39" s="1273">
        <v>247570</v>
      </c>
      <c r="AY39" s="1273">
        <v>260606</v>
      </c>
      <c r="AZ39" s="1273">
        <v>267471</v>
      </c>
      <c r="BA39" s="1273">
        <v>274063</v>
      </c>
      <c r="BB39" s="1273">
        <v>281224</v>
      </c>
      <c r="BC39" s="1273">
        <v>286248</v>
      </c>
      <c r="BD39" s="1285">
        <v>283888</v>
      </c>
      <c r="BE39" s="1286">
        <v>279831</v>
      </c>
      <c r="BF39" s="1286">
        <v>281407</v>
      </c>
      <c r="BG39" s="1286">
        <v>281071</v>
      </c>
      <c r="BH39" s="1286">
        <v>278974</v>
      </c>
      <c r="BI39" s="1286">
        <v>277654</v>
      </c>
      <c r="BJ39" s="1286">
        <v>276117</v>
      </c>
      <c r="BK39" s="1276">
        <v>273418</v>
      </c>
      <c r="BL39" s="1264"/>
      <c r="BM39" s="1264"/>
      <c r="BN39" s="1264"/>
      <c r="BO39" s="1264"/>
      <c r="BP39" s="1264"/>
      <c r="BQ39" s="1264"/>
      <c r="BR39" s="1264"/>
      <c r="BS39" s="1277"/>
      <c r="BT39" s="1277"/>
      <c r="BU39" s="1223"/>
      <c r="BV39" s="1264"/>
      <c r="BW39" s="1264"/>
      <c r="BX39" s="1264"/>
      <c r="BY39" s="1264"/>
      <c r="BZ39" s="1264"/>
      <c r="CA39" s="1264"/>
      <c r="CB39" s="1264"/>
      <c r="CC39" s="1264"/>
      <c r="CD39" s="1264"/>
      <c r="CE39" s="1264"/>
      <c r="CF39" s="1264"/>
      <c r="CG39" s="1264"/>
      <c r="CH39" s="1264"/>
      <c r="CI39" s="1264"/>
      <c r="CJ39" s="1264"/>
      <c r="CK39" s="1264"/>
      <c r="CL39" s="1264"/>
      <c r="CM39" s="1264"/>
      <c r="CN39" s="1229"/>
      <c r="CO39" s="1229"/>
    </row>
    <row r="40" spans="1:93" s="1230" customFormat="1" ht="14" customHeight="1">
      <c r="A40" s="1299" t="s">
        <v>953</v>
      </c>
      <c r="B40" s="1280" t="s">
        <v>118</v>
      </c>
      <c r="C40" s="1281"/>
      <c r="D40" s="1270">
        <v>5119</v>
      </c>
      <c r="E40" s="1270">
        <v>7497</v>
      </c>
      <c r="F40" s="1270">
        <v>9070</v>
      </c>
      <c r="G40" s="1270">
        <v>10359</v>
      </c>
      <c r="H40" s="1270">
        <v>11489</v>
      </c>
      <c r="I40" s="1270">
        <v>13251</v>
      </c>
      <c r="J40" s="1270">
        <v>12923</v>
      </c>
      <c r="K40" s="1270">
        <v>12363</v>
      </c>
      <c r="L40" s="1270">
        <v>13334</v>
      </c>
      <c r="M40" s="1270">
        <v>15914</v>
      </c>
      <c r="N40" s="1270">
        <v>16521</v>
      </c>
      <c r="O40" s="1270">
        <v>20620</v>
      </c>
      <c r="P40" s="1270">
        <v>25177</v>
      </c>
      <c r="Q40" s="1270">
        <v>29231</v>
      </c>
      <c r="R40" s="1270">
        <v>32938</v>
      </c>
      <c r="S40" s="1270">
        <v>35954</v>
      </c>
      <c r="T40" s="1270">
        <v>39664</v>
      </c>
      <c r="U40" s="1270">
        <v>43386</v>
      </c>
      <c r="V40" s="1270">
        <v>48863</v>
      </c>
      <c r="W40" s="1270">
        <v>54632</v>
      </c>
      <c r="X40" s="1270">
        <v>64861</v>
      </c>
      <c r="Y40" s="1270">
        <v>77886</v>
      </c>
      <c r="Z40" s="1270">
        <v>89645</v>
      </c>
      <c r="AA40" s="1270">
        <v>108737</v>
      </c>
      <c r="AB40" s="1270">
        <v>164436</v>
      </c>
      <c r="AC40" s="1282">
        <v>195752</v>
      </c>
      <c r="AD40" s="1282">
        <v>218255</v>
      </c>
      <c r="AE40" s="1282">
        <v>240932</v>
      </c>
      <c r="AF40" s="1282">
        <v>262306</v>
      </c>
      <c r="AG40" s="1282">
        <v>278757</v>
      </c>
      <c r="AH40" s="1270">
        <v>301880</v>
      </c>
      <c r="AI40" s="1282">
        <v>327836</v>
      </c>
      <c r="AJ40" s="1282">
        <v>330508</v>
      </c>
      <c r="AK40" s="1282">
        <v>337375</v>
      </c>
      <c r="AL40" s="1282">
        <v>353503</v>
      </c>
      <c r="AM40" s="1282">
        <v>373496</v>
      </c>
      <c r="AN40" s="1282">
        <v>388424</v>
      </c>
      <c r="AO40" s="1283">
        <v>397670</v>
      </c>
      <c r="AP40" s="1283">
        <v>412363</v>
      </c>
      <c r="AQ40" s="1283">
        <v>429270</v>
      </c>
      <c r="AR40" s="1284">
        <v>442803</v>
      </c>
      <c r="AS40" s="1284">
        <v>466064</v>
      </c>
      <c r="AT40" s="1284">
        <v>486114</v>
      </c>
      <c r="AU40" s="1284">
        <v>499865</v>
      </c>
      <c r="AV40" s="1284">
        <v>482368</v>
      </c>
      <c r="AW40" s="1273">
        <v>520231</v>
      </c>
      <c r="AX40" s="1273">
        <v>535665</v>
      </c>
      <c r="AY40" s="1273">
        <v>547428</v>
      </c>
      <c r="AZ40" s="1273">
        <v>554067</v>
      </c>
      <c r="BA40" s="1273">
        <v>550503</v>
      </c>
      <c r="BB40" s="1273">
        <v>540148</v>
      </c>
      <c r="BC40" s="1273">
        <v>537645</v>
      </c>
      <c r="BD40" s="1285">
        <v>527002</v>
      </c>
      <c r="BE40" s="1286">
        <v>516779</v>
      </c>
      <c r="BF40" s="1286">
        <v>516289</v>
      </c>
      <c r="BG40" s="1286">
        <v>509498</v>
      </c>
      <c r="BH40" s="1286">
        <v>510738</v>
      </c>
      <c r="BI40" s="1286">
        <v>500376</v>
      </c>
      <c r="BJ40" s="1286">
        <v>475929</v>
      </c>
      <c r="BK40" s="1276">
        <v>462239</v>
      </c>
      <c r="BL40" s="1264"/>
      <c r="BM40" s="1264"/>
      <c r="BN40" s="1264"/>
      <c r="BO40" s="1264"/>
      <c r="BP40" s="1264"/>
      <c r="BQ40" s="1264"/>
      <c r="BR40" s="1264"/>
      <c r="BS40" s="1277"/>
      <c r="BT40" s="1277"/>
      <c r="BU40" s="1223"/>
      <c r="BV40" s="1264"/>
      <c r="BW40" s="1264"/>
      <c r="BX40" s="1264"/>
      <c r="BY40" s="1264"/>
      <c r="BZ40" s="1264"/>
      <c r="CA40" s="1264"/>
      <c r="CB40" s="1264"/>
      <c r="CC40" s="1264"/>
      <c r="CD40" s="1264"/>
      <c r="CE40" s="1264"/>
      <c r="CF40" s="1264"/>
      <c r="CG40" s="1264"/>
      <c r="CH40" s="1264"/>
      <c r="CI40" s="1264"/>
      <c r="CJ40" s="1264"/>
      <c r="CK40" s="1264"/>
      <c r="CL40" s="1264"/>
      <c r="CM40" s="1264"/>
      <c r="CN40" s="1229"/>
      <c r="CO40" s="1229"/>
    </row>
    <row r="41" spans="1:93" s="1230" customFormat="1" ht="14" customHeight="1">
      <c r="A41" s="1267" t="s">
        <v>954</v>
      </c>
      <c r="B41" s="1280" t="s">
        <v>123</v>
      </c>
      <c r="C41" s="1281"/>
      <c r="D41" s="1270">
        <v>5809</v>
      </c>
      <c r="E41" s="1270">
        <v>6814</v>
      </c>
      <c r="F41" s="1270">
        <v>9460</v>
      </c>
      <c r="G41" s="1270">
        <v>12666</v>
      </c>
      <c r="H41" s="1270">
        <v>14464</v>
      </c>
      <c r="I41" s="1270">
        <v>17024</v>
      </c>
      <c r="J41" s="1270">
        <v>16490</v>
      </c>
      <c r="K41" s="1270">
        <v>15820</v>
      </c>
      <c r="L41" s="1270">
        <v>16833</v>
      </c>
      <c r="M41" s="1270">
        <v>20247</v>
      </c>
      <c r="N41" s="1270">
        <v>21288</v>
      </c>
      <c r="O41" s="1270">
        <v>26464</v>
      </c>
      <c r="P41" s="1270">
        <v>32348</v>
      </c>
      <c r="Q41" s="1270">
        <v>37520</v>
      </c>
      <c r="R41" s="1270">
        <v>44353</v>
      </c>
      <c r="S41" s="1270">
        <v>49585</v>
      </c>
      <c r="T41" s="1270">
        <v>58498</v>
      </c>
      <c r="U41" s="1270">
        <v>68236</v>
      </c>
      <c r="V41" s="1270">
        <v>79675</v>
      </c>
      <c r="W41" s="1270">
        <v>98651</v>
      </c>
      <c r="X41" s="1270">
        <v>119454</v>
      </c>
      <c r="Y41" s="1270">
        <v>138212</v>
      </c>
      <c r="Z41" s="1270">
        <v>162921</v>
      </c>
      <c r="AA41" s="1270">
        <v>198384</v>
      </c>
      <c r="AB41" s="1270">
        <v>256584</v>
      </c>
      <c r="AC41" s="1282">
        <v>307082</v>
      </c>
      <c r="AD41" s="1282">
        <v>329593</v>
      </c>
      <c r="AE41" s="1282">
        <v>366148</v>
      </c>
      <c r="AF41" s="1282">
        <v>400735</v>
      </c>
      <c r="AG41" s="1282">
        <v>433843</v>
      </c>
      <c r="AH41" s="1270">
        <v>482752</v>
      </c>
      <c r="AI41" s="1282">
        <v>527283</v>
      </c>
      <c r="AJ41" s="1282">
        <v>535507</v>
      </c>
      <c r="AK41" s="1282">
        <v>549647</v>
      </c>
      <c r="AL41" s="1282">
        <v>590878</v>
      </c>
      <c r="AM41" s="1282">
        <v>592888</v>
      </c>
      <c r="AN41" s="1282">
        <v>616491</v>
      </c>
      <c r="AO41" s="1283">
        <v>634460</v>
      </c>
      <c r="AP41" s="1283">
        <v>661580</v>
      </c>
      <c r="AQ41" s="1283">
        <v>692764</v>
      </c>
      <c r="AR41" s="1284">
        <v>770373</v>
      </c>
      <c r="AS41" s="1284">
        <v>814043</v>
      </c>
      <c r="AT41" s="1284">
        <v>839886</v>
      </c>
      <c r="AU41" s="1284">
        <v>863117</v>
      </c>
      <c r="AV41" s="1284">
        <v>929046</v>
      </c>
      <c r="AW41" s="1273">
        <v>916393</v>
      </c>
      <c r="AX41" s="1273">
        <v>944046</v>
      </c>
      <c r="AY41" s="1273">
        <v>969503</v>
      </c>
      <c r="AZ41" s="1273">
        <v>972160</v>
      </c>
      <c r="BA41" s="1273">
        <v>1001762</v>
      </c>
      <c r="BB41" s="1273">
        <v>990444</v>
      </c>
      <c r="BC41" s="1273">
        <v>996238</v>
      </c>
      <c r="BD41" s="1285">
        <v>981443</v>
      </c>
      <c r="BE41" s="1286">
        <v>982267</v>
      </c>
      <c r="BF41" s="1286">
        <v>991005</v>
      </c>
      <c r="BG41" s="1286">
        <v>989392</v>
      </c>
      <c r="BH41" s="1286">
        <v>1009483</v>
      </c>
      <c r="BI41" s="1286">
        <v>1030763</v>
      </c>
      <c r="BJ41" s="1286">
        <v>1032066</v>
      </c>
      <c r="BK41" s="1276">
        <v>991649</v>
      </c>
      <c r="BL41" s="1264"/>
      <c r="BM41" s="1264"/>
      <c r="BN41" s="1264"/>
      <c r="BO41" s="1264"/>
      <c r="BP41" s="1264"/>
      <c r="BQ41" s="1264"/>
      <c r="BR41" s="1264"/>
      <c r="BS41" s="1277"/>
      <c r="BT41" s="1277"/>
      <c r="BU41" s="1223"/>
      <c r="BV41" s="1264"/>
      <c r="BW41" s="1264"/>
      <c r="BX41" s="1264"/>
      <c r="BY41" s="1264"/>
      <c r="BZ41" s="1264"/>
      <c r="CA41" s="1264"/>
      <c r="CB41" s="1264"/>
      <c r="CC41" s="1264"/>
      <c r="CD41" s="1264"/>
      <c r="CE41" s="1264"/>
      <c r="CF41" s="1264"/>
      <c r="CG41" s="1264"/>
      <c r="CH41" s="1264"/>
      <c r="CI41" s="1264"/>
      <c r="CJ41" s="1264"/>
      <c r="CK41" s="1264"/>
      <c r="CL41" s="1264"/>
      <c r="CM41" s="1264"/>
      <c r="CN41" s="1229"/>
      <c r="CO41" s="1229"/>
    </row>
    <row r="42" spans="1:93" s="1230" customFormat="1" ht="14" customHeight="1">
      <c r="A42" s="1267" t="s">
        <v>955</v>
      </c>
      <c r="B42" s="1300"/>
      <c r="C42" s="1269"/>
      <c r="D42" s="1270">
        <v>952</v>
      </c>
      <c r="E42" s="1270">
        <v>1394</v>
      </c>
      <c r="F42" s="1270">
        <v>1686</v>
      </c>
      <c r="G42" s="1270">
        <v>1926</v>
      </c>
      <c r="H42" s="1270">
        <v>2136</v>
      </c>
      <c r="I42" s="1270">
        <v>2463</v>
      </c>
      <c r="J42" s="1270">
        <v>2590</v>
      </c>
      <c r="K42" s="1270">
        <v>2726</v>
      </c>
      <c r="L42" s="1270">
        <v>2814</v>
      </c>
      <c r="M42" s="1270">
        <v>3028</v>
      </c>
      <c r="N42" s="1270">
        <v>3292</v>
      </c>
      <c r="O42" s="1270">
        <v>3970</v>
      </c>
      <c r="P42" s="1270">
        <v>5024</v>
      </c>
      <c r="Q42" s="1270">
        <v>6200</v>
      </c>
      <c r="R42" s="1270">
        <v>8008</v>
      </c>
      <c r="S42" s="1270">
        <v>9225</v>
      </c>
      <c r="T42" s="1270">
        <v>8902</v>
      </c>
      <c r="U42" s="1270">
        <v>9537</v>
      </c>
      <c r="V42" s="1270">
        <v>12041</v>
      </c>
      <c r="W42" s="1270">
        <v>12931</v>
      </c>
      <c r="X42" s="1270">
        <v>15459</v>
      </c>
      <c r="Y42" s="1270">
        <v>19260</v>
      </c>
      <c r="Z42" s="1270">
        <v>25191</v>
      </c>
      <c r="AA42" s="1270">
        <v>34313</v>
      </c>
      <c r="AB42" s="1270">
        <v>56728</v>
      </c>
      <c r="AC42" s="1270">
        <v>84597</v>
      </c>
      <c r="AD42" s="1270">
        <v>95795</v>
      </c>
      <c r="AE42" s="1270">
        <v>112038</v>
      </c>
      <c r="AF42" s="1270">
        <v>122793</v>
      </c>
      <c r="AG42" s="1270">
        <v>139862</v>
      </c>
      <c r="AH42" s="1270">
        <v>147147</v>
      </c>
      <c r="AI42" s="1270">
        <v>159779</v>
      </c>
      <c r="AJ42" s="1270">
        <v>169829</v>
      </c>
      <c r="AK42" s="1270">
        <v>180451</v>
      </c>
      <c r="AL42" s="1270">
        <v>191738</v>
      </c>
      <c r="AM42" s="1270">
        <v>201734</v>
      </c>
      <c r="AN42" s="1270">
        <v>206748</v>
      </c>
      <c r="AO42" s="1270">
        <v>226516</v>
      </c>
      <c r="AP42" s="1270">
        <v>235065</v>
      </c>
      <c r="AQ42" s="1270">
        <v>252645</v>
      </c>
      <c r="AR42" s="1273">
        <v>262861</v>
      </c>
      <c r="AS42" s="1273">
        <v>285719</v>
      </c>
      <c r="AT42" s="1273">
        <v>312742</v>
      </c>
      <c r="AU42" s="1273">
        <v>328039</v>
      </c>
      <c r="AV42" s="1273">
        <v>345657</v>
      </c>
      <c r="AW42" s="1273">
        <v>359555</v>
      </c>
      <c r="AX42" s="1273">
        <v>368946</v>
      </c>
      <c r="AY42" s="1273">
        <v>367431</v>
      </c>
      <c r="AZ42" s="1273">
        <v>388014</v>
      </c>
      <c r="BA42" s="1273">
        <v>367347</v>
      </c>
      <c r="BB42" s="1273">
        <v>343608</v>
      </c>
      <c r="BC42" s="1273">
        <v>358423</v>
      </c>
      <c r="BD42" s="1274">
        <v>386174</v>
      </c>
      <c r="BE42" s="1286">
        <v>386320</v>
      </c>
      <c r="BF42" s="1286">
        <v>408791</v>
      </c>
      <c r="BG42" s="1286">
        <v>426864</v>
      </c>
      <c r="BH42" s="1286">
        <v>462482</v>
      </c>
      <c r="BI42" s="1286">
        <v>454083</v>
      </c>
      <c r="BJ42" s="1286">
        <v>463925</v>
      </c>
      <c r="BK42" s="1276">
        <v>455754</v>
      </c>
      <c r="BL42" s="1264"/>
      <c r="BM42" s="1264"/>
      <c r="BN42" s="1264"/>
      <c r="BO42" s="1264"/>
      <c r="BP42" s="1264"/>
      <c r="BQ42" s="1264"/>
      <c r="BR42" s="1264"/>
      <c r="BS42" s="1277"/>
      <c r="BT42" s="1223"/>
      <c r="BU42" s="1224"/>
      <c r="BV42" s="1264"/>
      <c r="BW42" s="1264"/>
      <c r="BX42" s="1264"/>
      <c r="BY42" s="1264"/>
      <c r="BZ42" s="1264"/>
      <c r="CA42" s="1264"/>
      <c r="CB42" s="1264"/>
      <c r="CC42" s="1264"/>
      <c r="CD42" s="1264"/>
      <c r="CE42" s="1264"/>
      <c r="CF42" s="1264"/>
      <c r="CG42" s="1264"/>
      <c r="CH42" s="1264"/>
      <c r="CI42" s="1264"/>
      <c r="CJ42" s="1264"/>
      <c r="CK42" s="1264"/>
      <c r="CL42" s="1264"/>
      <c r="CM42" s="1264"/>
      <c r="CN42" s="1229"/>
      <c r="CO42" s="1229"/>
    </row>
    <row r="43" spans="1:93" s="1230" customFormat="1" ht="14" customHeight="1">
      <c r="A43" s="1267" t="s">
        <v>956</v>
      </c>
      <c r="B43" s="1280" t="s">
        <v>118</v>
      </c>
      <c r="C43" s="1281"/>
      <c r="D43" s="1270">
        <v>952</v>
      </c>
      <c r="E43" s="1270">
        <v>1394</v>
      </c>
      <c r="F43" s="1270">
        <v>1686</v>
      </c>
      <c r="G43" s="1270">
        <v>1926</v>
      </c>
      <c r="H43" s="1270">
        <v>2136</v>
      </c>
      <c r="I43" s="1270">
        <v>2463</v>
      </c>
      <c r="J43" s="1270">
        <v>2590</v>
      </c>
      <c r="K43" s="1270">
        <v>2726</v>
      </c>
      <c r="L43" s="1270">
        <v>2814</v>
      </c>
      <c r="M43" s="1270">
        <v>3028</v>
      </c>
      <c r="N43" s="1270">
        <v>3292</v>
      </c>
      <c r="O43" s="1270">
        <v>3970</v>
      </c>
      <c r="P43" s="1270">
        <v>5024</v>
      </c>
      <c r="Q43" s="1270">
        <v>6200</v>
      </c>
      <c r="R43" s="1270">
        <v>8008</v>
      </c>
      <c r="S43" s="1270">
        <v>9225</v>
      </c>
      <c r="T43" s="1270">
        <v>8902</v>
      </c>
      <c r="U43" s="1270">
        <v>9537</v>
      </c>
      <c r="V43" s="1270">
        <v>12041</v>
      </c>
      <c r="W43" s="1270">
        <v>12931</v>
      </c>
      <c r="X43" s="1270">
        <v>15459</v>
      </c>
      <c r="Y43" s="1270">
        <v>19260</v>
      </c>
      <c r="Z43" s="1270">
        <v>25191</v>
      </c>
      <c r="AA43" s="1270">
        <v>34313</v>
      </c>
      <c r="AB43" s="1270">
        <v>56728</v>
      </c>
      <c r="AC43" s="1282">
        <v>84597</v>
      </c>
      <c r="AD43" s="1282">
        <v>95795</v>
      </c>
      <c r="AE43" s="1282">
        <v>112038</v>
      </c>
      <c r="AF43" s="1282">
        <v>122793</v>
      </c>
      <c r="AG43" s="1282">
        <v>139862</v>
      </c>
      <c r="AH43" s="1282">
        <v>147147</v>
      </c>
      <c r="AI43" s="1282">
        <v>159779</v>
      </c>
      <c r="AJ43" s="1282">
        <v>169829</v>
      </c>
      <c r="AK43" s="1282">
        <v>180451</v>
      </c>
      <c r="AL43" s="1282">
        <v>191738</v>
      </c>
      <c r="AM43" s="1282">
        <v>201734</v>
      </c>
      <c r="AN43" s="1282">
        <v>206748</v>
      </c>
      <c r="AO43" s="1283">
        <v>226516</v>
      </c>
      <c r="AP43" s="1283">
        <v>235065</v>
      </c>
      <c r="AQ43" s="1283">
        <v>252645</v>
      </c>
      <c r="AR43" s="1284">
        <v>262861</v>
      </c>
      <c r="AS43" s="1284">
        <v>285719</v>
      </c>
      <c r="AT43" s="1284">
        <v>312742</v>
      </c>
      <c r="AU43" s="1284">
        <v>328039</v>
      </c>
      <c r="AV43" s="1284">
        <v>345657</v>
      </c>
      <c r="AW43" s="1273">
        <v>359555</v>
      </c>
      <c r="AX43" s="1273">
        <v>368946</v>
      </c>
      <c r="AY43" s="1273">
        <v>367431</v>
      </c>
      <c r="AZ43" s="1273">
        <v>388014</v>
      </c>
      <c r="BA43" s="1273">
        <v>367347</v>
      </c>
      <c r="BB43" s="1273">
        <v>343608</v>
      </c>
      <c r="BC43" s="1273">
        <v>358423</v>
      </c>
      <c r="BD43" s="1285">
        <v>386174</v>
      </c>
      <c r="BE43" s="1286">
        <v>386320</v>
      </c>
      <c r="BF43" s="1286">
        <v>408791</v>
      </c>
      <c r="BG43" s="1286">
        <v>426864</v>
      </c>
      <c r="BH43" s="1286">
        <v>462482</v>
      </c>
      <c r="BI43" s="1286">
        <v>454083</v>
      </c>
      <c r="BJ43" s="1286">
        <v>463925</v>
      </c>
      <c r="BK43" s="1276">
        <v>455754</v>
      </c>
      <c r="BL43" s="1264"/>
      <c r="BM43" s="1264"/>
      <c r="BN43" s="1264"/>
      <c r="BO43" s="1264"/>
      <c r="BP43" s="1264"/>
      <c r="BQ43" s="1264"/>
      <c r="BR43" s="1264"/>
      <c r="BS43" s="1277"/>
      <c r="BT43" s="1277"/>
      <c r="BU43" s="1223"/>
      <c r="BV43" s="1264"/>
      <c r="BW43" s="1264"/>
      <c r="BX43" s="1264"/>
      <c r="BY43" s="1264"/>
      <c r="BZ43" s="1264"/>
      <c r="CA43" s="1264"/>
      <c r="CB43" s="1264"/>
      <c r="CC43" s="1264"/>
      <c r="CD43" s="1264"/>
      <c r="CE43" s="1264"/>
      <c r="CF43" s="1264"/>
      <c r="CG43" s="1264"/>
      <c r="CH43" s="1264"/>
      <c r="CI43" s="1264"/>
      <c r="CJ43" s="1264"/>
      <c r="CK43" s="1264"/>
      <c r="CL43" s="1264"/>
      <c r="CM43" s="1264"/>
      <c r="CN43" s="1229"/>
      <c r="CO43" s="1229"/>
    </row>
    <row r="44" spans="1:93" s="1230" customFormat="1" ht="14" customHeight="1">
      <c r="A44" s="1288"/>
      <c r="B44" s="1289" t="s">
        <v>124</v>
      </c>
      <c r="C44" s="1281"/>
      <c r="D44" s="1270">
        <v>83422</v>
      </c>
      <c r="E44" s="1270">
        <v>117308</v>
      </c>
      <c r="F44" s="1270">
        <v>139999</v>
      </c>
      <c r="G44" s="1270">
        <v>150541</v>
      </c>
      <c r="H44" s="1270">
        <v>169778</v>
      </c>
      <c r="I44" s="1270">
        <v>211643</v>
      </c>
      <c r="J44" s="1270">
        <v>248058</v>
      </c>
      <c r="K44" s="1270">
        <v>286802</v>
      </c>
      <c r="L44" s="1270">
        <v>289802</v>
      </c>
      <c r="M44" s="1270">
        <v>334260</v>
      </c>
      <c r="N44" s="1270">
        <v>328801</v>
      </c>
      <c r="O44" s="1270">
        <v>402932</v>
      </c>
      <c r="P44" s="1270">
        <v>466740</v>
      </c>
      <c r="Q44" s="1270">
        <v>533338</v>
      </c>
      <c r="R44" s="1270">
        <v>625016</v>
      </c>
      <c r="S44" s="1270">
        <v>731606</v>
      </c>
      <c r="T44" s="1270">
        <v>887456</v>
      </c>
      <c r="U44" s="1270">
        <v>996635</v>
      </c>
      <c r="V44" s="1270">
        <v>1191163</v>
      </c>
      <c r="W44" s="1270">
        <v>1452361</v>
      </c>
      <c r="X44" s="1270">
        <v>1736448</v>
      </c>
      <c r="Y44" s="1270">
        <v>1957963</v>
      </c>
      <c r="Z44" s="1270">
        <v>2294008</v>
      </c>
      <c r="AA44" s="1270">
        <v>2794465</v>
      </c>
      <c r="AB44" s="1270">
        <v>3529330</v>
      </c>
      <c r="AC44" s="1270">
        <v>3764689</v>
      </c>
      <c r="AD44" s="1270">
        <v>4230481</v>
      </c>
      <c r="AE44" s="1270">
        <v>4768852</v>
      </c>
      <c r="AF44" s="1270">
        <v>5267759</v>
      </c>
      <c r="AG44" s="1270">
        <v>5711845</v>
      </c>
      <c r="AH44" s="1270">
        <v>5932954</v>
      </c>
      <c r="AI44" s="1270">
        <v>6432241</v>
      </c>
      <c r="AJ44" s="1270">
        <v>6889037</v>
      </c>
      <c r="AK44" s="1270">
        <v>7241851</v>
      </c>
      <c r="AL44" s="1270">
        <v>8081760</v>
      </c>
      <c r="AM44" s="1270">
        <v>8142215</v>
      </c>
      <c r="AN44" s="1270">
        <v>8510183</v>
      </c>
      <c r="AO44" s="1270">
        <v>8861519</v>
      </c>
      <c r="AP44" s="1270">
        <v>9374184</v>
      </c>
      <c r="AQ44" s="1270">
        <v>10188041</v>
      </c>
      <c r="AR44" s="1291">
        <v>11296345</v>
      </c>
      <c r="AS44" s="1291">
        <v>12120031</v>
      </c>
      <c r="AT44" s="1291">
        <v>12650769</v>
      </c>
      <c r="AU44" s="1291">
        <v>13382496</v>
      </c>
      <c r="AV44" s="1291">
        <v>13539053</v>
      </c>
      <c r="AW44" s="1291">
        <v>13495824</v>
      </c>
      <c r="AX44" s="1291">
        <v>14224406</v>
      </c>
      <c r="AY44" s="1291">
        <v>14299457</v>
      </c>
      <c r="AZ44" s="1291">
        <v>14177073</v>
      </c>
      <c r="BA44" s="1291">
        <v>14014844</v>
      </c>
      <c r="BB44" s="1273">
        <v>14007757</v>
      </c>
      <c r="BC44" s="1273">
        <v>13994133</v>
      </c>
      <c r="BD44" s="1285">
        <v>13996413</v>
      </c>
      <c r="BE44" s="1286">
        <v>13907215</v>
      </c>
      <c r="BF44" s="1286">
        <v>13924447</v>
      </c>
      <c r="BG44" s="1286">
        <v>13975008</v>
      </c>
      <c r="BH44" s="1286">
        <v>14229233</v>
      </c>
      <c r="BI44" s="1286">
        <v>14347936</v>
      </c>
      <c r="BJ44" s="1286">
        <v>14063369</v>
      </c>
      <c r="BK44" s="1292">
        <v>13844926</v>
      </c>
      <c r="BL44" s="1264"/>
      <c r="BM44" s="1264"/>
      <c r="BN44" s="1264"/>
      <c r="BO44" s="1264"/>
      <c r="BP44" s="1264"/>
      <c r="BQ44" s="1264"/>
      <c r="BR44" s="1264"/>
      <c r="BS44" s="1223"/>
      <c r="BT44" s="1293"/>
      <c r="BU44" s="1223"/>
      <c r="BV44" s="1264"/>
      <c r="BW44" s="1264"/>
      <c r="BX44" s="1264"/>
      <c r="BY44" s="1264"/>
      <c r="BZ44" s="1264"/>
      <c r="CA44" s="1264"/>
      <c r="CB44" s="1264"/>
      <c r="CC44" s="1264"/>
      <c r="CD44" s="1264"/>
      <c r="CE44" s="1264"/>
      <c r="CF44" s="1264"/>
      <c r="CG44" s="1264"/>
      <c r="CH44" s="1264"/>
      <c r="CI44" s="1264"/>
      <c r="CJ44" s="1264"/>
      <c r="CK44" s="1264"/>
      <c r="CL44" s="1264"/>
      <c r="CM44" s="1287"/>
      <c r="CN44" s="1229"/>
      <c r="CO44" s="1229"/>
    </row>
    <row r="45" spans="1:93" s="1230" customFormat="1" ht="14" customHeight="1">
      <c r="A45" s="1306">
        <v>4</v>
      </c>
      <c r="B45" s="1307" t="s">
        <v>140</v>
      </c>
      <c r="C45" s="1308"/>
      <c r="D45" s="1309">
        <v>203682</v>
      </c>
      <c r="E45" s="1309">
        <v>274148</v>
      </c>
      <c r="F45" s="1309">
        <v>329215</v>
      </c>
      <c r="G45" s="1309">
        <v>376480</v>
      </c>
      <c r="H45" s="1309">
        <v>402041</v>
      </c>
      <c r="I45" s="1309">
        <v>472392</v>
      </c>
      <c r="J45" s="1309">
        <v>511665</v>
      </c>
      <c r="K45" s="1309">
        <v>564987</v>
      </c>
      <c r="L45" s="1309">
        <v>592882</v>
      </c>
      <c r="M45" s="1309">
        <v>661069</v>
      </c>
      <c r="N45" s="1309">
        <v>741488</v>
      </c>
      <c r="O45" s="1309">
        <v>931002</v>
      </c>
      <c r="P45" s="1309">
        <v>1007541</v>
      </c>
      <c r="Q45" s="1309">
        <v>1153870</v>
      </c>
      <c r="R45" s="1309">
        <v>1340090</v>
      </c>
      <c r="S45" s="1309">
        <v>1533065</v>
      </c>
      <c r="T45" s="1309">
        <v>1785848</v>
      </c>
      <c r="U45" s="1309">
        <v>2075659</v>
      </c>
      <c r="V45" s="1309">
        <v>2421739</v>
      </c>
      <c r="W45" s="1309">
        <v>2935626</v>
      </c>
      <c r="X45" s="1309">
        <v>3455107</v>
      </c>
      <c r="Y45" s="1309">
        <v>3886481</v>
      </c>
      <c r="Z45" s="1309">
        <v>4443878</v>
      </c>
      <c r="AA45" s="1309">
        <v>5495663</v>
      </c>
      <c r="AB45" s="1309">
        <v>6219400</v>
      </c>
      <c r="AC45" s="1309">
        <v>6676118</v>
      </c>
      <c r="AD45" s="1309">
        <v>7871918</v>
      </c>
      <c r="AE45" s="1309">
        <v>8451060</v>
      </c>
      <c r="AF45" s="1309">
        <v>9143933</v>
      </c>
      <c r="AG45" s="1309">
        <v>10176763</v>
      </c>
      <c r="AH45" s="1309">
        <v>10702079</v>
      </c>
      <c r="AI45" s="1309">
        <v>11411658</v>
      </c>
      <c r="AJ45" s="1309">
        <v>11858841</v>
      </c>
      <c r="AK45" s="1309">
        <v>12440216</v>
      </c>
      <c r="AL45" s="1309">
        <v>13669344</v>
      </c>
      <c r="AM45" s="1309">
        <v>13730729</v>
      </c>
      <c r="AN45" s="1309">
        <v>13995161</v>
      </c>
      <c r="AO45" s="1309">
        <v>14958676</v>
      </c>
      <c r="AP45" s="1309">
        <v>16141626</v>
      </c>
      <c r="AQ45" s="1309">
        <v>17363828</v>
      </c>
      <c r="AR45" s="1310">
        <v>19061969</v>
      </c>
      <c r="AS45" s="1310">
        <v>20154711</v>
      </c>
      <c r="AT45" s="1310">
        <v>20524244</v>
      </c>
      <c r="AU45" s="1310">
        <v>21077082</v>
      </c>
      <c r="AV45" s="1310">
        <v>20805708</v>
      </c>
      <c r="AW45" s="1310">
        <v>22183577</v>
      </c>
      <c r="AX45" s="1310">
        <v>23013652</v>
      </c>
      <c r="AY45" s="1310">
        <v>22614458</v>
      </c>
      <c r="AZ45" s="1310">
        <v>21667829</v>
      </c>
      <c r="BA45" s="1310">
        <v>21002578</v>
      </c>
      <c r="BB45" s="1310">
        <v>21025450</v>
      </c>
      <c r="BC45" s="1310">
        <v>20125304</v>
      </c>
      <c r="BD45" s="1310">
        <v>19910559</v>
      </c>
      <c r="BE45" s="1311">
        <v>19550251</v>
      </c>
      <c r="BF45" s="1311">
        <v>19751313</v>
      </c>
      <c r="BG45" s="1311">
        <v>19844076</v>
      </c>
      <c r="BH45" s="1311">
        <v>20331109</v>
      </c>
      <c r="BI45" s="1311">
        <v>20030536</v>
      </c>
      <c r="BJ45" s="1311">
        <v>19690076</v>
      </c>
      <c r="BK45" s="1312">
        <v>18476686</v>
      </c>
      <c r="BL45" s="1264"/>
      <c r="BM45" s="1264"/>
      <c r="BN45" s="1264"/>
      <c r="BO45" s="1264"/>
      <c r="BP45" s="1264"/>
      <c r="BQ45" s="1264"/>
      <c r="BR45" s="1264"/>
      <c r="BS45" s="1278"/>
      <c r="BT45" s="1227"/>
      <c r="BU45" s="1264"/>
      <c r="BV45" s="1264"/>
      <c r="BW45" s="1264"/>
      <c r="BX45" s="1264"/>
      <c r="BY45" s="1264"/>
      <c r="BZ45" s="1264"/>
      <c r="CA45" s="1264"/>
      <c r="CB45" s="1264"/>
      <c r="CC45" s="1264"/>
      <c r="CD45" s="1264"/>
      <c r="CE45" s="1264"/>
      <c r="CF45" s="1264"/>
      <c r="CG45" s="1264"/>
      <c r="CH45" s="1264"/>
      <c r="CI45" s="1264"/>
      <c r="CJ45" s="1264"/>
      <c r="CK45" s="1264"/>
      <c r="CL45" s="1264"/>
      <c r="CM45" s="1264"/>
      <c r="CN45" s="1229"/>
      <c r="CO45" s="1229"/>
    </row>
    <row r="46" spans="1:93" s="1230" customFormat="1" ht="14" customHeight="1">
      <c r="A46" s="1267" t="s">
        <v>957</v>
      </c>
      <c r="B46" s="1313"/>
      <c r="C46" s="1281"/>
      <c r="D46" s="1314">
        <v>669</v>
      </c>
      <c r="E46" s="1314">
        <v>903</v>
      </c>
      <c r="F46" s="1314">
        <v>1084</v>
      </c>
      <c r="G46" s="1314">
        <v>1236</v>
      </c>
      <c r="H46" s="1314">
        <v>1319</v>
      </c>
      <c r="I46" s="1314">
        <v>1545</v>
      </c>
      <c r="J46" s="1314">
        <v>2239</v>
      </c>
      <c r="K46" s="1314">
        <v>2961</v>
      </c>
      <c r="L46" s="1314">
        <v>2642</v>
      </c>
      <c r="M46" s="1314">
        <v>3765</v>
      </c>
      <c r="N46" s="1314">
        <v>5070</v>
      </c>
      <c r="O46" s="1314">
        <v>6610</v>
      </c>
      <c r="P46" s="1314">
        <v>7013</v>
      </c>
      <c r="Q46" s="1314">
        <v>8670</v>
      </c>
      <c r="R46" s="1314">
        <v>10222</v>
      </c>
      <c r="S46" s="1314">
        <v>10851</v>
      </c>
      <c r="T46" s="1314">
        <v>12285</v>
      </c>
      <c r="U46" s="1314">
        <v>14890</v>
      </c>
      <c r="V46" s="1314">
        <v>16041</v>
      </c>
      <c r="W46" s="1314">
        <v>19364</v>
      </c>
      <c r="X46" s="1314">
        <v>22947</v>
      </c>
      <c r="Y46" s="1314">
        <v>22522</v>
      </c>
      <c r="Z46" s="1314">
        <v>23790</v>
      </c>
      <c r="AA46" s="1314">
        <v>30361</v>
      </c>
      <c r="AB46" s="1314">
        <v>28716</v>
      </c>
      <c r="AC46" s="1282">
        <v>24146</v>
      </c>
      <c r="AD46" s="1282">
        <v>32866</v>
      </c>
      <c r="AE46" s="1282">
        <v>34681</v>
      </c>
      <c r="AF46" s="1282">
        <v>33326</v>
      </c>
      <c r="AG46" s="1282">
        <v>42592</v>
      </c>
      <c r="AH46" s="1282">
        <v>56428</v>
      </c>
      <c r="AI46" s="1282">
        <v>54482</v>
      </c>
      <c r="AJ46" s="1282">
        <v>55618</v>
      </c>
      <c r="AK46" s="1282">
        <v>50676</v>
      </c>
      <c r="AL46" s="1282">
        <v>57150</v>
      </c>
      <c r="AM46" s="1282">
        <v>55966</v>
      </c>
      <c r="AN46" s="1282">
        <v>42674</v>
      </c>
      <c r="AO46" s="1283">
        <v>47938</v>
      </c>
      <c r="AP46" s="1283">
        <v>51248</v>
      </c>
      <c r="AQ46" s="1283">
        <v>93521</v>
      </c>
      <c r="AR46" s="1284">
        <v>115224</v>
      </c>
      <c r="AS46" s="1284">
        <v>120186</v>
      </c>
      <c r="AT46" s="1284">
        <v>119619</v>
      </c>
      <c r="AU46" s="1284">
        <v>107256</v>
      </c>
      <c r="AV46" s="1284">
        <v>109978</v>
      </c>
      <c r="AW46" s="1273">
        <v>124293</v>
      </c>
      <c r="AX46" s="1273">
        <v>133274</v>
      </c>
      <c r="AY46" s="1273">
        <v>161524</v>
      </c>
      <c r="AZ46" s="1273">
        <v>152968</v>
      </c>
      <c r="BA46" s="1273">
        <v>144768</v>
      </c>
      <c r="BB46" s="1273">
        <v>155561</v>
      </c>
      <c r="BC46" s="1273">
        <v>155587</v>
      </c>
      <c r="BD46" s="1285">
        <v>150379</v>
      </c>
      <c r="BE46" s="1286">
        <v>154681</v>
      </c>
      <c r="BF46" s="1286">
        <v>163483</v>
      </c>
      <c r="BG46" s="1286">
        <v>181127</v>
      </c>
      <c r="BH46" s="1286">
        <v>209344</v>
      </c>
      <c r="BI46" s="1286">
        <v>215700</v>
      </c>
      <c r="BJ46" s="1286">
        <v>226384</v>
      </c>
      <c r="BK46" s="1276">
        <v>167820</v>
      </c>
      <c r="BL46" s="1264"/>
      <c r="BM46" s="1264"/>
      <c r="BN46" s="1264"/>
      <c r="BO46" s="1264"/>
      <c r="BP46" s="1264"/>
      <c r="BQ46" s="1264"/>
      <c r="BR46" s="1264"/>
      <c r="BS46" s="1277"/>
      <c r="BT46" s="1224"/>
      <c r="BU46" s="1223"/>
      <c r="BV46" s="1264"/>
      <c r="BW46" s="1264"/>
      <c r="BX46" s="1264"/>
      <c r="BY46" s="1264"/>
      <c r="BZ46" s="1264"/>
      <c r="CA46" s="1264"/>
      <c r="CB46" s="1264"/>
      <c r="CC46" s="1264"/>
      <c r="CD46" s="1264"/>
      <c r="CE46" s="1264"/>
      <c r="CF46" s="1264"/>
      <c r="CG46" s="1264"/>
      <c r="CH46" s="1264"/>
      <c r="CI46" s="1264"/>
      <c r="CJ46" s="1264"/>
      <c r="CK46" s="1264"/>
      <c r="CL46" s="1264"/>
      <c r="CM46" s="1264"/>
      <c r="CN46" s="1229"/>
      <c r="CO46" s="1229"/>
    </row>
    <row r="47" spans="1:93" s="1230" customFormat="1" ht="14" customHeight="1">
      <c r="A47" s="1267" t="s">
        <v>958</v>
      </c>
      <c r="B47" s="1313"/>
      <c r="C47" s="1281"/>
      <c r="D47" s="1314">
        <v>0</v>
      </c>
      <c r="E47" s="1314">
        <v>0</v>
      </c>
      <c r="F47" s="1314">
        <v>0</v>
      </c>
      <c r="G47" s="1314">
        <v>0</v>
      </c>
      <c r="H47" s="1314">
        <v>0</v>
      </c>
      <c r="I47" s="1314">
        <v>0</v>
      </c>
      <c r="J47" s="1314">
        <v>0</v>
      </c>
      <c r="K47" s="1314">
        <v>0</v>
      </c>
      <c r="L47" s="1314">
        <v>0</v>
      </c>
      <c r="M47" s="1314">
        <v>0</v>
      </c>
      <c r="N47" s="1314">
        <v>0</v>
      </c>
      <c r="O47" s="1314">
        <v>0</v>
      </c>
      <c r="P47" s="1314">
        <v>0</v>
      </c>
      <c r="Q47" s="1314">
        <v>0</v>
      </c>
      <c r="R47" s="1314">
        <v>0</v>
      </c>
      <c r="S47" s="1314">
        <v>0</v>
      </c>
      <c r="T47" s="1314">
        <v>0</v>
      </c>
      <c r="U47" s="1314">
        <v>0</v>
      </c>
      <c r="V47" s="1314">
        <v>0</v>
      </c>
      <c r="W47" s="1314">
        <v>0</v>
      </c>
      <c r="X47" s="1314">
        <v>0</v>
      </c>
      <c r="Y47" s="1314">
        <v>0</v>
      </c>
      <c r="Z47" s="1314">
        <v>0</v>
      </c>
      <c r="AA47" s="1314">
        <v>0</v>
      </c>
      <c r="AB47" s="1314">
        <v>0</v>
      </c>
      <c r="AC47" s="1315">
        <v>0</v>
      </c>
      <c r="AD47" s="1315">
        <v>0</v>
      </c>
      <c r="AE47" s="1315">
        <v>0</v>
      </c>
      <c r="AF47" s="1315">
        <v>0</v>
      </c>
      <c r="AG47" s="1315">
        <v>0</v>
      </c>
      <c r="AH47" s="1315">
        <v>0</v>
      </c>
      <c r="AI47" s="1315">
        <v>0</v>
      </c>
      <c r="AJ47" s="1315">
        <v>0</v>
      </c>
      <c r="AK47" s="1315">
        <v>0</v>
      </c>
      <c r="AL47" s="1315">
        <v>0</v>
      </c>
      <c r="AM47" s="1315">
        <v>0</v>
      </c>
      <c r="AN47" s="1315">
        <v>0</v>
      </c>
      <c r="AO47" s="1315">
        <v>0</v>
      </c>
      <c r="AP47" s="1315">
        <v>0</v>
      </c>
      <c r="AQ47" s="1270">
        <v>72275</v>
      </c>
      <c r="AR47" s="1273">
        <v>93698</v>
      </c>
      <c r="AS47" s="1273">
        <v>101229</v>
      </c>
      <c r="AT47" s="1273">
        <v>92790</v>
      </c>
      <c r="AU47" s="1273">
        <v>85432</v>
      </c>
      <c r="AV47" s="1273">
        <v>83915</v>
      </c>
      <c r="AW47" s="1273">
        <v>100964</v>
      </c>
      <c r="AX47" s="1273">
        <v>111711</v>
      </c>
      <c r="AY47" s="1273">
        <v>156225</v>
      </c>
      <c r="AZ47" s="1273">
        <v>144745</v>
      </c>
      <c r="BA47" s="1273">
        <v>126625</v>
      </c>
      <c r="BB47" s="1273">
        <v>120947</v>
      </c>
      <c r="BC47" s="1273">
        <v>120942</v>
      </c>
      <c r="BD47" s="1285">
        <v>103040</v>
      </c>
      <c r="BE47" s="1316">
        <v>106863</v>
      </c>
      <c r="BF47" s="1316">
        <v>118448</v>
      </c>
      <c r="BG47" s="1316">
        <v>120629</v>
      </c>
      <c r="BH47" s="1316">
        <v>136381</v>
      </c>
      <c r="BI47" s="1316">
        <v>148466</v>
      </c>
      <c r="BJ47" s="1316">
        <v>139130</v>
      </c>
      <c r="BK47" s="1317">
        <v>107496</v>
      </c>
      <c r="BL47" s="1264"/>
      <c r="BM47" s="1264"/>
      <c r="BN47" s="1264"/>
      <c r="BO47" s="1264"/>
      <c r="BP47" s="1264"/>
      <c r="BQ47" s="1264"/>
      <c r="BR47" s="1264"/>
      <c r="BS47" s="1277"/>
      <c r="BT47" s="1224"/>
      <c r="BU47" s="1223"/>
      <c r="BV47" s="1287"/>
      <c r="BW47" s="1287"/>
      <c r="BX47" s="1287"/>
      <c r="BY47" s="1287"/>
      <c r="BZ47" s="1287"/>
      <c r="CA47" s="1287"/>
      <c r="CB47" s="1264"/>
      <c r="CC47" s="1264"/>
      <c r="CD47" s="1264"/>
      <c r="CE47" s="1264"/>
      <c r="CF47" s="1264"/>
      <c r="CG47" s="1264"/>
      <c r="CH47" s="1264"/>
      <c r="CI47" s="1264"/>
      <c r="CJ47" s="1264"/>
      <c r="CK47" s="1264"/>
      <c r="CL47" s="1264"/>
      <c r="CM47" s="1264"/>
      <c r="CN47" s="1229"/>
      <c r="CO47" s="1229"/>
    </row>
    <row r="48" spans="1:93" s="1230" customFormat="1" ht="14" customHeight="1">
      <c r="A48" s="1267" t="s">
        <v>959</v>
      </c>
      <c r="B48" s="1318"/>
      <c r="C48" s="1281"/>
      <c r="D48" s="1270">
        <v>7109</v>
      </c>
      <c r="E48" s="1270">
        <v>9583</v>
      </c>
      <c r="F48" s="1270">
        <v>11499</v>
      </c>
      <c r="G48" s="1270">
        <v>13116</v>
      </c>
      <c r="H48" s="1270">
        <v>13997</v>
      </c>
      <c r="I48" s="1270">
        <v>16395</v>
      </c>
      <c r="J48" s="1270">
        <v>17434</v>
      </c>
      <c r="K48" s="1270">
        <v>18997</v>
      </c>
      <c r="L48" s="1270">
        <v>22783</v>
      </c>
      <c r="M48" s="1270">
        <v>21298</v>
      </c>
      <c r="N48" s="1270">
        <v>24600</v>
      </c>
      <c r="O48" s="1270">
        <v>32101</v>
      </c>
      <c r="P48" s="1270">
        <v>36453</v>
      </c>
      <c r="Q48" s="1270">
        <v>42483</v>
      </c>
      <c r="R48" s="1270">
        <v>49555</v>
      </c>
      <c r="S48" s="1270">
        <v>59128</v>
      </c>
      <c r="T48" s="1270">
        <v>70148</v>
      </c>
      <c r="U48" s="1270">
        <v>81574</v>
      </c>
      <c r="V48" s="1270">
        <v>95182</v>
      </c>
      <c r="W48" s="1270">
        <v>114315</v>
      </c>
      <c r="X48" s="1270">
        <v>138761</v>
      </c>
      <c r="Y48" s="1270">
        <v>169943</v>
      </c>
      <c r="Z48" s="1270">
        <v>188673</v>
      </c>
      <c r="AA48" s="1270">
        <v>202607</v>
      </c>
      <c r="AB48" s="1270">
        <v>263927</v>
      </c>
      <c r="AC48" s="1270">
        <v>305438</v>
      </c>
      <c r="AD48" s="1270">
        <v>333377</v>
      </c>
      <c r="AE48" s="1270">
        <v>350343</v>
      </c>
      <c r="AF48" s="1270">
        <v>384191</v>
      </c>
      <c r="AG48" s="1270">
        <v>431844</v>
      </c>
      <c r="AH48" s="1270">
        <v>491186</v>
      </c>
      <c r="AI48" s="1270">
        <v>529189</v>
      </c>
      <c r="AJ48" s="1270">
        <v>505969</v>
      </c>
      <c r="AK48" s="1270">
        <v>497168</v>
      </c>
      <c r="AL48" s="1270">
        <v>569266</v>
      </c>
      <c r="AM48" s="1270">
        <v>654385</v>
      </c>
      <c r="AN48" s="1270">
        <v>768246</v>
      </c>
      <c r="AO48" s="1270">
        <v>766254</v>
      </c>
      <c r="AP48" s="1270">
        <v>708740</v>
      </c>
      <c r="AQ48" s="1270">
        <v>669081</v>
      </c>
      <c r="AR48" s="1273">
        <v>466895</v>
      </c>
      <c r="AS48" s="1273">
        <v>510576</v>
      </c>
      <c r="AT48" s="1273">
        <v>545732</v>
      </c>
      <c r="AU48" s="1273">
        <v>559583</v>
      </c>
      <c r="AV48" s="1273">
        <v>662089</v>
      </c>
      <c r="AW48" s="1273">
        <v>832219</v>
      </c>
      <c r="AX48" s="1273">
        <v>909789</v>
      </c>
      <c r="AY48" s="1273">
        <v>887104</v>
      </c>
      <c r="AZ48" s="1291">
        <v>791869</v>
      </c>
      <c r="BA48" s="1273">
        <v>748025</v>
      </c>
      <c r="BB48" s="1273">
        <v>723449</v>
      </c>
      <c r="BC48" s="1273">
        <v>850799</v>
      </c>
      <c r="BD48" s="1285">
        <v>889557</v>
      </c>
      <c r="BE48" s="1286">
        <v>859531</v>
      </c>
      <c r="BF48" s="1286">
        <v>808441</v>
      </c>
      <c r="BG48" s="1286">
        <v>855227</v>
      </c>
      <c r="BH48" s="1286">
        <v>863375</v>
      </c>
      <c r="BI48" s="1286">
        <v>841228</v>
      </c>
      <c r="BJ48" s="1286">
        <v>747243</v>
      </c>
      <c r="BK48" s="1292">
        <v>711108</v>
      </c>
      <c r="BL48" s="1264"/>
      <c r="BM48" s="1264"/>
      <c r="BN48" s="1264"/>
      <c r="BO48" s="1264"/>
      <c r="BP48" s="1264"/>
      <c r="BQ48" s="1264"/>
      <c r="BR48" s="1264"/>
      <c r="BS48" s="1277"/>
      <c r="BT48" s="1264"/>
      <c r="BU48" s="1223"/>
      <c r="BV48" s="1264"/>
      <c r="BW48" s="1264"/>
      <c r="BX48" s="1264"/>
      <c r="BY48" s="1264"/>
      <c r="BZ48" s="1264"/>
      <c r="CA48" s="1264"/>
      <c r="CB48" s="1264"/>
      <c r="CC48" s="1264"/>
      <c r="CD48" s="1264"/>
      <c r="CE48" s="1264"/>
      <c r="CF48" s="1264"/>
      <c r="CG48" s="1264"/>
      <c r="CH48" s="1264"/>
      <c r="CI48" s="1264"/>
      <c r="CJ48" s="1264"/>
      <c r="CK48" s="1264"/>
      <c r="CL48" s="1264"/>
      <c r="CM48" s="1264"/>
      <c r="CN48" s="1229"/>
      <c r="CO48" s="1229"/>
    </row>
    <row r="49" spans="1:93" s="1230" customFormat="1" ht="14" customHeight="1">
      <c r="A49" s="1306" t="s">
        <v>128</v>
      </c>
      <c r="B49" s="1319"/>
      <c r="C49" s="1308"/>
      <c r="D49" s="1309">
        <v>197242</v>
      </c>
      <c r="E49" s="1309">
        <v>265468</v>
      </c>
      <c r="F49" s="1309">
        <v>318800</v>
      </c>
      <c r="G49" s="1309">
        <v>364600</v>
      </c>
      <c r="H49" s="1309">
        <v>389363</v>
      </c>
      <c r="I49" s="1309">
        <v>457542</v>
      </c>
      <c r="J49" s="1309">
        <v>496470</v>
      </c>
      <c r="K49" s="1309">
        <v>548951</v>
      </c>
      <c r="L49" s="1309">
        <v>572741</v>
      </c>
      <c r="M49" s="1309">
        <v>643536</v>
      </c>
      <c r="N49" s="1309">
        <v>721958</v>
      </c>
      <c r="O49" s="1309">
        <v>905511</v>
      </c>
      <c r="P49" s="1309">
        <v>978101</v>
      </c>
      <c r="Q49" s="1309">
        <v>1120057</v>
      </c>
      <c r="R49" s="1309">
        <v>1300757</v>
      </c>
      <c r="S49" s="1309">
        <v>1484788</v>
      </c>
      <c r="T49" s="1309">
        <v>1727985</v>
      </c>
      <c r="U49" s="1309">
        <v>2008975</v>
      </c>
      <c r="V49" s="1309">
        <v>2342598</v>
      </c>
      <c r="W49" s="1309">
        <v>2840675</v>
      </c>
      <c r="X49" s="1309">
        <v>3339293</v>
      </c>
      <c r="Y49" s="1309">
        <v>3739060</v>
      </c>
      <c r="Z49" s="1309">
        <v>4278995</v>
      </c>
      <c r="AA49" s="1309">
        <v>5323417</v>
      </c>
      <c r="AB49" s="1309">
        <v>5984189</v>
      </c>
      <c r="AC49" s="1309">
        <v>6394826</v>
      </c>
      <c r="AD49" s="1309">
        <v>7571407</v>
      </c>
      <c r="AE49" s="1309">
        <v>8135398</v>
      </c>
      <c r="AF49" s="1309">
        <v>8793068</v>
      </c>
      <c r="AG49" s="1309">
        <v>9787511</v>
      </c>
      <c r="AH49" s="1309">
        <v>10267321</v>
      </c>
      <c r="AI49" s="1309">
        <v>10936951</v>
      </c>
      <c r="AJ49" s="1309">
        <v>11408490</v>
      </c>
      <c r="AK49" s="1309">
        <v>11993724</v>
      </c>
      <c r="AL49" s="1309">
        <v>13157228</v>
      </c>
      <c r="AM49" s="1309">
        <v>13132310</v>
      </c>
      <c r="AN49" s="1309">
        <v>13269589</v>
      </c>
      <c r="AO49" s="1309">
        <v>14240360</v>
      </c>
      <c r="AP49" s="1309">
        <v>15484134</v>
      </c>
      <c r="AQ49" s="1309">
        <v>16715993</v>
      </c>
      <c r="AR49" s="1310">
        <v>18616600</v>
      </c>
      <c r="AS49" s="1310">
        <v>19663092</v>
      </c>
      <c r="AT49" s="1310">
        <v>20005341</v>
      </c>
      <c r="AU49" s="1310">
        <v>20539323</v>
      </c>
      <c r="AV49" s="1310">
        <v>20169682</v>
      </c>
      <c r="AW49" s="1310">
        <v>21374687</v>
      </c>
      <c r="AX49" s="1310">
        <v>22125426</v>
      </c>
      <c r="AY49" s="1310">
        <v>21732653</v>
      </c>
      <c r="AZ49" s="1291">
        <v>20884183</v>
      </c>
      <c r="BA49" s="1310">
        <v>20272696</v>
      </c>
      <c r="BB49" s="1310">
        <v>20336615</v>
      </c>
      <c r="BC49" s="1310">
        <v>19309150</v>
      </c>
      <c r="BD49" s="1310">
        <v>19068341</v>
      </c>
      <c r="BE49" s="1311">
        <v>18738538</v>
      </c>
      <c r="BF49" s="1311">
        <v>18987907</v>
      </c>
      <c r="BG49" s="1311">
        <v>19049347</v>
      </c>
      <c r="BH49" s="1311">
        <v>19540697</v>
      </c>
      <c r="BI49" s="1311">
        <v>19256542</v>
      </c>
      <c r="BJ49" s="1311">
        <v>19030087</v>
      </c>
      <c r="BK49" s="1312">
        <v>17825902</v>
      </c>
      <c r="BL49" s="1264"/>
      <c r="BM49" s="1264"/>
      <c r="BN49" s="1264"/>
      <c r="BO49" s="1264"/>
      <c r="BP49" s="1264"/>
      <c r="BQ49" s="1264"/>
      <c r="BR49" s="1264"/>
      <c r="BS49" s="1278"/>
      <c r="BT49" s="1264"/>
      <c r="BU49" s="1264"/>
      <c r="BV49" s="1264"/>
      <c r="BW49" s="1264"/>
      <c r="BX49" s="1264"/>
      <c r="BY49" s="1264"/>
      <c r="BZ49" s="1264"/>
      <c r="CA49" s="1264"/>
      <c r="CB49" s="1264"/>
      <c r="CC49" s="1264"/>
      <c r="CD49" s="1264"/>
      <c r="CE49" s="1264"/>
      <c r="CF49" s="1264"/>
      <c r="CG49" s="1264"/>
      <c r="CH49" s="1264"/>
      <c r="CI49" s="1264"/>
      <c r="CJ49" s="1264"/>
      <c r="CK49" s="1264"/>
      <c r="CL49" s="1264"/>
      <c r="CM49" s="1223"/>
      <c r="CN49" s="1229"/>
      <c r="CO49" s="1229"/>
    </row>
    <row r="50" spans="1:93" s="1230" customFormat="1" ht="14" customHeight="1">
      <c r="A50" s="1320" t="s">
        <v>141</v>
      </c>
      <c r="B50" s="1321" t="s">
        <v>960</v>
      </c>
      <c r="C50" s="1269"/>
      <c r="D50" s="1301"/>
      <c r="E50" s="1301"/>
      <c r="F50" s="1301"/>
      <c r="G50" s="1301"/>
      <c r="H50" s="1301"/>
      <c r="I50" s="1301"/>
      <c r="J50" s="1301"/>
      <c r="K50" s="1301"/>
      <c r="L50" s="1301"/>
      <c r="M50" s="1301"/>
      <c r="N50" s="1301"/>
      <c r="O50" s="1301"/>
      <c r="P50" s="1301"/>
      <c r="Q50" s="1301"/>
      <c r="R50" s="1301"/>
      <c r="S50" s="1301"/>
      <c r="T50" s="1301"/>
      <c r="U50" s="1301"/>
      <c r="V50" s="1301"/>
      <c r="W50" s="1301"/>
      <c r="X50" s="1301"/>
      <c r="Y50" s="1301"/>
      <c r="Z50" s="1301"/>
      <c r="AA50" s="1301"/>
      <c r="AB50" s="1301"/>
      <c r="AC50" s="1322"/>
      <c r="AD50" s="1322"/>
      <c r="AE50" s="1322"/>
      <c r="AF50" s="1322"/>
      <c r="AG50" s="1322"/>
      <c r="AH50" s="1282">
        <v>598464</v>
      </c>
      <c r="AI50" s="1282">
        <v>830824</v>
      </c>
      <c r="AJ50" s="1282">
        <v>661667</v>
      </c>
      <c r="AK50" s="1282">
        <v>749120</v>
      </c>
      <c r="AL50" s="1282">
        <v>842542</v>
      </c>
      <c r="AM50" s="1282">
        <v>648566</v>
      </c>
      <c r="AN50" s="1282">
        <v>943372</v>
      </c>
      <c r="AO50" s="1283">
        <v>878433</v>
      </c>
      <c r="AP50" s="1283">
        <v>886120</v>
      </c>
      <c r="AQ50" s="1283">
        <v>708656</v>
      </c>
      <c r="AR50" s="1284">
        <v>405793</v>
      </c>
      <c r="AS50" s="1284">
        <v>703858</v>
      </c>
      <c r="AT50" s="1284">
        <v>624724</v>
      </c>
      <c r="AU50" s="1284">
        <v>370661</v>
      </c>
      <c r="AV50" s="1284">
        <v>671180</v>
      </c>
      <c r="AW50" s="1273">
        <v>486922</v>
      </c>
      <c r="AX50" s="1273">
        <v>1259642</v>
      </c>
      <c r="AY50" s="1273">
        <v>1430117</v>
      </c>
      <c r="AZ50" s="1273">
        <v>1307670</v>
      </c>
      <c r="BA50" s="1273">
        <v>1165740</v>
      </c>
      <c r="BB50" s="1273">
        <v>1329703</v>
      </c>
      <c r="BC50" s="1273">
        <v>1574735</v>
      </c>
      <c r="BD50" s="1323">
        <v>1626257</v>
      </c>
      <c r="BE50" s="1286">
        <v>1605355</v>
      </c>
      <c r="BF50" s="1286">
        <v>1595092</v>
      </c>
      <c r="BG50" s="1286">
        <v>1796076</v>
      </c>
      <c r="BH50" s="1286">
        <v>1919958</v>
      </c>
      <c r="BI50" s="1286">
        <v>2173504</v>
      </c>
      <c r="BJ50" s="1286">
        <v>1880544</v>
      </c>
      <c r="BK50" s="1276">
        <v>1871249</v>
      </c>
      <c r="BL50" s="1264"/>
      <c r="BM50" s="1264"/>
      <c r="BN50" s="1264"/>
      <c r="BO50" s="1264"/>
      <c r="BP50" s="1264"/>
      <c r="BQ50" s="1264"/>
      <c r="BR50" s="1264"/>
      <c r="BS50" s="1324"/>
      <c r="BT50" s="1278"/>
      <c r="BU50" s="1224"/>
      <c r="BV50" s="1264"/>
      <c r="BW50" s="1264"/>
      <c r="BX50" s="1264"/>
      <c r="BY50" s="1264"/>
      <c r="BZ50" s="1264"/>
      <c r="CA50" s="1264"/>
      <c r="CB50" s="1264"/>
      <c r="CC50" s="1264"/>
      <c r="CD50" s="1264"/>
      <c r="CE50" s="1264"/>
      <c r="CF50" s="1264"/>
      <c r="CG50" s="1264"/>
      <c r="CH50" s="1264"/>
      <c r="CI50" s="1264"/>
      <c r="CJ50" s="1264"/>
      <c r="CK50" s="1264"/>
      <c r="CL50" s="1264"/>
      <c r="CM50" s="1223"/>
      <c r="CN50" s="1229"/>
      <c r="CO50" s="1229"/>
    </row>
    <row r="51" spans="1:93" s="1230" customFormat="1" ht="14" customHeight="1" thickBot="1">
      <c r="A51" s="1325" t="s">
        <v>143</v>
      </c>
      <c r="B51" s="1326" t="s">
        <v>961</v>
      </c>
      <c r="C51" s="1327"/>
      <c r="D51" s="1328"/>
      <c r="E51" s="1328"/>
      <c r="F51" s="1328"/>
      <c r="G51" s="1328"/>
      <c r="H51" s="1328"/>
      <c r="I51" s="1328"/>
      <c r="J51" s="1328"/>
      <c r="K51" s="1328"/>
      <c r="L51" s="1328"/>
      <c r="M51" s="1328"/>
      <c r="N51" s="1328"/>
      <c r="O51" s="1328"/>
      <c r="P51" s="1328"/>
      <c r="Q51" s="1328"/>
      <c r="R51" s="1328"/>
      <c r="S51" s="1328"/>
      <c r="T51" s="1328"/>
      <c r="U51" s="1328"/>
      <c r="V51" s="1328"/>
      <c r="W51" s="1328"/>
      <c r="X51" s="1328"/>
      <c r="Y51" s="1328"/>
      <c r="Z51" s="1328"/>
      <c r="AA51" s="1328"/>
      <c r="AB51" s="1328"/>
      <c r="AC51" s="1328"/>
      <c r="AD51" s="1328"/>
      <c r="AE51" s="1328"/>
      <c r="AF51" s="1328"/>
      <c r="AG51" s="1328"/>
      <c r="AH51" s="1329">
        <v>10865785</v>
      </c>
      <c r="AI51" s="1329">
        <v>11767775</v>
      </c>
      <c r="AJ51" s="1329">
        <v>12070157</v>
      </c>
      <c r="AK51" s="1329">
        <v>12742844</v>
      </c>
      <c r="AL51" s="1329">
        <v>13999770</v>
      </c>
      <c r="AM51" s="1329">
        <v>13780876</v>
      </c>
      <c r="AN51" s="1329">
        <v>14212961</v>
      </c>
      <c r="AO51" s="1329">
        <v>15118793</v>
      </c>
      <c r="AP51" s="1329">
        <v>16370254</v>
      </c>
      <c r="AQ51" s="1329">
        <v>17424649</v>
      </c>
      <c r="AR51" s="1330">
        <v>19022393</v>
      </c>
      <c r="AS51" s="1330">
        <v>20366950</v>
      </c>
      <c r="AT51" s="1330">
        <v>20630065</v>
      </c>
      <c r="AU51" s="1330">
        <v>20909984</v>
      </c>
      <c r="AV51" s="1330">
        <v>20840862</v>
      </c>
      <c r="AW51" s="1330">
        <v>21861609</v>
      </c>
      <c r="AX51" s="1330">
        <v>23385068</v>
      </c>
      <c r="AY51" s="1330">
        <v>23162770</v>
      </c>
      <c r="AZ51" s="1330">
        <v>22191853</v>
      </c>
      <c r="BA51" s="1330">
        <v>21438436</v>
      </c>
      <c r="BB51" s="1330">
        <v>21666318</v>
      </c>
      <c r="BC51" s="1330">
        <v>20883885</v>
      </c>
      <c r="BD51" s="1330">
        <v>20694598</v>
      </c>
      <c r="BE51" s="1331">
        <v>20343893</v>
      </c>
      <c r="BF51" s="1331">
        <v>20582999</v>
      </c>
      <c r="BG51" s="1331">
        <v>20845423</v>
      </c>
      <c r="BH51" s="1331">
        <v>21460655</v>
      </c>
      <c r="BI51" s="1331">
        <v>21430046</v>
      </c>
      <c r="BJ51" s="1331">
        <v>20910631</v>
      </c>
      <c r="BK51" s="1332">
        <v>19697151</v>
      </c>
      <c r="BL51" s="1264"/>
      <c r="BM51" s="1264"/>
      <c r="BN51" s="1264"/>
      <c r="BO51" s="1264"/>
      <c r="BP51" s="1264"/>
      <c r="BQ51" s="1264"/>
      <c r="BR51" s="1264"/>
      <c r="BS51" s="1324"/>
      <c r="BT51" s="1278"/>
      <c r="BU51" s="1264"/>
      <c r="BV51" s="1264"/>
      <c r="BW51" s="1264"/>
      <c r="BX51" s="1264"/>
      <c r="BY51" s="1264"/>
      <c r="BZ51" s="1264"/>
      <c r="CA51" s="1264"/>
      <c r="CB51" s="1264"/>
      <c r="CC51" s="1264"/>
      <c r="CD51" s="1264"/>
      <c r="CE51" s="1264"/>
      <c r="CF51" s="1264"/>
      <c r="CG51" s="1264"/>
      <c r="CH51" s="1264"/>
      <c r="CI51" s="1264"/>
      <c r="CJ51" s="1264"/>
      <c r="CK51" s="1264"/>
      <c r="CL51" s="1264"/>
      <c r="CM51" s="1223"/>
      <c r="CN51" s="1229"/>
      <c r="CO51" s="1229"/>
    </row>
    <row r="52" spans="1:93" s="1336" customFormat="1" ht="14" customHeight="1">
      <c r="A52" s="1333"/>
      <c r="B52" s="1268"/>
      <c r="C52" s="722" t="s">
        <v>962</v>
      </c>
      <c r="D52" s="1334" t="s">
        <v>333</v>
      </c>
      <c r="E52" s="1334">
        <v>34.589996045466989</v>
      </c>
      <c r="F52" s="1334">
        <v>20.089803667485345</v>
      </c>
      <c r="G52" s="1334">
        <v>14.366373902132997</v>
      </c>
      <c r="H52" s="1334">
        <v>6.791826659352715</v>
      </c>
      <c r="I52" s="1334">
        <v>17.510395183928622</v>
      </c>
      <c r="J52" s="1334">
        <v>8.5080713901674603</v>
      </c>
      <c r="K52" s="1334">
        <v>10.570830060225189</v>
      </c>
      <c r="L52" s="1334">
        <v>4.3337201316693106</v>
      </c>
      <c r="M52" s="1334">
        <v>12.360735480784509</v>
      </c>
      <c r="N52" s="1334">
        <v>12.186109246413565</v>
      </c>
      <c r="O52" s="1334">
        <v>25.424332163366842</v>
      </c>
      <c r="P52" s="1334">
        <v>8.0164680495322536</v>
      </c>
      <c r="Q52" s="1334">
        <v>14.513429594694207</v>
      </c>
      <c r="R52" s="1334">
        <v>16.133107511492721</v>
      </c>
      <c r="S52" s="1334">
        <v>14.147992284492799</v>
      </c>
      <c r="T52" s="1334">
        <v>16.379240672742508</v>
      </c>
      <c r="U52" s="1334">
        <v>16.261136526069382</v>
      </c>
      <c r="V52" s="1334">
        <v>16.606627757936259</v>
      </c>
      <c r="W52" s="1334">
        <v>21.261735901763767</v>
      </c>
      <c r="X52" s="1334">
        <v>17.55279995071594</v>
      </c>
      <c r="Y52" s="1334">
        <v>11.971605965693936</v>
      </c>
      <c r="Z52" s="1334">
        <v>14.44039410974951</v>
      </c>
      <c r="AA52" s="1334">
        <v>24.408114522218419</v>
      </c>
      <c r="AB52" s="1334">
        <v>12.412553816467883</v>
      </c>
      <c r="AC52" s="1334">
        <v>6.8620325995719726</v>
      </c>
      <c r="AD52" s="1334">
        <v>18.398952528184502</v>
      </c>
      <c r="AE52" s="1334">
        <v>7.4489589583547673</v>
      </c>
      <c r="AF52" s="1334">
        <v>8.0840544002887142</v>
      </c>
      <c r="AG52" s="1334">
        <v>11.309397357099932</v>
      </c>
      <c r="AH52" s="1334">
        <v>4.9022677982175447</v>
      </c>
      <c r="AI52" s="1334">
        <v>6.5219544611491154</v>
      </c>
      <c r="AJ52" s="1334">
        <v>4.3114301234411672</v>
      </c>
      <c r="AK52" s="1334">
        <v>5.1298112195391328</v>
      </c>
      <c r="AL52" s="1334">
        <v>9.7009402584218218</v>
      </c>
      <c r="AM52" s="1334">
        <v>-0.18938639658748788</v>
      </c>
      <c r="AN52" s="1334">
        <v>1.0453530262383388</v>
      </c>
      <c r="AO52" s="1334">
        <v>7.3157578580617679</v>
      </c>
      <c r="AP52" s="1334">
        <v>8.7341471704367031</v>
      </c>
      <c r="AQ52" s="1334">
        <v>7.9556208955567032</v>
      </c>
      <c r="AR52" s="1334">
        <v>11.369991600259704</v>
      </c>
      <c r="AS52" s="1334">
        <v>5.6212842302031518</v>
      </c>
      <c r="AT52" s="1334">
        <v>1.7405655224519114</v>
      </c>
      <c r="AU52" s="1334">
        <v>2.6691971908901726</v>
      </c>
      <c r="AV52" s="1334">
        <v>-1.7996747020337525</v>
      </c>
      <c r="AW52" s="1334">
        <v>5.9743381179733026</v>
      </c>
      <c r="AX52" s="1334">
        <v>3.512280671057312</v>
      </c>
      <c r="AY52" s="1334">
        <v>-1.7752110174059472</v>
      </c>
      <c r="AZ52" s="1334">
        <v>-3.9041252809769702</v>
      </c>
      <c r="BA52" s="1334">
        <v>-2.9279910063994365</v>
      </c>
      <c r="BB52" s="1334">
        <v>0.31529600207096281</v>
      </c>
      <c r="BC52" s="1334">
        <v>-5.052291150715102</v>
      </c>
      <c r="BD52" s="1334">
        <v>-1.2471237729263069</v>
      </c>
      <c r="BE52" s="1334">
        <v>-1.7295841310998161</v>
      </c>
      <c r="BF52" s="1334">
        <v>1.3307815156123706</v>
      </c>
      <c r="BG52" s="1334">
        <v>0.32357436762250841</v>
      </c>
      <c r="BH52" s="1334">
        <v>2.5793535074981837</v>
      </c>
      <c r="BI52" s="1334">
        <v>-1.4541702376327723</v>
      </c>
      <c r="BJ52" s="1334">
        <v>-1.1759899570753669</v>
      </c>
      <c r="BK52" s="1334">
        <v>-6.3277955586855699</v>
      </c>
      <c r="BL52" s="1318"/>
      <c r="BM52" s="1318"/>
      <c r="BN52" s="1318"/>
      <c r="BO52" s="1318"/>
      <c r="BP52" s="1318"/>
      <c r="BQ52" s="1318"/>
      <c r="BR52" s="1318"/>
      <c r="BS52" s="1333"/>
      <c r="BT52" s="1268"/>
      <c r="BU52" s="1318"/>
      <c r="BV52" s="1318"/>
      <c r="BW52" s="1318"/>
      <c r="BX52" s="1318"/>
      <c r="BY52" s="1318"/>
      <c r="BZ52" s="1318"/>
      <c r="CA52" s="1318"/>
      <c r="CB52" s="1318"/>
      <c r="CC52" s="1318"/>
      <c r="CD52" s="1318"/>
      <c r="CE52" s="1318"/>
      <c r="CF52" s="1318"/>
      <c r="CG52" s="1318"/>
      <c r="CH52" s="1318"/>
      <c r="CI52" s="1318"/>
      <c r="CJ52" s="1318"/>
      <c r="CK52" s="1318"/>
      <c r="CL52" s="1318"/>
      <c r="CM52" s="1300"/>
      <c r="CN52" s="1335"/>
      <c r="CO52" s="1335"/>
    </row>
    <row r="53" spans="1:93">
      <c r="A53" s="1199" t="s">
        <v>963</v>
      </c>
      <c r="C53" s="1336" t="s">
        <v>964</v>
      </c>
      <c r="D53" s="1336"/>
      <c r="E53" s="1336"/>
      <c r="F53" s="1336"/>
      <c r="G53" s="1336"/>
      <c r="H53" s="1336"/>
      <c r="AC53" s="1337"/>
      <c r="AD53" s="1337"/>
      <c r="AE53" s="1337"/>
      <c r="AF53" s="1337"/>
      <c r="AG53" s="1337"/>
      <c r="AH53" s="1337"/>
      <c r="AI53" s="1337"/>
      <c r="AJ53" s="1337"/>
      <c r="AK53" s="1337"/>
      <c r="AL53" s="1337"/>
      <c r="AM53" s="1337"/>
      <c r="AN53" s="1337"/>
      <c r="AO53" s="1337"/>
      <c r="AP53" s="1337"/>
      <c r="AQ53" s="1337"/>
      <c r="AR53" s="1337"/>
      <c r="AS53" s="1337"/>
      <c r="AT53" s="1337"/>
      <c r="AU53" s="1337"/>
      <c r="AV53" s="1337"/>
      <c r="AW53" s="1337"/>
      <c r="AX53" s="1337"/>
      <c r="AY53" s="1337"/>
      <c r="AZ53" s="1337"/>
      <c r="BA53" s="1337"/>
      <c r="BB53" s="1337"/>
      <c r="BC53" s="1337"/>
      <c r="BD53" s="1337"/>
    </row>
    <row r="54" spans="1:93">
      <c r="C54" s="1336" t="s">
        <v>965</v>
      </c>
      <c r="D54" s="1336"/>
      <c r="E54" s="1336"/>
      <c r="F54" s="1336"/>
      <c r="G54" s="1336"/>
      <c r="H54" s="1336"/>
      <c r="M54" s="1199" t="s">
        <v>966</v>
      </c>
      <c r="AQ54" s="1338"/>
      <c r="AR54" s="1339"/>
      <c r="BA54" s="1335"/>
      <c r="BB54" s="1335"/>
      <c r="BC54" s="1335"/>
    </row>
    <row r="55" spans="1:93">
      <c r="C55" s="1336" t="s">
        <v>967</v>
      </c>
      <c r="D55" s="1336"/>
      <c r="E55" s="1336"/>
      <c r="F55" s="1336"/>
      <c r="G55" s="1336"/>
      <c r="H55" s="1336"/>
      <c r="M55" s="1199" t="s">
        <v>968</v>
      </c>
      <c r="AQ55" s="1339"/>
      <c r="AR55" s="1339"/>
      <c r="AS55" s="1338"/>
      <c r="AT55" s="1338"/>
      <c r="BA55" s="1335"/>
      <c r="BB55" s="1335"/>
      <c r="BC55" s="1335"/>
    </row>
    <row r="56" spans="1:93">
      <c r="C56" s="1336" t="s">
        <v>969</v>
      </c>
    </row>
    <row r="100" spans="53:56">
      <c r="BA100" s="1199"/>
      <c r="BB100" s="1199"/>
      <c r="BC100" s="1199"/>
      <c r="BD100" s="1199"/>
    </row>
    <row r="101" spans="53:56">
      <c r="BA101" s="1199"/>
      <c r="BB101" s="1199"/>
      <c r="BC101" s="1199"/>
      <c r="BD101" s="1199"/>
    </row>
    <row r="102" spans="53:56">
      <c r="BA102" s="1199"/>
      <c r="BB102" s="1199"/>
      <c r="BC102" s="1199"/>
      <c r="BD102" s="1199"/>
    </row>
    <row r="103" spans="53:56">
      <c r="BA103" s="1199"/>
      <c r="BB103" s="1199"/>
      <c r="BC103" s="1199"/>
      <c r="BD103" s="1199"/>
    </row>
    <row r="104" spans="53:56">
      <c r="BA104" s="1199"/>
      <c r="BB104" s="1199"/>
      <c r="BC104" s="1199"/>
      <c r="BD104" s="1199"/>
    </row>
    <row r="105" spans="53:56">
      <c r="BA105" s="1199"/>
      <c r="BB105" s="1199"/>
      <c r="BC105" s="1199"/>
      <c r="BD105" s="1199"/>
    </row>
    <row r="106" spans="53:56">
      <c r="BA106" s="1199"/>
      <c r="BB106" s="1199"/>
      <c r="BC106" s="1199"/>
      <c r="BD106" s="1199"/>
    </row>
    <row r="107" spans="53:56">
      <c r="BA107" s="1199"/>
      <c r="BB107" s="1199"/>
      <c r="BC107" s="1199"/>
      <c r="BD107" s="1199"/>
    </row>
    <row r="108" spans="53:56">
      <c r="BA108" s="1199"/>
      <c r="BB108" s="1199"/>
      <c r="BC108" s="1199"/>
      <c r="BD108" s="1199"/>
    </row>
    <row r="109" spans="53:56">
      <c r="BA109" s="1199"/>
      <c r="BB109" s="1199"/>
      <c r="BC109" s="1199"/>
      <c r="BD109" s="1199"/>
    </row>
    <row r="110" spans="53:56">
      <c r="BA110" s="1199"/>
      <c r="BB110" s="1199"/>
      <c r="BC110" s="1199"/>
      <c r="BD110" s="1199"/>
    </row>
    <row r="111" spans="53:56">
      <c r="BA111" s="1199"/>
      <c r="BB111" s="1199"/>
      <c r="BC111" s="1199"/>
      <c r="BD111" s="1199"/>
    </row>
    <row r="112" spans="53:56">
      <c r="BA112" s="1199"/>
      <c r="BB112" s="1199"/>
      <c r="BC112" s="1199"/>
      <c r="BD112" s="1199"/>
    </row>
    <row r="113" spans="53:56">
      <c r="BA113" s="1199"/>
      <c r="BB113" s="1199"/>
      <c r="BC113" s="1199"/>
      <c r="BD113" s="1199"/>
    </row>
    <row r="114" spans="53:56">
      <c r="BA114" s="1199"/>
      <c r="BB114" s="1199"/>
      <c r="BC114" s="1199"/>
      <c r="BD114" s="1199"/>
    </row>
    <row r="115" spans="53:56">
      <c r="BA115" s="1199"/>
      <c r="BB115" s="1199"/>
      <c r="BC115" s="1199"/>
      <c r="BD115" s="1199"/>
    </row>
    <row r="116" spans="53:56">
      <c r="BA116" s="1199"/>
      <c r="BB116" s="1199"/>
      <c r="BC116" s="1199"/>
      <c r="BD116" s="1199"/>
    </row>
    <row r="117" spans="53:56">
      <c r="BA117" s="1199"/>
      <c r="BB117" s="1199"/>
      <c r="BC117" s="1199"/>
      <c r="BD117" s="1199"/>
    </row>
    <row r="118" spans="53:56">
      <c r="BA118" s="1199"/>
      <c r="BB118" s="1199"/>
      <c r="BC118" s="1199"/>
      <c r="BD118" s="1199"/>
    </row>
    <row r="119" spans="53:56">
      <c r="BA119" s="1199"/>
      <c r="BB119" s="1199"/>
      <c r="BC119" s="1199"/>
      <c r="BD119" s="1199"/>
    </row>
    <row r="120" spans="53:56">
      <c r="BA120" s="1199"/>
      <c r="BB120" s="1199"/>
      <c r="BC120" s="1199"/>
      <c r="BD120" s="1199"/>
    </row>
    <row r="121" spans="53:56">
      <c r="BA121" s="1199"/>
      <c r="BB121" s="1199"/>
      <c r="BC121" s="1199"/>
      <c r="BD121" s="1199"/>
    </row>
    <row r="122" spans="53:56">
      <c r="BA122" s="1199"/>
      <c r="BB122" s="1199"/>
      <c r="BC122" s="1199"/>
      <c r="BD122" s="1199"/>
    </row>
    <row r="123" spans="53:56">
      <c r="BA123" s="1199"/>
      <c r="BB123" s="1199"/>
      <c r="BC123" s="1199"/>
      <c r="BD123" s="1199"/>
    </row>
    <row r="124" spans="53:56">
      <c r="BA124" s="1199"/>
      <c r="BB124" s="1199"/>
      <c r="BC124" s="1199"/>
      <c r="BD124" s="1199"/>
    </row>
    <row r="125" spans="53:56">
      <c r="BA125" s="1199"/>
      <c r="BB125" s="1199"/>
      <c r="BC125" s="1199"/>
      <c r="BD125" s="1199"/>
    </row>
    <row r="126" spans="53:56">
      <c r="BA126" s="1199"/>
      <c r="BB126" s="1199"/>
      <c r="BC126" s="1199"/>
      <c r="BD126" s="1199"/>
    </row>
    <row r="127" spans="53:56">
      <c r="BA127" s="1199"/>
      <c r="BB127" s="1199"/>
      <c r="BC127" s="1199"/>
      <c r="BD127" s="1199"/>
    </row>
    <row r="128" spans="53:56">
      <c r="BA128" s="1199"/>
      <c r="BB128" s="1199"/>
      <c r="BC128" s="1199"/>
      <c r="BD128" s="1199"/>
    </row>
    <row r="129" spans="53:56">
      <c r="BA129" s="1199"/>
      <c r="BB129" s="1199"/>
      <c r="BC129" s="1199"/>
      <c r="BD129" s="1199"/>
    </row>
    <row r="130" spans="53:56">
      <c r="BA130" s="1199"/>
      <c r="BB130" s="1199"/>
      <c r="BC130" s="1199"/>
      <c r="BD130" s="1199"/>
    </row>
    <row r="131" spans="53:56">
      <c r="BA131" s="1199"/>
      <c r="BB131" s="1199"/>
      <c r="BC131" s="1199"/>
      <c r="BD131" s="1199"/>
    </row>
    <row r="132" spans="53:56">
      <c r="BA132" s="1199"/>
      <c r="BB132" s="1199"/>
      <c r="BC132" s="1199"/>
      <c r="BD132" s="1199"/>
    </row>
    <row r="133" spans="53:56">
      <c r="BA133" s="1199"/>
      <c r="BB133" s="1199"/>
      <c r="BC133" s="1199"/>
      <c r="BD133" s="1199"/>
    </row>
    <row r="134" spans="53:56">
      <c r="BA134" s="1199"/>
      <c r="BB134" s="1199"/>
      <c r="BC134" s="1199"/>
      <c r="BD134" s="1199"/>
    </row>
    <row r="135" spans="53:56">
      <c r="BA135" s="1199"/>
      <c r="BB135" s="1199"/>
      <c r="BC135" s="1199"/>
      <c r="BD135" s="1199"/>
    </row>
    <row r="136" spans="53:56">
      <c r="BA136" s="1199"/>
      <c r="BB136" s="1199"/>
      <c r="BC136" s="1199"/>
      <c r="BD136" s="1199"/>
    </row>
    <row r="137" spans="53:56">
      <c r="BA137" s="1199"/>
      <c r="BB137" s="1199"/>
      <c r="BC137" s="1199"/>
      <c r="BD137" s="1199"/>
    </row>
    <row r="138" spans="53:56">
      <c r="BA138" s="1199"/>
      <c r="BB138" s="1199"/>
      <c r="BC138" s="1199"/>
      <c r="BD138" s="1199"/>
    </row>
    <row r="139" spans="53:56">
      <c r="BA139" s="1199"/>
      <c r="BB139" s="1199"/>
      <c r="BC139" s="1199"/>
      <c r="BD139" s="1199"/>
    </row>
    <row r="140" spans="53:56">
      <c r="BA140" s="1199"/>
      <c r="BB140" s="1199"/>
      <c r="BC140" s="1199"/>
      <c r="BD140" s="1199"/>
    </row>
    <row r="141" spans="53:56">
      <c r="BA141" s="1199"/>
      <c r="BB141" s="1199"/>
      <c r="BC141" s="1199"/>
      <c r="BD141" s="1199"/>
    </row>
    <row r="142" spans="53:56">
      <c r="BA142" s="1199"/>
      <c r="BB142" s="1199"/>
      <c r="BC142" s="1199"/>
      <c r="BD142" s="1199"/>
    </row>
    <row r="143" spans="53:56">
      <c r="BA143" s="1199"/>
      <c r="BB143" s="1199"/>
      <c r="BC143" s="1199"/>
      <c r="BD143" s="1199"/>
    </row>
    <row r="144" spans="53:56">
      <c r="BA144" s="1199"/>
      <c r="BB144" s="1199"/>
      <c r="BC144" s="1199"/>
      <c r="BD144" s="1199"/>
    </row>
    <row r="145" spans="53:56">
      <c r="BA145" s="1199"/>
      <c r="BB145" s="1199"/>
      <c r="BC145" s="1199"/>
      <c r="BD145" s="1199"/>
    </row>
    <row r="146" spans="53:56">
      <c r="BA146" s="1199"/>
      <c r="BB146" s="1199"/>
      <c r="BC146" s="1199"/>
      <c r="BD146" s="1199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8F768-C5B5-4343-98C9-3DFCEA4AAFBB}">
  <dimension ref="A1:BD5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6" sqref="V6"/>
    </sheetView>
  </sheetViews>
  <sheetFormatPr defaultColWidth="11.81640625" defaultRowHeight="12"/>
  <cols>
    <col min="1" max="1" width="33.453125" style="722" customWidth="1"/>
    <col min="2" max="21" width="11.90625" style="722" hidden="1" customWidth="1"/>
    <col min="22" max="35" width="11.90625" style="722" customWidth="1"/>
    <col min="36" max="36" width="12.6328125" style="722" customWidth="1"/>
    <col min="37" max="46" width="12.81640625" style="722" customWidth="1"/>
    <col min="47" max="56" width="12.6328125" style="722" customWidth="1"/>
    <col min="57" max="16384" width="11.81640625" style="722"/>
  </cols>
  <sheetData>
    <row r="1" spans="1:56" ht="15.65" customHeight="1">
      <c r="A1" s="1340" t="s">
        <v>1015</v>
      </c>
      <c r="C1" s="1198"/>
      <c r="H1" s="1491" t="s">
        <v>160</v>
      </c>
      <c r="AC1" s="528" t="s">
        <v>333</v>
      </c>
      <c r="AQ1" s="722" t="s">
        <v>1016</v>
      </c>
      <c r="AX1" s="1492"/>
    </row>
    <row r="2" spans="1:56" ht="15" customHeight="1" thickBot="1">
      <c r="A2" s="1341"/>
      <c r="B2" s="1208" t="s">
        <v>971</v>
      </c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  <c r="R2" s="1207"/>
      <c r="S2" s="1207"/>
      <c r="T2" s="1207"/>
      <c r="U2" s="1207"/>
      <c r="W2" s="1198"/>
      <c r="X2" s="1198"/>
      <c r="Y2" s="1207" t="s">
        <v>333</v>
      </c>
      <c r="Z2" s="1207" t="s">
        <v>333</v>
      </c>
      <c r="AA2" s="1203" t="s">
        <v>877</v>
      </c>
      <c r="AB2" s="1207"/>
      <c r="AC2" s="1207"/>
      <c r="AD2" s="1207"/>
      <c r="AE2" s="1207"/>
      <c r="AF2" s="1207"/>
      <c r="AG2" s="1207"/>
      <c r="AH2" s="1207"/>
      <c r="AI2" s="1207"/>
      <c r="AJ2" s="1207"/>
      <c r="AK2" s="1203" t="s">
        <v>878</v>
      </c>
      <c r="AL2" s="1207"/>
      <c r="AM2" s="1209"/>
      <c r="AN2" s="1199"/>
      <c r="AO2" s="1199"/>
      <c r="AP2" s="1199"/>
      <c r="AQ2" s="1199"/>
      <c r="AR2" s="1199"/>
      <c r="AS2" s="1199"/>
      <c r="AT2" s="1210"/>
      <c r="AU2" s="1211"/>
      <c r="AV2" s="1211"/>
      <c r="AW2" s="1211"/>
      <c r="AX2" s="1210"/>
      <c r="AY2" s="1210"/>
      <c r="AZ2" s="1210"/>
      <c r="BA2" s="1210"/>
      <c r="BB2" s="1210"/>
      <c r="BC2" s="1210"/>
      <c r="BD2" s="1210" t="s">
        <v>31</v>
      </c>
    </row>
    <row r="3" spans="1:56" ht="13.25" customHeight="1">
      <c r="A3" s="1493"/>
      <c r="B3" s="1218">
        <v>1955</v>
      </c>
      <c r="C3" s="1218">
        <v>1956</v>
      </c>
      <c r="D3" s="1218">
        <v>1957</v>
      </c>
      <c r="E3" s="1218">
        <v>1958</v>
      </c>
      <c r="F3" s="1218">
        <v>1959</v>
      </c>
      <c r="G3" s="1218">
        <v>1960</v>
      </c>
      <c r="H3" s="1218">
        <v>1961</v>
      </c>
      <c r="I3" s="1218">
        <v>1962</v>
      </c>
      <c r="J3" s="1218">
        <v>1963</v>
      </c>
      <c r="K3" s="1218">
        <v>1964</v>
      </c>
      <c r="L3" s="1218">
        <v>1965</v>
      </c>
      <c r="M3" s="1218">
        <v>1966</v>
      </c>
      <c r="N3" s="1218">
        <v>1967</v>
      </c>
      <c r="O3" s="1218">
        <v>1968</v>
      </c>
      <c r="P3" s="1218">
        <v>1969</v>
      </c>
      <c r="Q3" s="1218">
        <v>1970</v>
      </c>
      <c r="R3" s="1218">
        <v>1971</v>
      </c>
      <c r="S3" s="1218">
        <v>1972</v>
      </c>
      <c r="T3" s="1218">
        <v>1973</v>
      </c>
      <c r="U3" s="1218">
        <v>1974</v>
      </c>
      <c r="V3" s="1218">
        <v>1975</v>
      </c>
      <c r="W3" s="1218">
        <v>1976</v>
      </c>
      <c r="X3" s="1218">
        <v>1977</v>
      </c>
      <c r="Y3" s="1218">
        <v>1978</v>
      </c>
      <c r="Z3" s="1218">
        <v>1979</v>
      </c>
      <c r="AA3" s="1218">
        <v>1980</v>
      </c>
      <c r="AB3" s="1218">
        <v>1981</v>
      </c>
      <c r="AC3" s="1218">
        <v>1982</v>
      </c>
      <c r="AD3" s="1218">
        <v>1983</v>
      </c>
      <c r="AE3" s="1218">
        <v>1984</v>
      </c>
      <c r="AF3" s="1218">
        <v>1985</v>
      </c>
      <c r="AG3" s="1218">
        <v>1986</v>
      </c>
      <c r="AH3" s="1218">
        <v>1987</v>
      </c>
      <c r="AI3" s="1218">
        <v>1988</v>
      </c>
      <c r="AJ3" s="1218">
        <v>1989</v>
      </c>
      <c r="AK3" s="1218">
        <v>1990</v>
      </c>
      <c r="AL3" s="1218">
        <v>1991</v>
      </c>
      <c r="AM3" s="1218">
        <v>1992</v>
      </c>
      <c r="AN3" s="1218">
        <v>1993</v>
      </c>
      <c r="AO3" s="1218">
        <v>1994</v>
      </c>
      <c r="AP3" s="1218">
        <v>1995</v>
      </c>
      <c r="AQ3" s="1218">
        <v>1996</v>
      </c>
      <c r="AR3" s="1218">
        <v>1997</v>
      </c>
      <c r="AS3" s="1219">
        <v>1998</v>
      </c>
      <c r="AT3" s="1220">
        <v>1999</v>
      </c>
      <c r="AU3" s="1220">
        <v>2000</v>
      </c>
      <c r="AV3" s="1220">
        <v>2001</v>
      </c>
      <c r="AW3" s="1220">
        <v>2002</v>
      </c>
      <c r="AX3" s="1220">
        <v>2003</v>
      </c>
      <c r="AY3" s="1221">
        <v>2004</v>
      </c>
      <c r="AZ3" s="1221">
        <v>2005</v>
      </c>
      <c r="BA3" s="1494">
        <v>2006</v>
      </c>
      <c r="BB3" s="1221">
        <v>2007</v>
      </c>
      <c r="BC3" s="1221">
        <v>2008</v>
      </c>
      <c r="BD3" s="1222">
        <v>2009</v>
      </c>
    </row>
    <row r="4" spans="1:56" ht="12" customHeight="1">
      <c r="A4" s="1495" t="s">
        <v>1017</v>
      </c>
      <c r="B4" s="1313" t="s">
        <v>160</v>
      </c>
      <c r="C4" s="1441"/>
      <c r="D4" s="1441"/>
      <c r="E4" s="1441"/>
      <c r="F4" s="1441"/>
      <c r="G4" s="1441"/>
      <c r="H4" s="1441"/>
      <c r="I4" s="1441"/>
      <c r="J4" s="1441"/>
      <c r="K4" s="1441"/>
      <c r="L4" s="1441"/>
      <c r="M4" s="1441"/>
      <c r="N4" s="1441"/>
      <c r="O4" s="1441"/>
      <c r="P4" s="1441"/>
      <c r="Q4" s="1441"/>
      <c r="R4" s="1441"/>
      <c r="S4" s="1441"/>
      <c r="T4" s="1441"/>
      <c r="U4" s="1441"/>
      <c r="V4" s="1441"/>
      <c r="W4" s="1441"/>
      <c r="X4" s="1441"/>
      <c r="Y4" s="1441"/>
      <c r="Z4" s="1441"/>
      <c r="AA4" s="1442"/>
      <c r="AB4" s="1441"/>
      <c r="AC4" s="1441"/>
      <c r="AD4" s="1441"/>
      <c r="AE4" s="1441"/>
      <c r="AF4" s="1441"/>
      <c r="AG4" s="1441"/>
      <c r="AH4" s="1443"/>
      <c r="AI4" s="1443"/>
      <c r="AJ4" s="1444" t="s">
        <v>160</v>
      </c>
      <c r="AK4" s="1445"/>
      <c r="AL4" s="1443"/>
      <c r="AM4" s="1446"/>
      <c r="AN4" s="1447"/>
      <c r="AO4" s="1447"/>
      <c r="AP4" s="1447"/>
      <c r="AQ4" s="1447"/>
      <c r="AR4" s="1448"/>
      <c r="AS4" s="1449"/>
      <c r="AT4" s="1242"/>
      <c r="AU4" s="1242"/>
      <c r="AV4" s="1242"/>
      <c r="AW4" s="1242"/>
      <c r="AX4" s="1242"/>
      <c r="AY4" s="1242"/>
      <c r="AZ4" s="1242"/>
      <c r="BA4" s="1243"/>
      <c r="BB4" s="1243"/>
      <c r="BC4" s="1245"/>
      <c r="BD4" s="1496"/>
    </row>
    <row r="5" spans="1:56" ht="11.4" customHeight="1">
      <c r="A5" s="1495"/>
      <c r="B5" s="1497" t="s">
        <v>884</v>
      </c>
      <c r="C5" s="1254" t="s">
        <v>885</v>
      </c>
      <c r="D5" s="1254" t="s">
        <v>886</v>
      </c>
      <c r="E5" s="1254" t="s">
        <v>887</v>
      </c>
      <c r="F5" s="1254" t="s">
        <v>888</v>
      </c>
      <c r="G5" s="1254" t="s">
        <v>889</v>
      </c>
      <c r="H5" s="1254" t="s">
        <v>890</v>
      </c>
      <c r="I5" s="1254" t="s">
        <v>891</v>
      </c>
      <c r="J5" s="1254" t="s">
        <v>892</v>
      </c>
      <c r="K5" s="1254" t="s">
        <v>893</v>
      </c>
      <c r="L5" s="1254" t="s">
        <v>894</v>
      </c>
      <c r="M5" s="1254" t="s">
        <v>895</v>
      </c>
      <c r="N5" s="1254" t="s">
        <v>896</v>
      </c>
      <c r="O5" s="1254" t="s">
        <v>897</v>
      </c>
      <c r="P5" s="1254" t="s">
        <v>898</v>
      </c>
      <c r="Q5" s="1254" t="s">
        <v>899</v>
      </c>
      <c r="R5" s="1254" t="s">
        <v>900</v>
      </c>
      <c r="S5" s="1254" t="s">
        <v>901</v>
      </c>
      <c r="T5" s="1254" t="s">
        <v>902</v>
      </c>
      <c r="U5" s="1254" t="s">
        <v>903</v>
      </c>
      <c r="V5" s="1254" t="s">
        <v>904</v>
      </c>
      <c r="W5" s="1254" t="s">
        <v>905</v>
      </c>
      <c r="X5" s="1254" t="s">
        <v>906</v>
      </c>
      <c r="Y5" s="1254" t="s">
        <v>907</v>
      </c>
      <c r="Z5" s="1254" t="s">
        <v>908</v>
      </c>
      <c r="AA5" s="1498" t="s">
        <v>909</v>
      </c>
      <c r="AB5" s="1254" t="s">
        <v>910</v>
      </c>
      <c r="AC5" s="1254" t="s">
        <v>911</v>
      </c>
      <c r="AD5" s="1254" t="s">
        <v>912</v>
      </c>
      <c r="AE5" s="1254" t="s">
        <v>913</v>
      </c>
      <c r="AF5" s="1254" t="s">
        <v>914</v>
      </c>
      <c r="AG5" s="1254" t="s">
        <v>915</v>
      </c>
      <c r="AH5" s="1499" t="s">
        <v>916</v>
      </c>
      <c r="AI5" s="1499" t="s">
        <v>917</v>
      </c>
      <c r="AJ5" s="1499" t="s">
        <v>918</v>
      </c>
      <c r="AK5" s="1256" t="s">
        <v>919</v>
      </c>
      <c r="AL5" s="1256" t="s">
        <v>920</v>
      </c>
      <c r="AM5" s="1257" t="s">
        <v>921</v>
      </c>
      <c r="AN5" s="1253" t="s">
        <v>922</v>
      </c>
      <c r="AO5" s="1253" t="s">
        <v>923</v>
      </c>
      <c r="AP5" s="1253" t="s">
        <v>924</v>
      </c>
      <c r="AQ5" s="1253" t="s">
        <v>925</v>
      </c>
      <c r="AR5" s="1253" t="s">
        <v>926</v>
      </c>
      <c r="AS5" s="1255" t="s">
        <v>927</v>
      </c>
      <c r="AT5" s="1258" t="s">
        <v>17</v>
      </c>
      <c r="AU5" s="1258" t="s">
        <v>18</v>
      </c>
      <c r="AV5" s="1258" t="s">
        <v>19</v>
      </c>
      <c r="AW5" s="1258" t="s">
        <v>850</v>
      </c>
      <c r="AX5" s="1258" t="s">
        <v>851</v>
      </c>
      <c r="AY5" s="1258" t="s">
        <v>22</v>
      </c>
      <c r="AZ5" s="1258" t="s">
        <v>23</v>
      </c>
      <c r="BA5" s="1259" t="s">
        <v>24</v>
      </c>
      <c r="BB5" s="1259" t="s">
        <v>25</v>
      </c>
      <c r="BC5" s="1261" t="s">
        <v>26</v>
      </c>
      <c r="BD5" s="1500" t="s">
        <v>27</v>
      </c>
    </row>
    <row r="6" spans="1:56" ht="14" customHeight="1">
      <c r="A6" s="1501" t="s">
        <v>1018</v>
      </c>
      <c r="B6" s="1502">
        <v>239909</v>
      </c>
      <c r="C6" s="1502">
        <v>288959</v>
      </c>
      <c r="D6" s="1502">
        <v>334601</v>
      </c>
      <c r="E6" s="1502">
        <v>339972</v>
      </c>
      <c r="F6" s="1502">
        <v>339101</v>
      </c>
      <c r="G6" s="1502">
        <v>413983</v>
      </c>
      <c r="H6" s="1502">
        <v>495096</v>
      </c>
      <c r="I6" s="1502">
        <v>577028</v>
      </c>
      <c r="J6" s="1502">
        <v>659474</v>
      </c>
      <c r="K6" s="1502">
        <v>762417</v>
      </c>
      <c r="L6" s="1502">
        <v>871046</v>
      </c>
      <c r="M6" s="1502">
        <v>971925</v>
      </c>
      <c r="N6" s="1502">
        <v>1137678</v>
      </c>
      <c r="O6" s="1502">
        <v>1338535</v>
      </c>
      <c r="P6" s="1502">
        <v>1615505</v>
      </c>
      <c r="Q6" s="1502">
        <v>1848175</v>
      </c>
      <c r="R6" s="1502">
        <v>2080907</v>
      </c>
      <c r="S6" s="1502">
        <v>2397671</v>
      </c>
      <c r="T6" s="1502">
        <v>2986349</v>
      </c>
      <c r="U6" s="1502">
        <v>3761264</v>
      </c>
      <c r="V6" s="1502">
        <v>4173067</v>
      </c>
      <c r="W6" s="1502">
        <v>4454434</v>
      </c>
      <c r="X6" s="1502">
        <v>4930333</v>
      </c>
      <c r="Y6" s="1502">
        <v>5300334</v>
      </c>
      <c r="Z6" s="1502">
        <v>5740807</v>
      </c>
      <c r="AA6" s="1502">
        <v>5310657</v>
      </c>
      <c r="AB6" s="1502">
        <v>6134662</v>
      </c>
      <c r="AC6" s="1502">
        <v>6128986</v>
      </c>
      <c r="AD6" s="1502">
        <v>6413497</v>
      </c>
      <c r="AE6" s="1502">
        <v>6715198</v>
      </c>
      <c r="AF6" s="1502">
        <v>6990502</v>
      </c>
      <c r="AG6" s="1502">
        <v>7497961</v>
      </c>
      <c r="AH6" s="1502">
        <v>7835171</v>
      </c>
      <c r="AI6" s="1502">
        <v>7895763</v>
      </c>
      <c r="AJ6" s="1502">
        <v>8421292</v>
      </c>
      <c r="AK6" s="1503">
        <v>9785354</v>
      </c>
      <c r="AL6" s="1503">
        <v>10626155</v>
      </c>
      <c r="AM6" s="1503">
        <v>10841447</v>
      </c>
      <c r="AN6" s="1503">
        <v>10907129</v>
      </c>
      <c r="AO6" s="1503">
        <v>10764187</v>
      </c>
      <c r="AP6" s="1503">
        <v>11156324</v>
      </c>
      <c r="AQ6" s="1503">
        <v>11827287</v>
      </c>
      <c r="AR6" s="1503">
        <v>12090582</v>
      </c>
      <c r="AS6" s="1503">
        <v>11555826</v>
      </c>
      <c r="AT6" s="1503">
        <v>11149906</v>
      </c>
      <c r="AU6" s="1503">
        <v>11501107</v>
      </c>
      <c r="AV6" s="1503">
        <v>11307790</v>
      </c>
      <c r="AW6" s="1503">
        <v>11285897</v>
      </c>
      <c r="AX6" s="1503">
        <v>11225288</v>
      </c>
      <c r="AY6" s="1504">
        <v>10869257</v>
      </c>
      <c r="AZ6" s="1504">
        <v>10777379</v>
      </c>
      <c r="BA6" s="1504">
        <v>10920287</v>
      </c>
      <c r="BB6" s="1504">
        <v>11094603</v>
      </c>
      <c r="BC6" s="1504">
        <v>11046637</v>
      </c>
      <c r="BD6" s="1505">
        <v>10767251</v>
      </c>
    </row>
    <row r="7" spans="1:56" ht="14" customHeight="1">
      <c r="A7" s="1501" t="s">
        <v>510</v>
      </c>
      <c r="B7" s="1506"/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1506"/>
      <c r="N7" s="1506"/>
      <c r="O7" s="1506"/>
      <c r="P7" s="1506"/>
      <c r="Q7" s="1506"/>
      <c r="R7" s="1506"/>
      <c r="S7" s="1506"/>
      <c r="T7" s="1506"/>
      <c r="U7" s="1506"/>
      <c r="V7" s="1502">
        <v>3833885</v>
      </c>
      <c r="W7" s="1502">
        <v>4066058</v>
      </c>
      <c r="X7" s="1502">
        <v>4481933</v>
      </c>
      <c r="Y7" s="1502">
        <v>4807607</v>
      </c>
      <c r="Z7" s="1502">
        <v>5216138</v>
      </c>
      <c r="AA7" s="1502">
        <v>4740467</v>
      </c>
      <c r="AB7" s="1502">
        <v>5508849</v>
      </c>
      <c r="AC7" s="1502">
        <v>5463217</v>
      </c>
      <c r="AD7" s="1502">
        <v>5727831</v>
      </c>
      <c r="AE7" s="1502">
        <v>6009866</v>
      </c>
      <c r="AF7" s="1502">
        <v>6204685</v>
      </c>
      <c r="AG7" s="1502">
        <v>6640107</v>
      </c>
      <c r="AH7" s="1502">
        <v>6832663</v>
      </c>
      <c r="AI7" s="1502">
        <v>6955630</v>
      </c>
      <c r="AJ7" s="1502">
        <v>7337181</v>
      </c>
      <c r="AK7" s="1503">
        <v>8322928</v>
      </c>
      <c r="AL7" s="1503">
        <v>9040809</v>
      </c>
      <c r="AM7" s="1503">
        <v>9325381</v>
      </c>
      <c r="AN7" s="1503">
        <v>9350398</v>
      </c>
      <c r="AO7" s="1503">
        <v>9298895</v>
      </c>
      <c r="AP7" s="1503">
        <v>9527649</v>
      </c>
      <c r="AQ7" s="1503">
        <v>10192311</v>
      </c>
      <c r="AR7" s="1503">
        <v>10369524</v>
      </c>
      <c r="AS7" s="1503">
        <v>9870470</v>
      </c>
      <c r="AT7" s="1507">
        <v>9506335</v>
      </c>
      <c r="AU7" s="1503">
        <v>9849889</v>
      </c>
      <c r="AV7" s="1503">
        <v>9679161</v>
      </c>
      <c r="AW7" s="1503">
        <v>9588160</v>
      </c>
      <c r="AX7" s="1503">
        <v>9656707</v>
      </c>
      <c r="AY7" s="1503">
        <v>9343367</v>
      </c>
      <c r="AZ7" s="1503">
        <v>9296749</v>
      </c>
      <c r="BA7" s="1503">
        <v>9284346</v>
      </c>
      <c r="BB7" s="1503">
        <v>9427215</v>
      </c>
      <c r="BC7" s="1503">
        <v>9484170</v>
      </c>
      <c r="BD7" s="1508">
        <v>9180726</v>
      </c>
    </row>
    <row r="8" spans="1:56" ht="14" customHeight="1">
      <c r="A8" s="1501" t="s">
        <v>511</v>
      </c>
      <c r="B8" s="1506"/>
      <c r="C8" s="1506"/>
      <c r="D8" s="1506"/>
      <c r="E8" s="1506"/>
      <c r="F8" s="1506"/>
      <c r="G8" s="1506"/>
      <c r="H8" s="1506"/>
      <c r="I8" s="1506"/>
      <c r="J8" s="1506"/>
      <c r="K8" s="1506"/>
      <c r="L8" s="1506"/>
      <c r="M8" s="1506"/>
      <c r="N8" s="1506"/>
      <c r="O8" s="1506"/>
      <c r="P8" s="1506"/>
      <c r="Q8" s="1506"/>
      <c r="R8" s="1506"/>
      <c r="S8" s="1506"/>
      <c r="T8" s="1506"/>
      <c r="U8" s="1506"/>
      <c r="V8" s="1502">
        <v>339182</v>
      </c>
      <c r="W8" s="1502">
        <v>388376</v>
      </c>
      <c r="X8" s="1502">
        <v>448400</v>
      </c>
      <c r="Y8" s="1502">
        <v>492727</v>
      </c>
      <c r="Z8" s="1502">
        <v>524669</v>
      </c>
      <c r="AA8" s="1502">
        <v>570190</v>
      </c>
      <c r="AB8" s="1502">
        <v>625813</v>
      </c>
      <c r="AC8" s="1502">
        <v>665769</v>
      </c>
      <c r="AD8" s="1502">
        <v>685666</v>
      </c>
      <c r="AE8" s="1502">
        <v>705332</v>
      </c>
      <c r="AF8" s="1502">
        <v>785817</v>
      </c>
      <c r="AG8" s="1502">
        <v>857854</v>
      </c>
      <c r="AH8" s="1502">
        <v>1002508</v>
      </c>
      <c r="AI8" s="1502">
        <v>940133</v>
      </c>
      <c r="AJ8" s="1502">
        <v>1084111</v>
      </c>
      <c r="AK8" s="1503">
        <v>1462426</v>
      </c>
      <c r="AL8" s="1503">
        <v>1585346</v>
      </c>
      <c r="AM8" s="1503">
        <v>1516066</v>
      </c>
      <c r="AN8" s="1503">
        <v>1556731</v>
      </c>
      <c r="AO8" s="1503">
        <v>1465292</v>
      </c>
      <c r="AP8" s="1503">
        <v>1628675</v>
      </c>
      <c r="AQ8" s="1503">
        <v>1634976</v>
      </c>
      <c r="AR8" s="1503">
        <v>1721058</v>
      </c>
      <c r="AS8" s="1503">
        <v>1685356</v>
      </c>
      <c r="AT8" s="1507">
        <v>1643571</v>
      </c>
      <c r="AU8" s="1503">
        <v>1651218</v>
      </c>
      <c r="AV8" s="1503">
        <v>1628629</v>
      </c>
      <c r="AW8" s="1503">
        <v>1697737</v>
      </c>
      <c r="AX8" s="1503">
        <v>1568581</v>
      </c>
      <c r="AY8" s="1503">
        <v>1525890</v>
      </c>
      <c r="AZ8" s="1503">
        <v>1480630</v>
      </c>
      <c r="BA8" s="1503">
        <v>1635941</v>
      </c>
      <c r="BB8" s="1503">
        <v>1667388</v>
      </c>
      <c r="BC8" s="1503">
        <v>1562467</v>
      </c>
      <c r="BD8" s="1508">
        <v>1586525</v>
      </c>
    </row>
    <row r="9" spans="1:56" ht="14" customHeight="1">
      <c r="A9" s="1501" t="s">
        <v>512</v>
      </c>
      <c r="B9" s="1506"/>
      <c r="C9" s="1506"/>
      <c r="D9" s="1506"/>
      <c r="E9" s="1506"/>
      <c r="F9" s="1506"/>
      <c r="G9" s="1506"/>
      <c r="H9" s="1506"/>
      <c r="I9" s="1506"/>
      <c r="J9" s="1506"/>
      <c r="K9" s="1506"/>
      <c r="L9" s="1506"/>
      <c r="M9" s="1506"/>
      <c r="N9" s="1506"/>
      <c r="O9" s="1506"/>
      <c r="P9" s="1506"/>
      <c r="Q9" s="1506"/>
      <c r="R9" s="1506"/>
      <c r="S9" s="1506"/>
      <c r="T9" s="1506"/>
      <c r="U9" s="1506"/>
      <c r="V9" s="1502">
        <v>180929</v>
      </c>
      <c r="W9" s="1502">
        <v>218526</v>
      </c>
      <c r="X9" s="1502">
        <v>270396</v>
      </c>
      <c r="Y9" s="1502">
        <v>253776</v>
      </c>
      <c r="Z9" s="1502">
        <v>304993</v>
      </c>
      <c r="AA9" s="1502">
        <v>386164</v>
      </c>
      <c r="AB9" s="1502">
        <v>435971</v>
      </c>
      <c r="AC9" s="1502">
        <v>464338</v>
      </c>
      <c r="AD9" s="1502">
        <v>482748</v>
      </c>
      <c r="AE9" s="1502">
        <v>494985</v>
      </c>
      <c r="AF9" s="1502">
        <v>562504</v>
      </c>
      <c r="AG9" s="1502">
        <v>595402</v>
      </c>
      <c r="AH9" s="1502">
        <v>613516</v>
      </c>
      <c r="AI9" s="1502">
        <v>645153</v>
      </c>
      <c r="AJ9" s="1502">
        <v>704852</v>
      </c>
      <c r="AK9" s="1503">
        <v>921767</v>
      </c>
      <c r="AL9" s="1503">
        <v>982997</v>
      </c>
      <c r="AM9" s="1503">
        <v>1026339</v>
      </c>
      <c r="AN9" s="1503">
        <v>1027850</v>
      </c>
      <c r="AO9" s="1503">
        <v>1012315</v>
      </c>
      <c r="AP9" s="1503">
        <v>1151858</v>
      </c>
      <c r="AQ9" s="1503">
        <v>1160124</v>
      </c>
      <c r="AR9" s="1503">
        <v>1199311</v>
      </c>
      <c r="AS9" s="1503">
        <v>1183497</v>
      </c>
      <c r="AT9" s="1507">
        <v>1151357</v>
      </c>
      <c r="AU9" s="1503">
        <v>1141805</v>
      </c>
      <c r="AV9" s="1503">
        <v>1156835</v>
      </c>
      <c r="AW9" s="1503">
        <v>1128656</v>
      </c>
      <c r="AX9" s="1503">
        <v>1074283</v>
      </c>
      <c r="AY9" s="1503">
        <v>1048121</v>
      </c>
      <c r="AZ9" s="1503">
        <v>1067209</v>
      </c>
      <c r="BA9" s="1503">
        <v>1107033</v>
      </c>
      <c r="BB9" s="1503">
        <v>1117664</v>
      </c>
      <c r="BC9" s="1503">
        <v>1118539</v>
      </c>
      <c r="BD9" s="1508">
        <v>1107432</v>
      </c>
    </row>
    <row r="10" spans="1:56" ht="14" customHeight="1">
      <c r="A10" s="1501" t="s">
        <v>513</v>
      </c>
      <c r="B10" s="1506"/>
      <c r="C10" s="1506"/>
      <c r="D10" s="1506"/>
      <c r="E10" s="1506"/>
      <c r="F10" s="1506"/>
      <c r="G10" s="1506"/>
      <c r="H10" s="1506"/>
      <c r="I10" s="1506"/>
      <c r="J10" s="1506"/>
      <c r="K10" s="1506"/>
      <c r="L10" s="1506"/>
      <c r="M10" s="1506"/>
      <c r="N10" s="1506"/>
      <c r="O10" s="1506"/>
      <c r="P10" s="1506"/>
      <c r="Q10" s="1506"/>
      <c r="R10" s="1506"/>
      <c r="S10" s="1506"/>
      <c r="T10" s="1506"/>
      <c r="U10" s="1506"/>
      <c r="V10" s="1502">
        <v>158253</v>
      </c>
      <c r="W10" s="1502">
        <v>169850</v>
      </c>
      <c r="X10" s="1502">
        <v>178004</v>
      </c>
      <c r="Y10" s="1502">
        <v>238951</v>
      </c>
      <c r="Z10" s="1502">
        <v>219676</v>
      </c>
      <c r="AA10" s="1502">
        <v>184026</v>
      </c>
      <c r="AB10" s="1502">
        <v>189842</v>
      </c>
      <c r="AC10" s="1502">
        <v>201431</v>
      </c>
      <c r="AD10" s="1502">
        <v>202918</v>
      </c>
      <c r="AE10" s="1502">
        <v>210347</v>
      </c>
      <c r="AF10" s="1502">
        <v>223313</v>
      </c>
      <c r="AG10" s="1502">
        <v>262452</v>
      </c>
      <c r="AH10" s="1502">
        <v>388992</v>
      </c>
      <c r="AI10" s="1502">
        <v>294980</v>
      </c>
      <c r="AJ10" s="1502">
        <v>379259</v>
      </c>
      <c r="AK10" s="1503">
        <v>540659</v>
      </c>
      <c r="AL10" s="1503">
        <v>602349</v>
      </c>
      <c r="AM10" s="1503">
        <v>489727</v>
      </c>
      <c r="AN10" s="1503">
        <v>528881</v>
      </c>
      <c r="AO10" s="1503">
        <v>452977</v>
      </c>
      <c r="AP10" s="1503">
        <v>476817</v>
      </c>
      <c r="AQ10" s="1503">
        <v>474852</v>
      </c>
      <c r="AR10" s="1503">
        <v>521747</v>
      </c>
      <c r="AS10" s="1503">
        <v>501859</v>
      </c>
      <c r="AT10" s="1507">
        <v>492214</v>
      </c>
      <c r="AU10" s="1503">
        <v>509413</v>
      </c>
      <c r="AV10" s="1503">
        <v>471794</v>
      </c>
      <c r="AW10" s="1503">
        <v>569081</v>
      </c>
      <c r="AX10" s="1503">
        <v>494298</v>
      </c>
      <c r="AY10" s="1503">
        <v>477769</v>
      </c>
      <c r="AZ10" s="1503">
        <v>413421</v>
      </c>
      <c r="BA10" s="1503">
        <v>528908</v>
      </c>
      <c r="BB10" s="1503">
        <v>549724</v>
      </c>
      <c r="BC10" s="1503">
        <v>443928</v>
      </c>
      <c r="BD10" s="1508">
        <v>479093</v>
      </c>
    </row>
    <row r="11" spans="1:56" ht="14" customHeight="1">
      <c r="A11" s="1501" t="s">
        <v>543</v>
      </c>
      <c r="B11" s="1502">
        <v>11791</v>
      </c>
      <c r="C11" s="1502">
        <v>15985</v>
      </c>
      <c r="D11" s="1502">
        <v>21530</v>
      </c>
      <c r="E11" s="1502">
        <v>23189</v>
      </c>
      <c r="F11" s="1502">
        <v>25095</v>
      </c>
      <c r="G11" s="1502">
        <v>36502</v>
      </c>
      <c r="H11" s="1502">
        <v>42186</v>
      </c>
      <c r="I11" s="1502">
        <v>50910</v>
      </c>
      <c r="J11" s="1502">
        <v>60390</v>
      </c>
      <c r="K11" s="1502">
        <v>79244</v>
      </c>
      <c r="L11" s="1502">
        <v>86209</v>
      </c>
      <c r="M11" s="1502">
        <v>101623</v>
      </c>
      <c r="N11" s="1502">
        <v>120559</v>
      </c>
      <c r="O11" s="1502">
        <v>138331</v>
      </c>
      <c r="P11" s="1502">
        <v>163761</v>
      </c>
      <c r="Q11" s="1502">
        <v>191859</v>
      </c>
      <c r="R11" s="1502">
        <v>231452</v>
      </c>
      <c r="S11" s="1502">
        <v>265835</v>
      </c>
      <c r="T11" s="1502">
        <v>327598</v>
      </c>
      <c r="U11" s="1502">
        <v>441311</v>
      </c>
      <c r="V11" s="1502">
        <v>486968</v>
      </c>
      <c r="W11" s="1502">
        <v>542105</v>
      </c>
      <c r="X11" s="1502">
        <v>539694</v>
      </c>
      <c r="Y11" s="1502">
        <v>506784</v>
      </c>
      <c r="Z11" s="1502">
        <v>576811</v>
      </c>
      <c r="AA11" s="1502">
        <v>811101</v>
      </c>
      <c r="AB11" s="1502">
        <v>944826</v>
      </c>
      <c r="AC11" s="1502">
        <v>975316</v>
      </c>
      <c r="AD11" s="1502">
        <v>996429</v>
      </c>
      <c r="AE11" s="1502">
        <v>1081686</v>
      </c>
      <c r="AF11" s="1502">
        <v>1102349</v>
      </c>
      <c r="AG11" s="1502">
        <v>1148919</v>
      </c>
      <c r="AH11" s="1502">
        <v>1184200</v>
      </c>
      <c r="AI11" s="1502">
        <v>1332596</v>
      </c>
      <c r="AJ11" s="1502">
        <v>1588351</v>
      </c>
      <c r="AK11" s="1503">
        <v>1689580</v>
      </c>
      <c r="AL11" s="1503">
        <v>1912945</v>
      </c>
      <c r="AM11" s="1503">
        <v>1622452</v>
      </c>
      <c r="AN11" s="1503">
        <v>1525173</v>
      </c>
      <c r="AO11" s="1503">
        <v>1388349</v>
      </c>
      <c r="AP11" s="1503">
        <v>1387332</v>
      </c>
      <c r="AQ11" s="1503">
        <v>1333811</v>
      </c>
      <c r="AR11" s="1503">
        <v>1314979</v>
      </c>
      <c r="AS11" s="1503">
        <v>1125859</v>
      </c>
      <c r="AT11" s="1507">
        <v>972377</v>
      </c>
      <c r="AU11" s="1503">
        <v>903539</v>
      </c>
      <c r="AV11" s="1503">
        <v>616063</v>
      </c>
      <c r="AW11" s="1503">
        <v>518869</v>
      </c>
      <c r="AX11" s="1503">
        <v>455800</v>
      </c>
      <c r="AY11" s="1503">
        <v>591843</v>
      </c>
      <c r="AZ11" s="1503">
        <v>842172</v>
      </c>
      <c r="BA11" s="1503">
        <v>1060307</v>
      </c>
      <c r="BB11" s="1503">
        <v>1005383</v>
      </c>
      <c r="BC11" s="1503">
        <v>828011</v>
      </c>
      <c r="BD11" s="1508">
        <v>826503</v>
      </c>
    </row>
    <row r="12" spans="1:56" ht="14" customHeight="1">
      <c r="A12" s="1501" t="s">
        <v>514</v>
      </c>
      <c r="B12" s="1502">
        <v>13683</v>
      </c>
      <c r="C12" s="1502">
        <v>18147</v>
      </c>
      <c r="D12" s="1502">
        <v>24084</v>
      </c>
      <c r="E12" s="1502">
        <v>25961</v>
      </c>
      <c r="F12" s="1502">
        <v>27973</v>
      </c>
      <c r="G12" s="1502">
        <v>40001</v>
      </c>
      <c r="H12" s="1502">
        <v>46070</v>
      </c>
      <c r="I12" s="1502">
        <v>55633</v>
      </c>
      <c r="J12" s="1502">
        <v>66140</v>
      </c>
      <c r="K12" s="1502">
        <v>86719</v>
      </c>
      <c r="L12" s="1502">
        <v>94731</v>
      </c>
      <c r="M12" s="1502">
        <v>111979</v>
      </c>
      <c r="N12" s="1502">
        <v>134437</v>
      </c>
      <c r="O12" s="1502">
        <v>157871</v>
      </c>
      <c r="P12" s="1502">
        <v>188715</v>
      </c>
      <c r="Q12" s="1502">
        <v>225238</v>
      </c>
      <c r="R12" s="1502">
        <v>274397</v>
      </c>
      <c r="S12" s="1502">
        <v>326477</v>
      </c>
      <c r="T12" s="1502">
        <v>404937</v>
      </c>
      <c r="U12" s="1502">
        <v>540797</v>
      </c>
      <c r="V12" s="1502">
        <v>617169</v>
      </c>
      <c r="W12" s="1502">
        <v>715196</v>
      </c>
      <c r="X12" s="1502">
        <v>757674</v>
      </c>
      <c r="Y12" s="1502">
        <v>765617</v>
      </c>
      <c r="Z12" s="1502">
        <v>880564</v>
      </c>
      <c r="AA12" s="1502">
        <v>1147164</v>
      </c>
      <c r="AB12" s="1502">
        <v>1337094</v>
      </c>
      <c r="AC12" s="1502">
        <v>1394105</v>
      </c>
      <c r="AD12" s="1502">
        <v>1471886</v>
      </c>
      <c r="AE12" s="1502">
        <v>1597939</v>
      </c>
      <c r="AF12" s="1502">
        <v>1653098</v>
      </c>
      <c r="AG12" s="1502">
        <v>1711254</v>
      </c>
      <c r="AH12" s="1502">
        <v>1783530</v>
      </c>
      <c r="AI12" s="1502">
        <v>1921351</v>
      </c>
      <c r="AJ12" s="1502">
        <v>2253794</v>
      </c>
      <c r="AK12" s="1503">
        <v>2497709</v>
      </c>
      <c r="AL12" s="1503">
        <v>2740793</v>
      </c>
      <c r="AM12" s="1503">
        <v>2430877</v>
      </c>
      <c r="AN12" s="1503">
        <v>2334042</v>
      </c>
      <c r="AO12" s="1503">
        <v>2219273</v>
      </c>
      <c r="AP12" s="1503">
        <v>2256820</v>
      </c>
      <c r="AQ12" s="1503">
        <v>2243727</v>
      </c>
      <c r="AR12" s="1503">
        <v>2239802</v>
      </c>
      <c r="AS12" s="1503">
        <v>2022027</v>
      </c>
      <c r="AT12" s="1507">
        <v>1846955</v>
      </c>
      <c r="AU12" s="1503">
        <v>1747591</v>
      </c>
      <c r="AV12" s="1503">
        <v>1417952</v>
      </c>
      <c r="AW12" s="1503">
        <v>1284640</v>
      </c>
      <c r="AX12" s="1503">
        <v>1174394</v>
      </c>
      <c r="AY12" s="1503">
        <v>1281231</v>
      </c>
      <c r="AZ12" s="1503">
        <v>1515451</v>
      </c>
      <c r="BA12" s="1503">
        <v>1683356</v>
      </c>
      <c r="BB12" s="1503">
        <v>1635272</v>
      </c>
      <c r="BC12" s="1503">
        <v>1419821</v>
      </c>
      <c r="BD12" s="1508">
        <v>1383108</v>
      </c>
    </row>
    <row r="13" spans="1:56" ht="14" customHeight="1">
      <c r="A13" s="1501" t="s">
        <v>515</v>
      </c>
      <c r="B13" s="1502">
        <v>1892</v>
      </c>
      <c r="C13" s="1502">
        <v>2162</v>
      </c>
      <c r="D13" s="1502">
        <v>2554</v>
      </c>
      <c r="E13" s="1502">
        <v>2772</v>
      </c>
      <c r="F13" s="1502">
        <v>2878</v>
      </c>
      <c r="G13" s="1502">
        <v>3499</v>
      </c>
      <c r="H13" s="1502">
        <v>3884</v>
      </c>
      <c r="I13" s="1502">
        <v>4723</v>
      </c>
      <c r="J13" s="1502">
        <v>5750</v>
      </c>
      <c r="K13" s="1502">
        <v>7475</v>
      </c>
      <c r="L13" s="1502">
        <v>8522</v>
      </c>
      <c r="M13" s="1502">
        <v>10356</v>
      </c>
      <c r="N13" s="1502">
        <v>13878</v>
      </c>
      <c r="O13" s="1502">
        <v>19540</v>
      </c>
      <c r="P13" s="1502">
        <v>24954</v>
      </c>
      <c r="Q13" s="1502">
        <v>33379</v>
      </c>
      <c r="R13" s="1502">
        <v>42945</v>
      </c>
      <c r="S13" s="1502">
        <v>60642</v>
      </c>
      <c r="T13" s="1502">
        <v>77339</v>
      </c>
      <c r="U13" s="1502">
        <v>99486</v>
      </c>
      <c r="V13" s="1502">
        <v>130201</v>
      </c>
      <c r="W13" s="1502">
        <v>173091</v>
      </c>
      <c r="X13" s="1502">
        <v>217980</v>
      </c>
      <c r="Y13" s="1502">
        <v>258833</v>
      </c>
      <c r="Z13" s="1502">
        <v>303753</v>
      </c>
      <c r="AA13" s="1502">
        <v>336063</v>
      </c>
      <c r="AB13" s="1502">
        <v>392268</v>
      </c>
      <c r="AC13" s="1502">
        <v>418789</v>
      </c>
      <c r="AD13" s="1502">
        <v>475457</v>
      </c>
      <c r="AE13" s="1502">
        <v>516253</v>
      </c>
      <c r="AF13" s="1502">
        <v>550749</v>
      </c>
      <c r="AG13" s="1502">
        <v>562335</v>
      </c>
      <c r="AH13" s="1502">
        <v>599330</v>
      </c>
      <c r="AI13" s="1502">
        <v>588755</v>
      </c>
      <c r="AJ13" s="1502">
        <v>665443</v>
      </c>
      <c r="AK13" s="1503">
        <v>808129</v>
      </c>
      <c r="AL13" s="1503">
        <v>827848</v>
      </c>
      <c r="AM13" s="1503">
        <v>808425</v>
      </c>
      <c r="AN13" s="1503">
        <v>808869</v>
      </c>
      <c r="AO13" s="1503">
        <v>830924</v>
      </c>
      <c r="AP13" s="1503">
        <v>869488</v>
      </c>
      <c r="AQ13" s="1503">
        <v>909916</v>
      </c>
      <c r="AR13" s="1503">
        <v>924823</v>
      </c>
      <c r="AS13" s="1503">
        <v>896168</v>
      </c>
      <c r="AT13" s="1507">
        <v>874578</v>
      </c>
      <c r="AU13" s="1503">
        <v>844052</v>
      </c>
      <c r="AV13" s="1503">
        <v>801889</v>
      </c>
      <c r="AW13" s="1503">
        <v>765771</v>
      </c>
      <c r="AX13" s="1503">
        <v>718594</v>
      </c>
      <c r="AY13" s="1503">
        <v>689388</v>
      </c>
      <c r="AZ13" s="1503">
        <v>673279</v>
      </c>
      <c r="BA13" s="1503">
        <v>623049</v>
      </c>
      <c r="BB13" s="1503">
        <v>629889</v>
      </c>
      <c r="BC13" s="1503">
        <v>591810</v>
      </c>
      <c r="BD13" s="1508">
        <v>556605</v>
      </c>
    </row>
    <row r="14" spans="1:56" ht="14" customHeight="1">
      <c r="A14" s="1501" t="s">
        <v>516</v>
      </c>
      <c r="B14" s="1502">
        <v>-401</v>
      </c>
      <c r="C14" s="1502">
        <v>48</v>
      </c>
      <c r="D14" s="1502">
        <v>875</v>
      </c>
      <c r="E14" s="1502">
        <v>833</v>
      </c>
      <c r="F14" s="1502">
        <v>919</v>
      </c>
      <c r="G14" s="1502">
        <v>1389</v>
      </c>
      <c r="H14" s="1502">
        <v>2066</v>
      </c>
      <c r="I14" s="1502">
        <v>2411</v>
      </c>
      <c r="J14" s="1502">
        <v>3029</v>
      </c>
      <c r="K14" s="1502">
        <v>4197</v>
      </c>
      <c r="L14" s="1502">
        <v>2991</v>
      </c>
      <c r="M14" s="1502">
        <v>2785</v>
      </c>
      <c r="N14" s="1502">
        <v>1388</v>
      </c>
      <c r="O14" s="1502">
        <v>906</v>
      </c>
      <c r="P14" s="1502">
        <v>2317</v>
      </c>
      <c r="Q14" s="1502">
        <v>3268</v>
      </c>
      <c r="R14" s="1502">
        <v>9279</v>
      </c>
      <c r="S14" s="1502">
        <v>-87</v>
      </c>
      <c r="T14" s="1502">
        <v>-2456</v>
      </c>
      <c r="U14" s="1502">
        <v>4139</v>
      </c>
      <c r="V14" s="1502">
        <v>-22031</v>
      </c>
      <c r="W14" s="1502">
        <v>-38646</v>
      </c>
      <c r="X14" s="1502">
        <v>-62408</v>
      </c>
      <c r="Y14" s="1502">
        <v>-85014</v>
      </c>
      <c r="Z14" s="1502">
        <v>-123194</v>
      </c>
      <c r="AA14" s="1502">
        <v>-120865</v>
      </c>
      <c r="AB14" s="1502">
        <v>-139369</v>
      </c>
      <c r="AC14" s="1502">
        <v>-151408</v>
      </c>
      <c r="AD14" s="1502">
        <v>-186492</v>
      </c>
      <c r="AE14" s="1502">
        <v>-190600</v>
      </c>
      <c r="AF14" s="1502">
        <v>-190845</v>
      </c>
      <c r="AG14" s="1502">
        <v>-147325</v>
      </c>
      <c r="AH14" s="1502">
        <v>-187772</v>
      </c>
      <c r="AI14" s="1502">
        <v>-156454</v>
      </c>
      <c r="AJ14" s="1502">
        <v>-190576</v>
      </c>
      <c r="AK14" s="1503">
        <v>-164691</v>
      </c>
      <c r="AL14" s="1503">
        <v>-149867</v>
      </c>
      <c r="AM14" s="1503">
        <v>-169666</v>
      </c>
      <c r="AN14" s="1503">
        <v>-174407</v>
      </c>
      <c r="AO14" s="1503">
        <v>-240516</v>
      </c>
      <c r="AP14" s="1503">
        <v>-212498</v>
      </c>
      <c r="AQ14" s="1503">
        <v>-255437</v>
      </c>
      <c r="AR14" s="1503">
        <v>-310449</v>
      </c>
      <c r="AS14" s="1503">
        <v>-330664</v>
      </c>
      <c r="AT14" s="1507">
        <v>-348543</v>
      </c>
      <c r="AU14" s="1503">
        <v>-339299</v>
      </c>
      <c r="AV14" s="1503">
        <v>-329900</v>
      </c>
      <c r="AW14" s="1503">
        <v>-330079</v>
      </c>
      <c r="AX14" s="1503">
        <v>-310182</v>
      </c>
      <c r="AY14" s="1503">
        <v>-257873</v>
      </c>
      <c r="AZ14" s="1503">
        <v>-184336</v>
      </c>
      <c r="BA14" s="1503">
        <v>-161688</v>
      </c>
      <c r="BB14" s="1503">
        <v>-177005</v>
      </c>
      <c r="BC14" s="1503">
        <v>-219767</v>
      </c>
      <c r="BD14" s="1508">
        <v>-213497</v>
      </c>
    </row>
    <row r="15" spans="1:56" ht="14" customHeight="1">
      <c r="A15" s="1501" t="s">
        <v>514</v>
      </c>
      <c r="B15" s="1502">
        <v>446</v>
      </c>
      <c r="C15" s="1502">
        <v>879</v>
      </c>
      <c r="D15" s="1502">
        <v>1738</v>
      </c>
      <c r="E15" s="1502">
        <v>1882</v>
      </c>
      <c r="F15" s="1502">
        <v>2038</v>
      </c>
      <c r="G15" s="1502">
        <v>2603</v>
      </c>
      <c r="H15" s="1502">
        <v>3207</v>
      </c>
      <c r="I15" s="1502">
        <v>3704</v>
      </c>
      <c r="J15" s="1502">
        <v>4680</v>
      </c>
      <c r="K15" s="1502">
        <v>6207</v>
      </c>
      <c r="L15" s="1502">
        <v>5434</v>
      </c>
      <c r="M15" s="1502">
        <v>6521</v>
      </c>
      <c r="N15" s="1502">
        <v>8249</v>
      </c>
      <c r="O15" s="1502">
        <v>10190</v>
      </c>
      <c r="P15" s="1502">
        <v>14031</v>
      </c>
      <c r="Q15" s="1502">
        <v>20114</v>
      </c>
      <c r="R15" s="1502">
        <v>32267</v>
      </c>
      <c r="S15" s="1502">
        <v>37184</v>
      </c>
      <c r="T15" s="1502">
        <v>45573</v>
      </c>
      <c r="U15" s="1502">
        <v>67642</v>
      </c>
      <c r="V15" s="1502">
        <v>66904</v>
      </c>
      <c r="W15" s="1502">
        <v>86621</v>
      </c>
      <c r="X15" s="1502">
        <v>103396</v>
      </c>
      <c r="Y15" s="1502">
        <v>119629</v>
      </c>
      <c r="Z15" s="1502">
        <v>124656</v>
      </c>
      <c r="AA15" s="1502">
        <v>173122</v>
      </c>
      <c r="AB15" s="1502">
        <v>207369</v>
      </c>
      <c r="AC15" s="1502">
        <v>219650</v>
      </c>
      <c r="AD15" s="1502">
        <v>235955</v>
      </c>
      <c r="AE15" s="1502">
        <v>266107</v>
      </c>
      <c r="AF15" s="1502">
        <v>296932</v>
      </c>
      <c r="AG15" s="1502">
        <v>346021</v>
      </c>
      <c r="AH15" s="1502">
        <v>341835</v>
      </c>
      <c r="AI15" s="1502">
        <v>357893</v>
      </c>
      <c r="AJ15" s="1502">
        <v>385502</v>
      </c>
      <c r="AK15" s="1503">
        <v>439916</v>
      </c>
      <c r="AL15" s="1503">
        <v>454232</v>
      </c>
      <c r="AM15" s="1503">
        <v>430031</v>
      </c>
      <c r="AN15" s="1503">
        <v>431219</v>
      </c>
      <c r="AO15" s="1503">
        <v>394623</v>
      </c>
      <c r="AP15" s="1503">
        <v>465445</v>
      </c>
      <c r="AQ15" s="1503">
        <v>477047</v>
      </c>
      <c r="AR15" s="1503">
        <v>434224</v>
      </c>
      <c r="AS15" s="1503">
        <v>401328</v>
      </c>
      <c r="AT15" s="1507">
        <v>361854</v>
      </c>
      <c r="AU15" s="1503">
        <v>344458</v>
      </c>
      <c r="AV15" s="1503">
        <v>317233</v>
      </c>
      <c r="AW15" s="1503">
        <v>278541</v>
      </c>
      <c r="AX15" s="1503">
        <v>252909</v>
      </c>
      <c r="AY15" s="1503">
        <v>279540</v>
      </c>
      <c r="AZ15" s="1503">
        <v>340161</v>
      </c>
      <c r="BA15" s="1503">
        <v>319344</v>
      </c>
      <c r="BB15" s="1503">
        <v>317654</v>
      </c>
      <c r="BC15" s="1503">
        <v>260806</v>
      </c>
      <c r="BD15" s="1508">
        <v>243049</v>
      </c>
    </row>
    <row r="16" spans="1:56" ht="14" customHeight="1">
      <c r="A16" s="1501" t="s">
        <v>515</v>
      </c>
      <c r="B16" s="1502">
        <v>847</v>
      </c>
      <c r="C16" s="1502">
        <v>831</v>
      </c>
      <c r="D16" s="1502">
        <v>863</v>
      </c>
      <c r="E16" s="1502">
        <v>1049</v>
      </c>
      <c r="F16" s="1502">
        <v>1119</v>
      </c>
      <c r="G16" s="1502">
        <v>1214</v>
      </c>
      <c r="H16" s="1502">
        <v>1141</v>
      </c>
      <c r="I16" s="1502">
        <v>1293</v>
      </c>
      <c r="J16" s="1502">
        <v>1651</v>
      </c>
      <c r="K16" s="1502">
        <v>2010</v>
      </c>
      <c r="L16" s="1502">
        <v>2443</v>
      </c>
      <c r="M16" s="1502">
        <v>3736</v>
      </c>
      <c r="N16" s="1502">
        <v>6861</v>
      </c>
      <c r="O16" s="1502">
        <v>9284</v>
      </c>
      <c r="P16" s="1502">
        <v>11714</v>
      </c>
      <c r="Q16" s="1502">
        <v>16846</v>
      </c>
      <c r="R16" s="1502">
        <v>22988</v>
      </c>
      <c r="S16" s="1502">
        <v>37271</v>
      </c>
      <c r="T16" s="1502">
        <v>48029</v>
      </c>
      <c r="U16" s="1502">
        <v>63503</v>
      </c>
      <c r="V16" s="1502">
        <v>88935</v>
      </c>
      <c r="W16" s="1502">
        <v>125267</v>
      </c>
      <c r="X16" s="1502">
        <v>165804</v>
      </c>
      <c r="Y16" s="1502">
        <v>204643</v>
      </c>
      <c r="Z16" s="1502">
        <v>247850</v>
      </c>
      <c r="AA16" s="1502">
        <v>293987</v>
      </c>
      <c r="AB16" s="1502">
        <v>346738</v>
      </c>
      <c r="AC16" s="1502">
        <v>371058</v>
      </c>
      <c r="AD16" s="1502">
        <v>422447</v>
      </c>
      <c r="AE16" s="1502">
        <v>456707</v>
      </c>
      <c r="AF16" s="1502">
        <v>487777</v>
      </c>
      <c r="AG16" s="1502">
        <v>493346</v>
      </c>
      <c r="AH16" s="1502">
        <v>529607</v>
      </c>
      <c r="AI16" s="1502">
        <v>514347</v>
      </c>
      <c r="AJ16" s="1502">
        <v>576078</v>
      </c>
      <c r="AK16" s="1503">
        <v>604607</v>
      </c>
      <c r="AL16" s="1503">
        <v>604099</v>
      </c>
      <c r="AM16" s="1503">
        <v>599697</v>
      </c>
      <c r="AN16" s="1503">
        <v>605626</v>
      </c>
      <c r="AO16" s="1503">
        <v>635139</v>
      </c>
      <c r="AP16" s="1503">
        <v>677943</v>
      </c>
      <c r="AQ16" s="1503">
        <v>732484</v>
      </c>
      <c r="AR16" s="1503">
        <v>744673</v>
      </c>
      <c r="AS16" s="1503">
        <v>731992</v>
      </c>
      <c r="AT16" s="1507">
        <v>710397</v>
      </c>
      <c r="AU16" s="1503">
        <v>683757</v>
      </c>
      <c r="AV16" s="1503">
        <v>647133</v>
      </c>
      <c r="AW16" s="1503">
        <v>608620</v>
      </c>
      <c r="AX16" s="1503">
        <v>563091</v>
      </c>
      <c r="AY16" s="1503">
        <v>537413</v>
      </c>
      <c r="AZ16" s="1503">
        <v>524497</v>
      </c>
      <c r="BA16" s="1503">
        <v>481032</v>
      </c>
      <c r="BB16" s="1503">
        <v>494659</v>
      </c>
      <c r="BC16" s="1503">
        <v>480573</v>
      </c>
      <c r="BD16" s="1508">
        <v>456546</v>
      </c>
    </row>
    <row r="17" spans="1:56" ht="14" customHeight="1">
      <c r="A17" s="1501" t="s">
        <v>517</v>
      </c>
      <c r="B17" s="1502">
        <v>537</v>
      </c>
      <c r="C17" s="1502">
        <v>557</v>
      </c>
      <c r="D17" s="1502">
        <v>616</v>
      </c>
      <c r="E17" s="1502">
        <v>629</v>
      </c>
      <c r="F17" s="1502">
        <v>811</v>
      </c>
      <c r="G17" s="1502">
        <v>1037</v>
      </c>
      <c r="H17" s="1502">
        <v>1283</v>
      </c>
      <c r="I17" s="1502">
        <v>1399</v>
      </c>
      <c r="J17" s="1502">
        <v>1875</v>
      </c>
      <c r="K17" s="1502">
        <v>2505</v>
      </c>
      <c r="L17" s="1502">
        <v>3070</v>
      </c>
      <c r="M17" s="1502">
        <v>3637</v>
      </c>
      <c r="N17" s="1502">
        <v>4470</v>
      </c>
      <c r="O17" s="1502">
        <v>4638</v>
      </c>
      <c r="P17" s="1502">
        <v>5142</v>
      </c>
      <c r="Q17" s="1502">
        <v>5709</v>
      </c>
      <c r="R17" s="1502">
        <v>6351</v>
      </c>
      <c r="S17" s="1502">
        <v>7923</v>
      </c>
      <c r="T17" s="1502">
        <v>9772</v>
      </c>
      <c r="U17" s="1502">
        <v>11838</v>
      </c>
      <c r="V17" s="1502">
        <v>12408</v>
      </c>
      <c r="W17" s="1502">
        <v>15351</v>
      </c>
      <c r="X17" s="1502">
        <v>17728</v>
      </c>
      <c r="Y17" s="1502">
        <v>17306</v>
      </c>
      <c r="Z17" s="1502">
        <v>21967</v>
      </c>
      <c r="AA17" s="1502">
        <v>12879</v>
      </c>
      <c r="AB17" s="1502">
        <v>11863</v>
      </c>
      <c r="AC17" s="1502">
        <v>10390</v>
      </c>
      <c r="AD17" s="1502">
        <v>11660</v>
      </c>
      <c r="AE17" s="1502">
        <v>10630</v>
      </c>
      <c r="AF17" s="1502">
        <v>10994</v>
      </c>
      <c r="AG17" s="1502">
        <v>9257</v>
      </c>
      <c r="AH17" s="1502">
        <v>5090</v>
      </c>
      <c r="AI17" s="1502">
        <v>1347</v>
      </c>
      <c r="AJ17" s="1502">
        <v>498</v>
      </c>
      <c r="AK17" s="1503">
        <v>33559</v>
      </c>
      <c r="AL17" s="1503">
        <v>29492</v>
      </c>
      <c r="AM17" s="1503">
        <v>20065</v>
      </c>
      <c r="AN17" s="1503">
        <v>18244</v>
      </c>
      <c r="AO17" s="1503">
        <v>17359</v>
      </c>
      <c r="AP17" s="1503">
        <v>19428</v>
      </c>
      <c r="AQ17" s="1503">
        <v>16341</v>
      </c>
      <c r="AR17" s="1503">
        <v>17073</v>
      </c>
      <c r="AS17" s="1503">
        <v>10696</v>
      </c>
      <c r="AT17" s="1507">
        <v>7454</v>
      </c>
      <c r="AU17" s="1503">
        <v>6468</v>
      </c>
      <c r="AV17" s="1503">
        <v>2565</v>
      </c>
      <c r="AW17" s="1503">
        <v>3422</v>
      </c>
      <c r="AX17" s="1503">
        <v>3112</v>
      </c>
      <c r="AY17" s="1503">
        <v>5892</v>
      </c>
      <c r="AZ17" s="1503">
        <v>7548</v>
      </c>
      <c r="BA17" s="1503">
        <v>11856</v>
      </c>
      <c r="BB17" s="1503">
        <v>16603</v>
      </c>
      <c r="BC17" s="1503">
        <v>15998</v>
      </c>
      <c r="BD17" s="1508">
        <v>14914</v>
      </c>
    </row>
    <row r="18" spans="1:56" ht="14" customHeight="1">
      <c r="A18" s="1501" t="s">
        <v>514</v>
      </c>
      <c r="B18" s="1502">
        <v>944</v>
      </c>
      <c r="C18" s="1502">
        <v>1023</v>
      </c>
      <c r="D18" s="1502">
        <v>1188</v>
      </c>
      <c r="E18" s="1502">
        <v>1283</v>
      </c>
      <c r="F18" s="1502">
        <v>1569</v>
      </c>
      <c r="G18" s="1502">
        <v>1887</v>
      </c>
      <c r="H18" s="1502">
        <v>2294</v>
      </c>
      <c r="I18" s="1502">
        <v>2603</v>
      </c>
      <c r="J18" s="1502">
        <v>3254</v>
      </c>
      <c r="K18" s="1502">
        <v>4126</v>
      </c>
      <c r="L18" s="1502">
        <v>4930</v>
      </c>
      <c r="M18" s="1502">
        <v>5608</v>
      </c>
      <c r="N18" s="1502">
        <v>6522</v>
      </c>
      <c r="O18" s="1502">
        <v>7654</v>
      </c>
      <c r="P18" s="1502">
        <v>8977</v>
      </c>
      <c r="Q18" s="1502">
        <v>10406</v>
      </c>
      <c r="R18" s="1502">
        <v>12093</v>
      </c>
      <c r="S18" s="1502">
        <v>14331</v>
      </c>
      <c r="T18" s="1502">
        <v>17888</v>
      </c>
      <c r="U18" s="1502">
        <v>23241</v>
      </c>
      <c r="V18" s="1502">
        <v>26595</v>
      </c>
      <c r="W18" s="1502">
        <v>31927</v>
      </c>
      <c r="X18" s="1502">
        <v>35981</v>
      </c>
      <c r="Y18" s="1502">
        <v>36600</v>
      </c>
      <c r="Z18" s="1502">
        <v>43695</v>
      </c>
      <c r="AA18" s="1502">
        <v>36008</v>
      </c>
      <c r="AB18" s="1502">
        <v>36705</v>
      </c>
      <c r="AC18" s="1502">
        <v>36746</v>
      </c>
      <c r="AD18" s="1502">
        <v>41290</v>
      </c>
      <c r="AE18" s="1502">
        <v>43471</v>
      </c>
      <c r="AF18" s="1502">
        <v>44270</v>
      </c>
      <c r="AG18" s="1502">
        <v>44149</v>
      </c>
      <c r="AH18" s="1502">
        <v>38847</v>
      </c>
      <c r="AI18" s="1502">
        <v>35250</v>
      </c>
      <c r="AJ18" s="1502">
        <v>36755</v>
      </c>
      <c r="AK18" s="1503">
        <v>86415</v>
      </c>
      <c r="AL18" s="1503">
        <v>83970</v>
      </c>
      <c r="AM18" s="1503">
        <v>69572</v>
      </c>
      <c r="AN18" s="1503">
        <v>64152</v>
      </c>
      <c r="AO18" s="1503">
        <v>58240</v>
      </c>
      <c r="AP18" s="1503">
        <v>54770</v>
      </c>
      <c r="AQ18" s="1503">
        <v>46856</v>
      </c>
      <c r="AR18" s="1503">
        <v>44672</v>
      </c>
      <c r="AS18" s="1503">
        <v>36301</v>
      </c>
      <c r="AT18" s="1507">
        <v>30244</v>
      </c>
      <c r="AU18" s="1503">
        <v>27361</v>
      </c>
      <c r="AV18" s="1503">
        <v>22208</v>
      </c>
      <c r="AW18" s="1503">
        <v>21477</v>
      </c>
      <c r="AX18" s="1503">
        <v>20342</v>
      </c>
      <c r="AY18" s="1503">
        <v>20621</v>
      </c>
      <c r="AZ18" s="1503">
        <v>20844</v>
      </c>
      <c r="BA18" s="1503">
        <v>25040</v>
      </c>
      <c r="BB18" s="1503">
        <v>29960</v>
      </c>
      <c r="BC18" s="1503">
        <v>28646</v>
      </c>
      <c r="BD18" s="1508">
        <v>26748</v>
      </c>
    </row>
    <row r="19" spans="1:56" ht="14" customHeight="1">
      <c r="A19" s="1501" t="s">
        <v>515</v>
      </c>
      <c r="B19" s="1502">
        <v>407</v>
      </c>
      <c r="C19" s="1502">
        <v>466</v>
      </c>
      <c r="D19" s="1502">
        <v>572</v>
      </c>
      <c r="E19" s="1502">
        <v>654</v>
      </c>
      <c r="F19" s="1502">
        <v>758</v>
      </c>
      <c r="G19" s="1502">
        <v>850</v>
      </c>
      <c r="H19" s="1502">
        <v>1011</v>
      </c>
      <c r="I19" s="1502">
        <v>1204</v>
      </c>
      <c r="J19" s="1502">
        <v>1379</v>
      </c>
      <c r="K19" s="1502">
        <v>1621</v>
      </c>
      <c r="L19" s="1502">
        <v>1860</v>
      </c>
      <c r="M19" s="1502">
        <v>1971</v>
      </c>
      <c r="N19" s="1502">
        <v>2052</v>
      </c>
      <c r="O19" s="1502">
        <v>3016</v>
      </c>
      <c r="P19" s="1502">
        <v>3835</v>
      </c>
      <c r="Q19" s="1502">
        <v>4697</v>
      </c>
      <c r="R19" s="1502">
        <v>5742</v>
      </c>
      <c r="S19" s="1502">
        <v>6408</v>
      </c>
      <c r="T19" s="1502">
        <v>8116</v>
      </c>
      <c r="U19" s="1502">
        <v>11403</v>
      </c>
      <c r="V19" s="1502">
        <v>14187</v>
      </c>
      <c r="W19" s="1502">
        <v>16576</v>
      </c>
      <c r="X19" s="1502">
        <v>18253</v>
      </c>
      <c r="Y19" s="1502">
        <v>19294</v>
      </c>
      <c r="Z19" s="1502">
        <v>21728</v>
      </c>
      <c r="AA19" s="1502">
        <v>23129</v>
      </c>
      <c r="AB19" s="1502">
        <v>24842</v>
      </c>
      <c r="AC19" s="1502">
        <v>26356</v>
      </c>
      <c r="AD19" s="1502">
        <v>29630</v>
      </c>
      <c r="AE19" s="1502">
        <v>32841</v>
      </c>
      <c r="AF19" s="1502">
        <v>33276</v>
      </c>
      <c r="AG19" s="1502">
        <v>34892</v>
      </c>
      <c r="AH19" s="1502">
        <v>33757</v>
      </c>
      <c r="AI19" s="1502">
        <v>33903</v>
      </c>
      <c r="AJ19" s="1502">
        <v>36257</v>
      </c>
      <c r="AK19" s="1503">
        <v>52856</v>
      </c>
      <c r="AL19" s="1503">
        <v>54478</v>
      </c>
      <c r="AM19" s="1503">
        <v>49507</v>
      </c>
      <c r="AN19" s="1503">
        <v>45908</v>
      </c>
      <c r="AO19" s="1503">
        <v>40881</v>
      </c>
      <c r="AP19" s="1503">
        <v>35342</v>
      </c>
      <c r="AQ19" s="1503">
        <v>30515</v>
      </c>
      <c r="AR19" s="1503">
        <v>27599</v>
      </c>
      <c r="AS19" s="1503">
        <v>25605</v>
      </c>
      <c r="AT19" s="1507">
        <v>22790</v>
      </c>
      <c r="AU19" s="1503">
        <v>20893</v>
      </c>
      <c r="AV19" s="1503">
        <v>19643</v>
      </c>
      <c r="AW19" s="1503">
        <v>18055</v>
      </c>
      <c r="AX19" s="1503">
        <v>17230</v>
      </c>
      <c r="AY19" s="1503">
        <v>14729</v>
      </c>
      <c r="AZ19" s="1503">
        <v>13296</v>
      </c>
      <c r="BA19" s="1503">
        <v>13184</v>
      </c>
      <c r="BB19" s="1503">
        <v>13357</v>
      </c>
      <c r="BC19" s="1503">
        <v>12648</v>
      </c>
      <c r="BD19" s="1508">
        <v>11834</v>
      </c>
    </row>
    <row r="20" spans="1:56" ht="14" customHeight="1">
      <c r="A20" s="1501" t="s">
        <v>518</v>
      </c>
      <c r="B20" s="1502">
        <v>11655</v>
      </c>
      <c r="C20" s="1502">
        <v>15380</v>
      </c>
      <c r="D20" s="1502">
        <v>20039</v>
      </c>
      <c r="E20" s="1502">
        <v>21727</v>
      </c>
      <c r="F20" s="1502">
        <v>23365</v>
      </c>
      <c r="G20" s="1502">
        <v>34076</v>
      </c>
      <c r="H20" s="1502">
        <v>38837</v>
      </c>
      <c r="I20" s="1502">
        <v>47100</v>
      </c>
      <c r="J20" s="1502">
        <v>55486</v>
      </c>
      <c r="K20" s="1502">
        <v>72542</v>
      </c>
      <c r="L20" s="1502">
        <v>80148</v>
      </c>
      <c r="M20" s="1502">
        <v>95201</v>
      </c>
      <c r="N20" s="1502">
        <v>114701</v>
      </c>
      <c r="O20" s="1502">
        <v>132787</v>
      </c>
      <c r="P20" s="1502">
        <v>156302</v>
      </c>
      <c r="Q20" s="1502">
        <v>182882</v>
      </c>
      <c r="R20" s="1502">
        <v>215822</v>
      </c>
      <c r="S20" s="1502">
        <v>257999</v>
      </c>
      <c r="T20" s="1502">
        <v>320282</v>
      </c>
      <c r="U20" s="1502">
        <v>425334</v>
      </c>
      <c r="V20" s="1502">
        <v>496591</v>
      </c>
      <c r="W20" s="1502">
        <v>565400</v>
      </c>
      <c r="X20" s="1502">
        <v>584374</v>
      </c>
      <c r="Y20" s="1502">
        <v>574492</v>
      </c>
      <c r="Z20" s="1502">
        <v>678038</v>
      </c>
      <c r="AA20" s="1502">
        <v>919087</v>
      </c>
      <c r="AB20" s="1502">
        <v>1072332</v>
      </c>
      <c r="AC20" s="1502">
        <v>1116334</v>
      </c>
      <c r="AD20" s="1502">
        <v>1171261</v>
      </c>
      <c r="AE20" s="1502">
        <v>1261656</v>
      </c>
      <c r="AF20" s="1502">
        <v>1282200</v>
      </c>
      <c r="AG20" s="1502">
        <v>1286987</v>
      </c>
      <c r="AH20" s="1502">
        <v>1366882</v>
      </c>
      <c r="AI20" s="1502">
        <v>1487703</v>
      </c>
      <c r="AJ20" s="1502">
        <v>1778429</v>
      </c>
      <c r="AK20" s="1503">
        <v>1820712</v>
      </c>
      <c r="AL20" s="1503">
        <v>2033320</v>
      </c>
      <c r="AM20" s="1503">
        <v>1772053</v>
      </c>
      <c r="AN20" s="1503">
        <v>1681336</v>
      </c>
      <c r="AO20" s="1503">
        <v>1611506</v>
      </c>
      <c r="AP20" s="1503">
        <v>1580402</v>
      </c>
      <c r="AQ20" s="1503">
        <v>1572907</v>
      </c>
      <c r="AR20" s="1503">
        <v>1608355</v>
      </c>
      <c r="AS20" s="1503">
        <v>1445827</v>
      </c>
      <c r="AT20" s="1507">
        <v>1313466</v>
      </c>
      <c r="AU20" s="1503">
        <v>1236370</v>
      </c>
      <c r="AV20" s="1503">
        <v>943398</v>
      </c>
      <c r="AW20" s="1503">
        <v>845526</v>
      </c>
      <c r="AX20" s="1503">
        <v>762870</v>
      </c>
      <c r="AY20" s="1503">
        <v>843824</v>
      </c>
      <c r="AZ20" s="1503">
        <v>1018960</v>
      </c>
      <c r="BA20" s="1503">
        <v>1210139</v>
      </c>
      <c r="BB20" s="1503">
        <v>1165785</v>
      </c>
      <c r="BC20" s="1503">
        <v>1031780</v>
      </c>
      <c r="BD20" s="1508">
        <v>1025086</v>
      </c>
    </row>
    <row r="21" spans="1:56" ht="14" customHeight="1">
      <c r="A21" s="1501" t="s">
        <v>152</v>
      </c>
      <c r="B21" s="1502">
        <v>6002</v>
      </c>
      <c r="C21" s="1502">
        <v>7673</v>
      </c>
      <c r="D21" s="1502">
        <v>9996</v>
      </c>
      <c r="E21" s="1502">
        <v>11504</v>
      </c>
      <c r="F21" s="1502">
        <v>11787</v>
      </c>
      <c r="G21" s="1502">
        <v>17659</v>
      </c>
      <c r="H21" s="1502">
        <v>19822</v>
      </c>
      <c r="I21" s="1502">
        <v>23672</v>
      </c>
      <c r="J21" s="1502">
        <v>28711</v>
      </c>
      <c r="K21" s="1502">
        <v>39259</v>
      </c>
      <c r="L21" s="1502">
        <v>43207</v>
      </c>
      <c r="M21" s="1502">
        <v>53305</v>
      </c>
      <c r="N21" s="1502">
        <v>66158</v>
      </c>
      <c r="O21" s="1502">
        <v>75412</v>
      </c>
      <c r="P21" s="1502">
        <v>89337</v>
      </c>
      <c r="Q21" s="1502">
        <v>104518</v>
      </c>
      <c r="R21" s="1502">
        <v>126336</v>
      </c>
      <c r="S21" s="1502">
        <v>153216</v>
      </c>
      <c r="T21" s="1502">
        <v>190683</v>
      </c>
      <c r="U21" s="1502">
        <v>259765</v>
      </c>
      <c r="V21" s="1502">
        <v>310354</v>
      </c>
      <c r="W21" s="1502">
        <v>349711</v>
      </c>
      <c r="X21" s="1502">
        <v>359514</v>
      </c>
      <c r="Y21" s="1502">
        <v>349395</v>
      </c>
      <c r="Z21" s="1502">
        <v>428218</v>
      </c>
      <c r="AA21" s="1502">
        <v>621658</v>
      </c>
      <c r="AB21" s="1502">
        <v>732443</v>
      </c>
      <c r="AC21" s="1502">
        <v>748585</v>
      </c>
      <c r="AD21" s="1502">
        <v>779560</v>
      </c>
      <c r="AE21" s="1502">
        <v>830341</v>
      </c>
      <c r="AF21" s="1502">
        <v>811592</v>
      </c>
      <c r="AG21" s="1502">
        <v>773816</v>
      </c>
      <c r="AH21" s="1502">
        <v>768897</v>
      </c>
      <c r="AI21" s="1502">
        <v>822132</v>
      </c>
      <c r="AJ21" s="1502">
        <v>941807</v>
      </c>
      <c r="AK21" s="1503">
        <v>1157527</v>
      </c>
      <c r="AL21" s="1503">
        <v>1314195</v>
      </c>
      <c r="AM21" s="1503">
        <v>1074726</v>
      </c>
      <c r="AN21" s="1503">
        <v>961436</v>
      </c>
      <c r="AO21" s="1503">
        <v>926823</v>
      </c>
      <c r="AP21" s="1503">
        <v>743870</v>
      </c>
      <c r="AQ21" s="1503">
        <v>731234</v>
      </c>
      <c r="AR21" s="1503">
        <v>734510</v>
      </c>
      <c r="AS21" s="1503">
        <v>590694</v>
      </c>
      <c r="AT21" s="1507">
        <v>533285</v>
      </c>
      <c r="AU21" s="1503">
        <v>486001</v>
      </c>
      <c r="AV21" s="1503">
        <v>212474</v>
      </c>
      <c r="AW21" s="1503">
        <v>105266</v>
      </c>
      <c r="AX21" s="1503">
        <v>107900</v>
      </c>
      <c r="AY21" s="1503">
        <v>87773</v>
      </c>
      <c r="AZ21" s="1503">
        <v>208649</v>
      </c>
      <c r="BA21" s="1503">
        <v>318170</v>
      </c>
      <c r="BB21" s="1503">
        <v>418184</v>
      </c>
      <c r="BC21" s="1503">
        <v>372264</v>
      </c>
      <c r="BD21" s="1508">
        <v>336010</v>
      </c>
    </row>
    <row r="22" spans="1:56" ht="14" customHeight="1">
      <c r="A22" s="1501" t="s">
        <v>514</v>
      </c>
      <c r="B22" s="1502">
        <v>6640</v>
      </c>
      <c r="C22" s="1502">
        <v>8538</v>
      </c>
      <c r="D22" s="1502">
        <v>11115</v>
      </c>
      <c r="E22" s="1502">
        <v>12573</v>
      </c>
      <c r="F22" s="1502">
        <v>12788</v>
      </c>
      <c r="G22" s="1502">
        <v>19094</v>
      </c>
      <c r="H22" s="1502">
        <v>21554</v>
      </c>
      <c r="I22" s="1502">
        <v>25898</v>
      </c>
      <c r="J22" s="1502">
        <v>31431</v>
      </c>
      <c r="K22" s="1502">
        <v>43103</v>
      </c>
      <c r="L22" s="1502">
        <v>47426</v>
      </c>
      <c r="M22" s="1502">
        <v>57954</v>
      </c>
      <c r="N22" s="1502">
        <v>71123</v>
      </c>
      <c r="O22" s="1502">
        <v>82652</v>
      </c>
      <c r="P22" s="1502">
        <v>98742</v>
      </c>
      <c r="Q22" s="1502">
        <v>116354</v>
      </c>
      <c r="R22" s="1502">
        <v>140551</v>
      </c>
      <c r="S22" s="1502">
        <v>170179</v>
      </c>
      <c r="T22" s="1502">
        <v>211877</v>
      </c>
      <c r="U22" s="1502">
        <v>284345</v>
      </c>
      <c r="V22" s="1502">
        <v>337433</v>
      </c>
      <c r="W22" s="1502">
        <v>380959</v>
      </c>
      <c r="X22" s="1502">
        <v>393437</v>
      </c>
      <c r="Y22" s="1502">
        <v>384291</v>
      </c>
      <c r="Z22" s="1502">
        <v>462393</v>
      </c>
      <c r="AA22" s="1502">
        <v>640605</v>
      </c>
      <c r="AB22" s="1502">
        <v>753131</v>
      </c>
      <c r="AC22" s="1502">
        <v>769960</v>
      </c>
      <c r="AD22" s="1502">
        <v>802940</v>
      </c>
      <c r="AE22" s="1502">
        <v>857046</v>
      </c>
      <c r="AF22" s="1502">
        <v>841288</v>
      </c>
      <c r="AG22" s="1502">
        <v>807913</v>
      </c>
      <c r="AH22" s="1502">
        <v>804863</v>
      </c>
      <c r="AI22" s="1502">
        <v>862637</v>
      </c>
      <c r="AJ22" s="1502">
        <v>994915</v>
      </c>
      <c r="AK22" s="1503">
        <v>1308193</v>
      </c>
      <c r="AL22" s="1503">
        <v>1483466</v>
      </c>
      <c r="AM22" s="1503">
        <v>1233947</v>
      </c>
      <c r="AN22" s="1503">
        <v>1118771</v>
      </c>
      <c r="AO22" s="1503">
        <v>1081727</v>
      </c>
      <c r="AP22" s="1503">
        <v>900073</v>
      </c>
      <c r="AQ22" s="1503">
        <v>878151</v>
      </c>
      <c r="AR22" s="1503">
        <v>887061</v>
      </c>
      <c r="AS22" s="1503">
        <v>729265</v>
      </c>
      <c r="AT22" s="1507">
        <v>674676</v>
      </c>
      <c r="AU22" s="1503">
        <v>625403</v>
      </c>
      <c r="AV22" s="1503">
        <v>347587</v>
      </c>
      <c r="AW22" s="1503">
        <v>244362</v>
      </c>
      <c r="AX22" s="1503">
        <v>246173</v>
      </c>
      <c r="AY22" s="1503">
        <v>225019</v>
      </c>
      <c r="AZ22" s="1503">
        <v>344135</v>
      </c>
      <c r="BA22" s="1503">
        <v>447003</v>
      </c>
      <c r="BB22" s="1503">
        <v>540057</v>
      </c>
      <c r="BC22" s="1503">
        <v>470853</v>
      </c>
      <c r="BD22" s="1508">
        <v>424235</v>
      </c>
    </row>
    <row r="23" spans="1:56" ht="14" customHeight="1">
      <c r="A23" s="1501" t="s">
        <v>515</v>
      </c>
      <c r="B23" s="1502">
        <v>638</v>
      </c>
      <c r="C23" s="1502">
        <v>865</v>
      </c>
      <c r="D23" s="1502">
        <v>1119</v>
      </c>
      <c r="E23" s="1502">
        <v>1069</v>
      </c>
      <c r="F23" s="1502">
        <v>1001</v>
      </c>
      <c r="G23" s="1502">
        <v>1435</v>
      </c>
      <c r="H23" s="1502">
        <v>1732</v>
      </c>
      <c r="I23" s="1502">
        <v>2226</v>
      </c>
      <c r="J23" s="1502">
        <v>2720</v>
      </c>
      <c r="K23" s="1502">
        <v>3844</v>
      </c>
      <c r="L23" s="1502">
        <v>4219</v>
      </c>
      <c r="M23" s="1502">
        <v>4649</v>
      </c>
      <c r="N23" s="1502">
        <v>4965</v>
      </c>
      <c r="O23" s="1502">
        <v>7240</v>
      </c>
      <c r="P23" s="1502">
        <v>9405</v>
      </c>
      <c r="Q23" s="1502">
        <v>11836</v>
      </c>
      <c r="R23" s="1502">
        <v>14215</v>
      </c>
      <c r="S23" s="1502">
        <v>16963</v>
      </c>
      <c r="T23" s="1502">
        <v>21194</v>
      </c>
      <c r="U23" s="1502">
        <v>24580</v>
      </c>
      <c r="V23" s="1502">
        <v>27079</v>
      </c>
      <c r="W23" s="1502">
        <v>31248</v>
      </c>
      <c r="X23" s="1502">
        <v>33923</v>
      </c>
      <c r="Y23" s="1502">
        <v>34896</v>
      </c>
      <c r="Z23" s="1502">
        <v>34175</v>
      </c>
      <c r="AA23" s="1502">
        <v>18947</v>
      </c>
      <c r="AB23" s="1502">
        <v>20688</v>
      </c>
      <c r="AC23" s="1502">
        <v>21375</v>
      </c>
      <c r="AD23" s="1502">
        <v>23380</v>
      </c>
      <c r="AE23" s="1502">
        <v>26705</v>
      </c>
      <c r="AF23" s="1502">
        <v>29696</v>
      </c>
      <c r="AG23" s="1502">
        <v>34097</v>
      </c>
      <c r="AH23" s="1502">
        <v>35966</v>
      </c>
      <c r="AI23" s="1502">
        <v>40505</v>
      </c>
      <c r="AJ23" s="1502">
        <v>53108</v>
      </c>
      <c r="AK23" s="1503">
        <v>150666</v>
      </c>
      <c r="AL23" s="1503">
        <v>169271</v>
      </c>
      <c r="AM23" s="1503">
        <v>159221</v>
      </c>
      <c r="AN23" s="1503">
        <v>157335</v>
      </c>
      <c r="AO23" s="1503">
        <v>154904</v>
      </c>
      <c r="AP23" s="1503">
        <v>156203</v>
      </c>
      <c r="AQ23" s="1503">
        <v>146917</v>
      </c>
      <c r="AR23" s="1503">
        <v>152551</v>
      </c>
      <c r="AS23" s="1503">
        <v>138571</v>
      </c>
      <c r="AT23" s="1507">
        <v>141391</v>
      </c>
      <c r="AU23" s="1503">
        <v>139402</v>
      </c>
      <c r="AV23" s="1503">
        <v>135113</v>
      </c>
      <c r="AW23" s="1503">
        <v>139096</v>
      </c>
      <c r="AX23" s="1503">
        <v>138273</v>
      </c>
      <c r="AY23" s="1503">
        <v>137246</v>
      </c>
      <c r="AZ23" s="1503">
        <v>135486</v>
      </c>
      <c r="BA23" s="1503">
        <v>128833</v>
      </c>
      <c r="BB23" s="1503">
        <v>121873</v>
      </c>
      <c r="BC23" s="1503">
        <v>98589</v>
      </c>
      <c r="BD23" s="1508">
        <v>88225</v>
      </c>
    </row>
    <row r="24" spans="1:56" ht="14" customHeight="1">
      <c r="A24" s="1501" t="s">
        <v>153</v>
      </c>
      <c r="B24" s="1502">
        <v>2513</v>
      </c>
      <c r="C24" s="1502">
        <v>3704</v>
      </c>
      <c r="D24" s="1502">
        <v>4810</v>
      </c>
      <c r="E24" s="1502">
        <v>4570</v>
      </c>
      <c r="F24" s="1502">
        <v>4741</v>
      </c>
      <c r="G24" s="1502">
        <v>6190</v>
      </c>
      <c r="H24" s="1502">
        <v>7780</v>
      </c>
      <c r="I24" s="1502">
        <v>9900</v>
      </c>
      <c r="J24" s="1502">
        <v>10587</v>
      </c>
      <c r="K24" s="1502">
        <v>11378</v>
      </c>
      <c r="L24" s="1502">
        <v>11799</v>
      </c>
      <c r="M24" s="1502">
        <v>11560</v>
      </c>
      <c r="N24" s="1502">
        <v>12328</v>
      </c>
      <c r="O24" s="1502">
        <v>14523</v>
      </c>
      <c r="P24" s="1502">
        <v>16144</v>
      </c>
      <c r="Q24" s="1502">
        <v>19615</v>
      </c>
      <c r="R24" s="1502">
        <v>19850</v>
      </c>
      <c r="S24" s="1502">
        <v>21625</v>
      </c>
      <c r="T24" s="1502">
        <v>27600</v>
      </c>
      <c r="U24" s="1502">
        <v>30969</v>
      </c>
      <c r="V24" s="1502">
        <v>28749</v>
      </c>
      <c r="W24" s="1502">
        <v>29806</v>
      </c>
      <c r="X24" s="1502">
        <v>33767</v>
      </c>
      <c r="Y24" s="1502">
        <v>35714</v>
      </c>
      <c r="Z24" s="1502">
        <v>36627</v>
      </c>
      <c r="AA24" s="1502">
        <v>183478</v>
      </c>
      <c r="AB24" s="1502">
        <v>208100</v>
      </c>
      <c r="AC24" s="1502">
        <v>218710</v>
      </c>
      <c r="AD24" s="1502">
        <v>230304</v>
      </c>
      <c r="AE24" s="1502">
        <v>253484</v>
      </c>
      <c r="AF24" s="1502">
        <v>284868</v>
      </c>
      <c r="AG24" s="1502">
        <v>303638</v>
      </c>
      <c r="AH24" s="1502">
        <v>344840</v>
      </c>
      <c r="AI24" s="1502">
        <v>370971</v>
      </c>
      <c r="AJ24" s="1502">
        <v>470212</v>
      </c>
      <c r="AK24" s="1503">
        <v>107189</v>
      </c>
      <c r="AL24" s="1503">
        <v>120510</v>
      </c>
      <c r="AM24" s="1503">
        <v>111910</v>
      </c>
      <c r="AN24" s="1503">
        <v>115188</v>
      </c>
      <c r="AO24" s="1503">
        <v>99107</v>
      </c>
      <c r="AP24" s="1503">
        <v>128196</v>
      </c>
      <c r="AQ24" s="1503">
        <v>124562</v>
      </c>
      <c r="AR24" s="1503">
        <v>113739</v>
      </c>
      <c r="AS24" s="1503">
        <v>120891</v>
      </c>
      <c r="AT24" s="1507">
        <v>124199</v>
      </c>
      <c r="AU24" s="1503">
        <v>158345</v>
      </c>
      <c r="AV24" s="1503">
        <v>122654</v>
      </c>
      <c r="AW24" s="1503">
        <v>175064</v>
      </c>
      <c r="AX24" s="1503">
        <v>156743</v>
      </c>
      <c r="AY24" s="1503">
        <v>243115</v>
      </c>
      <c r="AZ24" s="1503">
        <v>315339</v>
      </c>
      <c r="BA24" s="1503">
        <v>374515</v>
      </c>
      <c r="BB24" s="1503">
        <v>289040</v>
      </c>
      <c r="BC24" s="1503">
        <v>252943</v>
      </c>
      <c r="BD24" s="1508">
        <v>272796</v>
      </c>
    </row>
    <row r="25" spans="1:56" ht="14" customHeight="1">
      <c r="A25" s="1501" t="s">
        <v>519</v>
      </c>
      <c r="B25" s="1502">
        <v>2357</v>
      </c>
      <c r="C25" s="1502">
        <v>3032</v>
      </c>
      <c r="D25" s="1502">
        <v>3947</v>
      </c>
      <c r="E25" s="1502">
        <v>4465</v>
      </c>
      <c r="F25" s="1502">
        <v>4541</v>
      </c>
      <c r="G25" s="1502">
        <v>6780</v>
      </c>
      <c r="H25" s="1502">
        <v>7653</v>
      </c>
      <c r="I25" s="1502">
        <v>9195</v>
      </c>
      <c r="J25" s="1502">
        <v>11161</v>
      </c>
      <c r="K25" s="1502">
        <v>15305</v>
      </c>
      <c r="L25" s="1502">
        <v>16841</v>
      </c>
      <c r="M25" s="1502">
        <v>20579</v>
      </c>
      <c r="N25" s="1502">
        <v>25255</v>
      </c>
      <c r="O25" s="1502">
        <v>29348</v>
      </c>
      <c r="P25" s="1502">
        <v>35062</v>
      </c>
      <c r="Q25" s="1502">
        <v>41316</v>
      </c>
      <c r="R25" s="1502">
        <v>49908</v>
      </c>
      <c r="S25" s="1502">
        <v>60429</v>
      </c>
      <c r="T25" s="1502">
        <v>75235</v>
      </c>
      <c r="U25" s="1502">
        <v>100967</v>
      </c>
      <c r="V25" s="1502">
        <v>119818</v>
      </c>
      <c r="W25" s="1502">
        <v>135273</v>
      </c>
      <c r="X25" s="1502">
        <v>139704</v>
      </c>
      <c r="Y25" s="1502">
        <v>136457</v>
      </c>
      <c r="Z25" s="1502">
        <v>164190</v>
      </c>
      <c r="AA25" s="1502">
        <v>82037</v>
      </c>
      <c r="AB25" s="1502">
        <v>95423</v>
      </c>
      <c r="AC25" s="1502">
        <v>111292</v>
      </c>
      <c r="AD25" s="1502">
        <v>122954</v>
      </c>
      <c r="AE25" s="1502">
        <v>138623</v>
      </c>
      <c r="AF25" s="1502">
        <v>147277</v>
      </c>
      <c r="AG25" s="1502">
        <v>173228</v>
      </c>
      <c r="AH25" s="1502">
        <v>206067</v>
      </c>
      <c r="AI25" s="1502">
        <v>246337</v>
      </c>
      <c r="AJ25" s="1502">
        <v>314060</v>
      </c>
      <c r="AK25" s="1503">
        <v>464523</v>
      </c>
      <c r="AL25" s="1503">
        <v>491405</v>
      </c>
      <c r="AM25" s="1503">
        <v>483893</v>
      </c>
      <c r="AN25" s="1503">
        <v>484489</v>
      </c>
      <c r="AO25" s="1503">
        <v>456656</v>
      </c>
      <c r="AP25" s="1503">
        <v>576178</v>
      </c>
      <c r="AQ25" s="1503">
        <v>567893</v>
      </c>
      <c r="AR25" s="1503">
        <v>590339</v>
      </c>
      <c r="AS25" s="1503">
        <v>546544</v>
      </c>
      <c r="AT25" s="1507">
        <v>510461</v>
      </c>
      <c r="AU25" s="1503">
        <v>427270</v>
      </c>
      <c r="AV25" s="1503">
        <v>414674</v>
      </c>
      <c r="AW25" s="1503">
        <v>375079</v>
      </c>
      <c r="AX25" s="1503">
        <v>337184</v>
      </c>
      <c r="AY25" s="1503">
        <v>338829</v>
      </c>
      <c r="AZ25" s="1503">
        <v>364193</v>
      </c>
      <c r="BA25" s="1503">
        <v>376123</v>
      </c>
      <c r="BB25" s="1503">
        <v>350255</v>
      </c>
      <c r="BC25" s="1503">
        <v>299556</v>
      </c>
      <c r="BD25" s="1508">
        <v>302697</v>
      </c>
    </row>
    <row r="26" spans="1:56" ht="14" customHeight="1">
      <c r="A26" s="1501" t="s">
        <v>154</v>
      </c>
      <c r="B26" s="1502">
        <v>783</v>
      </c>
      <c r="C26" s="1502">
        <v>971</v>
      </c>
      <c r="D26" s="1502">
        <v>1286</v>
      </c>
      <c r="E26" s="1502">
        <v>1188</v>
      </c>
      <c r="F26" s="1502">
        <v>2296</v>
      </c>
      <c r="G26" s="1502">
        <v>3447</v>
      </c>
      <c r="H26" s="1502">
        <v>3582</v>
      </c>
      <c r="I26" s="1502">
        <v>4333</v>
      </c>
      <c r="J26" s="1502">
        <v>5027</v>
      </c>
      <c r="K26" s="1502">
        <v>6600</v>
      </c>
      <c r="L26" s="1502">
        <v>8301</v>
      </c>
      <c r="M26" s="1502">
        <v>9757</v>
      </c>
      <c r="N26" s="1502">
        <v>10960</v>
      </c>
      <c r="O26" s="1502">
        <v>13504</v>
      </c>
      <c r="P26" s="1502">
        <v>15759</v>
      </c>
      <c r="Q26" s="1502">
        <v>17433</v>
      </c>
      <c r="R26" s="1502">
        <v>19728</v>
      </c>
      <c r="S26" s="1502">
        <v>22729</v>
      </c>
      <c r="T26" s="1502">
        <v>26764</v>
      </c>
      <c r="U26" s="1502">
        <v>33633</v>
      </c>
      <c r="V26" s="1502">
        <v>37670</v>
      </c>
      <c r="W26" s="1502">
        <v>50610</v>
      </c>
      <c r="X26" s="1502">
        <v>51389</v>
      </c>
      <c r="Y26" s="1502">
        <v>52926</v>
      </c>
      <c r="Z26" s="1502">
        <v>49003</v>
      </c>
      <c r="AA26" s="1502">
        <v>31914</v>
      </c>
      <c r="AB26" s="1502">
        <v>36366</v>
      </c>
      <c r="AC26" s="1502">
        <v>37747</v>
      </c>
      <c r="AD26" s="1502">
        <v>38443</v>
      </c>
      <c r="AE26" s="1502">
        <v>39208</v>
      </c>
      <c r="AF26" s="1502">
        <v>38463</v>
      </c>
      <c r="AG26" s="1502">
        <v>36305</v>
      </c>
      <c r="AH26" s="1502">
        <v>47078</v>
      </c>
      <c r="AI26" s="1502">
        <v>48263</v>
      </c>
      <c r="AJ26" s="1502">
        <v>52350</v>
      </c>
      <c r="AK26" s="1503">
        <v>91473</v>
      </c>
      <c r="AL26" s="1503">
        <v>107210</v>
      </c>
      <c r="AM26" s="1503">
        <v>101524</v>
      </c>
      <c r="AN26" s="1503">
        <v>120223</v>
      </c>
      <c r="AO26" s="1503">
        <v>128920</v>
      </c>
      <c r="AP26" s="1503">
        <v>132158</v>
      </c>
      <c r="AQ26" s="1503">
        <v>149218</v>
      </c>
      <c r="AR26" s="1503">
        <v>169767</v>
      </c>
      <c r="AS26" s="1503">
        <v>187698</v>
      </c>
      <c r="AT26" s="1507">
        <v>145521</v>
      </c>
      <c r="AU26" s="1503">
        <v>164754</v>
      </c>
      <c r="AV26" s="1503">
        <v>193596</v>
      </c>
      <c r="AW26" s="1503">
        <v>190117</v>
      </c>
      <c r="AX26" s="1503">
        <v>161043</v>
      </c>
      <c r="AY26" s="1503">
        <v>174107</v>
      </c>
      <c r="AZ26" s="1503">
        <v>130779</v>
      </c>
      <c r="BA26" s="1503">
        <v>141331</v>
      </c>
      <c r="BB26" s="1503">
        <v>108306</v>
      </c>
      <c r="BC26" s="1503">
        <v>107017</v>
      </c>
      <c r="BD26" s="1508">
        <v>113583</v>
      </c>
    </row>
    <row r="27" spans="1:56" ht="14" customHeight="1">
      <c r="A27" s="1509" t="s">
        <v>520</v>
      </c>
      <c r="B27" s="1502">
        <v>112729</v>
      </c>
      <c r="C27" s="1502">
        <v>135128</v>
      </c>
      <c r="D27" s="1502">
        <v>167332</v>
      </c>
      <c r="E27" s="1502">
        <v>157255</v>
      </c>
      <c r="F27" s="1502">
        <v>180006</v>
      </c>
      <c r="G27" s="1502">
        <v>168597</v>
      </c>
      <c r="H27" s="1502">
        <v>201474</v>
      </c>
      <c r="I27" s="1502">
        <v>225620</v>
      </c>
      <c r="J27" s="1502">
        <v>241902</v>
      </c>
      <c r="K27" s="1502">
        <v>284504</v>
      </c>
      <c r="L27" s="1502">
        <v>281302</v>
      </c>
      <c r="M27" s="1502">
        <v>330616</v>
      </c>
      <c r="N27" s="1502">
        <v>412199</v>
      </c>
      <c r="O27" s="1502">
        <v>474462</v>
      </c>
      <c r="P27" s="1502">
        <v>560098</v>
      </c>
      <c r="Q27" s="1502">
        <v>479226</v>
      </c>
      <c r="R27" s="1502">
        <v>570836</v>
      </c>
      <c r="S27" s="1502">
        <v>505038</v>
      </c>
      <c r="T27" s="1502">
        <v>627797</v>
      </c>
      <c r="U27" s="1502">
        <v>999515</v>
      </c>
      <c r="V27" s="1502">
        <v>839715</v>
      </c>
      <c r="W27" s="1502">
        <v>1125347</v>
      </c>
      <c r="X27" s="1502">
        <v>1290558</v>
      </c>
      <c r="Y27" s="1502">
        <v>1297188</v>
      </c>
      <c r="Z27" s="1502">
        <v>1446120</v>
      </c>
      <c r="AA27" s="1502">
        <v>3614788</v>
      </c>
      <c r="AB27" s="1502">
        <v>2959177</v>
      </c>
      <c r="AC27" s="1502">
        <v>3067861</v>
      </c>
      <c r="AD27" s="1502">
        <v>4094524</v>
      </c>
      <c r="AE27" s="1502">
        <v>3965634</v>
      </c>
      <c r="AF27" s="1502">
        <v>2864065</v>
      </c>
      <c r="AG27" s="1502">
        <v>3149895</v>
      </c>
      <c r="AH27" s="1502">
        <v>3072840</v>
      </c>
      <c r="AI27" s="1502">
        <v>4077837</v>
      </c>
      <c r="AJ27" s="1502">
        <v>3610973</v>
      </c>
      <c r="AK27" s="1503">
        <v>3462500</v>
      </c>
      <c r="AL27" s="1503">
        <v>3414436</v>
      </c>
      <c r="AM27" s="1503">
        <v>3534374</v>
      </c>
      <c r="AN27" s="1503">
        <v>3650972</v>
      </c>
      <c r="AO27" s="1503">
        <v>3862125</v>
      </c>
      <c r="AP27" s="1503">
        <v>4184164</v>
      </c>
      <c r="AQ27" s="1503">
        <v>4715587</v>
      </c>
      <c r="AR27" s="1503">
        <v>4297104</v>
      </c>
      <c r="AS27" s="1503">
        <v>4028212</v>
      </c>
      <c r="AT27" s="1507">
        <v>3923740</v>
      </c>
      <c r="AU27" s="1503">
        <v>3854621</v>
      </c>
      <c r="AV27" s="1503">
        <v>3644690</v>
      </c>
      <c r="AW27" s="1503">
        <v>3551316</v>
      </c>
      <c r="AX27" s="1503">
        <v>3384033</v>
      </c>
      <c r="AY27" s="1503">
        <v>3719410</v>
      </c>
      <c r="AZ27" s="1503">
        <v>3790138</v>
      </c>
      <c r="BA27" s="1503">
        <v>3967448</v>
      </c>
      <c r="BB27" s="1503">
        <v>3846922</v>
      </c>
      <c r="BC27" s="1503">
        <v>3376909</v>
      </c>
      <c r="BD27" s="1508">
        <v>2812087</v>
      </c>
    </row>
    <row r="28" spans="1:56" ht="14" customHeight="1">
      <c r="A28" s="1501" t="s">
        <v>544</v>
      </c>
      <c r="B28" s="1502">
        <v>7754</v>
      </c>
      <c r="C28" s="1502">
        <v>13077</v>
      </c>
      <c r="D28" s="1502">
        <v>28877</v>
      </c>
      <c r="E28" s="1502">
        <v>19397</v>
      </c>
      <c r="F28" s="1502">
        <v>27680</v>
      </c>
      <c r="G28" s="1502">
        <v>38801</v>
      </c>
      <c r="H28" s="1502">
        <v>48030</v>
      </c>
      <c r="I28" s="1502">
        <v>50638</v>
      </c>
      <c r="J28" s="1502">
        <v>52382</v>
      </c>
      <c r="K28" s="1502">
        <v>62931</v>
      </c>
      <c r="L28" s="1502">
        <v>62214</v>
      </c>
      <c r="M28" s="1502">
        <v>80208</v>
      </c>
      <c r="N28" s="1502">
        <v>112523</v>
      </c>
      <c r="O28" s="1502">
        <v>137009</v>
      </c>
      <c r="P28" s="1502">
        <v>171510</v>
      </c>
      <c r="Q28" s="1502">
        <v>204828</v>
      </c>
      <c r="R28" s="1502">
        <v>191770</v>
      </c>
      <c r="S28" s="1502">
        <v>212117</v>
      </c>
      <c r="T28" s="1502">
        <v>265966</v>
      </c>
      <c r="U28" s="1502">
        <v>327255</v>
      </c>
      <c r="V28" s="1502">
        <v>272974</v>
      </c>
      <c r="W28" s="1502">
        <v>461397</v>
      </c>
      <c r="X28" s="1502">
        <v>597635</v>
      </c>
      <c r="Y28" s="1502">
        <v>595369</v>
      </c>
      <c r="Z28" s="1502">
        <v>717018</v>
      </c>
      <c r="AA28" s="1502">
        <v>1199275</v>
      </c>
      <c r="AB28" s="1502">
        <v>1000874</v>
      </c>
      <c r="AC28" s="1502">
        <v>1402549</v>
      </c>
      <c r="AD28" s="1502">
        <v>1464915</v>
      </c>
      <c r="AE28" s="1502">
        <v>1507232</v>
      </c>
      <c r="AF28" s="1502">
        <v>1378670</v>
      </c>
      <c r="AG28" s="1502">
        <v>1497223</v>
      </c>
      <c r="AH28" s="1502">
        <v>1646614</v>
      </c>
      <c r="AI28" s="1502">
        <v>2350946</v>
      </c>
      <c r="AJ28" s="1502">
        <v>1842956</v>
      </c>
      <c r="AK28" s="1503">
        <v>1793062</v>
      </c>
      <c r="AL28" s="1503">
        <v>1690114</v>
      </c>
      <c r="AM28" s="1503">
        <v>1580962</v>
      </c>
      <c r="AN28" s="1503">
        <v>1706314</v>
      </c>
      <c r="AO28" s="1503">
        <v>1654932</v>
      </c>
      <c r="AP28" s="1503">
        <v>2289324</v>
      </c>
      <c r="AQ28" s="1503">
        <v>2844295</v>
      </c>
      <c r="AR28" s="1503">
        <v>2617309</v>
      </c>
      <c r="AS28" s="1503">
        <v>2502433</v>
      </c>
      <c r="AT28" s="1507">
        <v>2208310</v>
      </c>
      <c r="AU28" s="1503">
        <v>2232510</v>
      </c>
      <c r="AV28" s="1503">
        <v>1948434</v>
      </c>
      <c r="AW28" s="1503">
        <v>1806145</v>
      </c>
      <c r="AX28" s="1503">
        <v>1573718</v>
      </c>
      <c r="AY28" s="1503">
        <v>1969346</v>
      </c>
      <c r="AZ28" s="1503">
        <v>2120001</v>
      </c>
      <c r="BA28" s="1503">
        <v>2272446</v>
      </c>
      <c r="BB28" s="1503">
        <v>2143351</v>
      </c>
      <c r="BC28" s="1503">
        <v>1765526</v>
      </c>
      <c r="BD28" s="1508">
        <v>1173749</v>
      </c>
    </row>
    <row r="29" spans="1:56" ht="14" customHeight="1">
      <c r="A29" s="1501" t="s">
        <v>521</v>
      </c>
      <c r="B29" s="1506"/>
      <c r="C29" s="1506"/>
      <c r="D29" s="1506"/>
      <c r="E29" s="1506"/>
      <c r="F29" s="1506"/>
      <c r="G29" s="1506"/>
      <c r="H29" s="1506"/>
      <c r="I29" s="1506"/>
      <c r="J29" s="1506"/>
      <c r="K29" s="1506"/>
      <c r="L29" s="1506"/>
      <c r="M29" s="1506"/>
      <c r="N29" s="1506"/>
      <c r="O29" s="1506"/>
      <c r="P29" s="1506"/>
      <c r="Q29" s="1506"/>
      <c r="R29" s="1506"/>
      <c r="S29" s="1506"/>
      <c r="T29" s="1506"/>
      <c r="U29" s="1506"/>
      <c r="V29" s="1506"/>
      <c r="W29" s="1506"/>
      <c r="X29" s="1506"/>
      <c r="Y29" s="1506"/>
      <c r="Z29" s="1506"/>
      <c r="AA29" s="1502">
        <v>669303</v>
      </c>
      <c r="AB29" s="1502">
        <v>666717</v>
      </c>
      <c r="AC29" s="1502">
        <v>643782</v>
      </c>
      <c r="AD29" s="1502">
        <v>735830</v>
      </c>
      <c r="AE29" s="1502">
        <v>914733</v>
      </c>
      <c r="AF29" s="1502">
        <v>913556</v>
      </c>
      <c r="AG29" s="1502">
        <v>1019117</v>
      </c>
      <c r="AH29" s="1502">
        <v>1337367</v>
      </c>
      <c r="AI29" s="1502">
        <v>1833779</v>
      </c>
      <c r="AJ29" s="1502">
        <v>1797249</v>
      </c>
      <c r="AK29" s="1503">
        <v>1552547</v>
      </c>
      <c r="AL29" s="1503">
        <v>1357962</v>
      </c>
      <c r="AM29" s="1503">
        <v>1305127</v>
      </c>
      <c r="AN29" s="1503">
        <v>1435956</v>
      </c>
      <c r="AO29" s="1503">
        <v>1258948</v>
      </c>
      <c r="AP29" s="1503">
        <v>1874371</v>
      </c>
      <c r="AQ29" s="1503">
        <v>2085409</v>
      </c>
      <c r="AR29" s="1503">
        <v>1854056</v>
      </c>
      <c r="AS29" s="1503">
        <v>1874293</v>
      </c>
      <c r="AT29" s="1507">
        <v>1743631</v>
      </c>
      <c r="AU29" s="1503">
        <v>1923539</v>
      </c>
      <c r="AV29" s="1503">
        <v>1371783</v>
      </c>
      <c r="AW29" s="1503">
        <v>1144757</v>
      </c>
      <c r="AX29" s="1503">
        <v>944304</v>
      </c>
      <c r="AY29" s="1503">
        <v>1352433</v>
      </c>
      <c r="AZ29" s="1503">
        <v>1463738</v>
      </c>
      <c r="BA29" s="1503">
        <v>1631622</v>
      </c>
      <c r="BB29" s="1503">
        <v>1458215</v>
      </c>
      <c r="BC29" s="1503">
        <v>1211119</v>
      </c>
      <c r="BD29" s="1508">
        <v>712562</v>
      </c>
    </row>
    <row r="30" spans="1:56" ht="14" customHeight="1">
      <c r="A30" s="1501" t="s">
        <v>522</v>
      </c>
      <c r="B30" s="1506"/>
      <c r="C30" s="1506"/>
      <c r="D30" s="1506"/>
      <c r="E30" s="1506"/>
      <c r="F30" s="1506"/>
      <c r="G30" s="1506"/>
      <c r="H30" s="1506"/>
      <c r="I30" s="1506"/>
      <c r="J30" s="1506"/>
      <c r="K30" s="1506"/>
      <c r="L30" s="1506"/>
      <c r="M30" s="1506"/>
      <c r="N30" s="1506"/>
      <c r="O30" s="1506"/>
      <c r="P30" s="1506"/>
      <c r="Q30" s="1506"/>
      <c r="R30" s="1506"/>
      <c r="S30" s="1506"/>
      <c r="T30" s="1506"/>
      <c r="U30" s="1506"/>
      <c r="V30" s="1506"/>
      <c r="W30" s="1506"/>
      <c r="X30" s="1506"/>
      <c r="Y30" s="1506"/>
      <c r="Z30" s="1506"/>
      <c r="AA30" s="1502">
        <v>529972</v>
      </c>
      <c r="AB30" s="1502">
        <v>334157</v>
      </c>
      <c r="AC30" s="1502">
        <v>758767</v>
      </c>
      <c r="AD30" s="1502">
        <v>729085</v>
      </c>
      <c r="AE30" s="1502">
        <v>592499</v>
      </c>
      <c r="AF30" s="1502">
        <v>465114</v>
      </c>
      <c r="AG30" s="1502">
        <v>478106</v>
      </c>
      <c r="AH30" s="1502">
        <v>309247</v>
      </c>
      <c r="AI30" s="1502">
        <v>517167</v>
      </c>
      <c r="AJ30" s="1502">
        <v>45707</v>
      </c>
      <c r="AK30" s="1503">
        <v>240515</v>
      </c>
      <c r="AL30" s="1503">
        <v>332152</v>
      </c>
      <c r="AM30" s="1503">
        <v>275835</v>
      </c>
      <c r="AN30" s="1503">
        <v>270358</v>
      </c>
      <c r="AO30" s="1503">
        <v>395984</v>
      </c>
      <c r="AP30" s="1503">
        <v>414953</v>
      </c>
      <c r="AQ30" s="1503">
        <v>758886</v>
      </c>
      <c r="AR30" s="1503">
        <v>763253</v>
      </c>
      <c r="AS30" s="1503">
        <v>628140</v>
      </c>
      <c r="AT30" s="1507">
        <v>464679</v>
      </c>
      <c r="AU30" s="1503">
        <v>308971</v>
      </c>
      <c r="AV30" s="1503">
        <v>576651</v>
      </c>
      <c r="AW30" s="1503">
        <v>661388</v>
      </c>
      <c r="AX30" s="1503">
        <v>629414</v>
      </c>
      <c r="AY30" s="1503">
        <v>616913</v>
      </c>
      <c r="AZ30" s="1503">
        <v>656263</v>
      </c>
      <c r="BA30" s="1503">
        <v>640824</v>
      </c>
      <c r="BB30" s="1503">
        <v>685136</v>
      </c>
      <c r="BC30" s="1503">
        <v>554407</v>
      </c>
      <c r="BD30" s="1508">
        <v>461187</v>
      </c>
    </row>
    <row r="31" spans="1:56" s="1388" customFormat="1" ht="14" customHeight="1">
      <c r="A31" s="1501" t="s">
        <v>523</v>
      </c>
      <c r="B31" s="1502">
        <v>1254</v>
      </c>
      <c r="C31" s="1502">
        <v>2043</v>
      </c>
      <c r="D31" s="1502">
        <v>3656</v>
      </c>
      <c r="E31" s="1502">
        <v>3950</v>
      </c>
      <c r="F31" s="1502">
        <v>4305</v>
      </c>
      <c r="G31" s="1502">
        <v>5128</v>
      </c>
      <c r="H31" s="1502">
        <v>6517</v>
      </c>
      <c r="I31" s="1502">
        <v>7519</v>
      </c>
      <c r="J31" s="1502">
        <v>9420</v>
      </c>
      <c r="K31" s="1502">
        <v>12480</v>
      </c>
      <c r="L31" s="1502">
        <v>-8739</v>
      </c>
      <c r="M31" s="1502">
        <v>-14607</v>
      </c>
      <c r="N31" s="1502">
        <v>-5390</v>
      </c>
      <c r="O31" s="1502">
        <v>-19895</v>
      </c>
      <c r="P31" s="1502">
        <v>-30673</v>
      </c>
      <c r="Q31" s="1502">
        <v>-177530</v>
      </c>
      <c r="R31" s="1502">
        <v>-72739</v>
      </c>
      <c r="S31" s="1502">
        <v>-206947</v>
      </c>
      <c r="T31" s="1502">
        <v>-256399</v>
      </c>
      <c r="U31" s="1502">
        <v>-67233</v>
      </c>
      <c r="V31" s="1502">
        <v>-192429</v>
      </c>
      <c r="W31" s="1502">
        <v>-299779</v>
      </c>
      <c r="X31" s="1502">
        <v>-322817</v>
      </c>
      <c r="Y31" s="1502">
        <v>-404048</v>
      </c>
      <c r="Z31" s="1502">
        <v>-333699</v>
      </c>
      <c r="AA31" s="1502">
        <v>1129572</v>
      </c>
      <c r="AB31" s="1502">
        <v>629779</v>
      </c>
      <c r="AC31" s="1502">
        <v>414441</v>
      </c>
      <c r="AD31" s="1502">
        <v>1097974</v>
      </c>
      <c r="AE31" s="1502">
        <v>633952</v>
      </c>
      <c r="AF31" s="1502">
        <v>-205302</v>
      </c>
      <c r="AG31" s="1502">
        <v>157795</v>
      </c>
      <c r="AH31" s="1502">
        <v>-290714</v>
      </c>
      <c r="AI31" s="1502">
        <v>-572129</v>
      </c>
      <c r="AJ31" s="1502">
        <v>-599157</v>
      </c>
      <c r="AK31" s="1503">
        <v>-74359</v>
      </c>
      <c r="AL31" s="1503">
        <v>-130194</v>
      </c>
      <c r="AM31" s="1503">
        <v>-105672</v>
      </c>
      <c r="AN31" s="1503">
        <v>-116614</v>
      </c>
      <c r="AO31" s="1503">
        <v>-121320</v>
      </c>
      <c r="AP31" s="1503">
        <v>-173578</v>
      </c>
      <c r="AQ31" s="1503">
        <v>-158990</v>
      </c>
      <c r="AR31" s="1503">
        <v>-185091</v>
      </c>
      <c r="AS31" s="1503">
        <v>-160382</v>
      </c>
      <c r="AT31" s="1507">
        <v>-138536</v>
      </c>
      <c r="AU31" s="1503">
        <v>-85441</v>
      </c>
      <c r="AV31" s="1503">
        <v>-119025</v>
      </c>
      <c r="AW31" s="1503">
        <v>-121407</v>
      </c>
      <c r="AX31" s="1503">
        <v>-168995</v>
      </c>
      <c r="AY31" s="1503">
        <v>-146252</v>
      </c>
      <c r="AZ31" s="1503">
        <v>-206426</v>
      </c>
      <c r="BA31" s="1503">
        <v>-197922</v>
      </c>
      <c r="BB31" s="1503">
        <v>-173004</v>
      </c>
      <c r="BC31" s="1503">
        <v>-200805</v>
      </c>
      <c r="BD31" s="1508">
        <v>-175311</v>
      </c>
    </row>
    <row r="32" spans="1:56" s="1388" customFormat="1" ht="14" customHeight="1">
      <c r="A32" s="1501" t="s">
        <v>521</v>
      </c>
      <c r="B32" s="1506"/>
      <c r="C32" s="1506"/>
      <c r="D32" s="1506"/>
      <c r="E32" s="1506"/>
      <c r="F32" s="1506"/>
      <c r="G32" s="1506"/>
      <c r="H32" s="1506"/>
      <c r="I32" s="1506"/>
      <c r="J32" s="1506"/>
      <c r="K32" s="1506"/>
      <c r="L32" s="1506"/>
      <c r="M32" s="1506"/>
      <c r="N32" s="1506"/>
      <c r="O32" s="1506"/>
      <c r="P32" s="1506"/>
      <c r="Q32" s="1506"/>
      <c r="R32" s="1506"/>
      <c r="S32" s="1506"/>
      <c r="T32" s="1506"/>
      <c r="U32" s="1506"/>
      <c r="V32" s="1506"/>
      <c r="W32" s="1506"/>
      <c r="X32" s="1506"/>
      <c r="Y32" s="1506"/>
      <c r="Z32" s="1506"/>
      <c r="AA32" s="1502">
        <v>1162942</v>
      </c>
      <c r="AB32" s="1502">
        <v>634512</v>
      </c>
      <c r="AC32" s="1502">
        <v>434125</v>
      </c>
      <c r="AD32" s="1502">
        <v>1116584</v>
      </c>
      <c r="AE32" s="1502">
        <v>659006</v>
      </c>
      <c r="AF32" s="1502">
        <v>-132166</v>
      </c>
      <c r="AG32" s="1502">
        <v>218477</v>
      </c>
      <c r="AH32" s="1502">
        <v>-238448</v>
      </c>
      <c r="AI32" s="1502">
        <v>-503103</v>
      </c>
      <c r="AJ32" s="1502">
        <v>-509527</v>
      </c>
      <c r="AK32" s="1503">
        <v>-19877</v>
      </c>
      <c r="AL32" s="1503">
        <v>-52281</v>
      </c>
      <c r="AM32" s="1503">
        <v>-37515</v>
      </c>
      <c r="AN32" s="1503">
        <v>-46909</v>
      </c>
      <c r="AO32" s="1503">
        <v>-48177</v>
      </c>
      <c r="AP32" s="1503">
        <v>-39923</v>
      </c>
      <c r="AQ32" s="1503">
        <v>-21986</v>
      </c>
      <c r="AR32" s="1503">
        <v>-42414</v>
      </c>
      <c r="AS32" s="1503">
        <v>-30284</v>
      </c>
      <c r="AT32" s="1503">
        <v>-23150</v>
      </c>
      <c r="AU32" s="1503">
        <v>-1073</v>
      </c>
      <c r="AV32" s="1503">
        <v>-8543</v>
      </c>
      <c r="AW32" s="1503">
        <v>-1148</v>
      </c>
      <c r="AX32" s="1503">
        <v>-53837</v>
      </c>
      <c r="AY32" s="1503">
        <v>-38423</v>
      </c>
      <c r="AZ32" s="1503">
        <v>-85168</v>
      </c>
      <c r="BA32" s="1503">
        <v>-78217</v>
      </c>
      <c r="BB32" s="1503">
        <v>-53551</v>
      </c>
      <c r="BC32" s="1503">
        <v>-83544</v>
      </c>
      <c r="BD32" s="1508">
        <v>-73593</v>
      </c>
    </row>
    <row r="33" spans="1:56" s="1388" customFormat="1" ht="14" customHeight="1">
      <c r="A33" s="1501" t="s">
        <v>522</v>
      </c>
      <c r="B33" s="1506"/>
      <c r="C33" s="1506"/>
      <c r="D33" s="1506"/>
      <c r="E33" s="1506"/>
      <c r="F33" s="1506"/>
      <c r="G33" s="1506"/>
      <c r="H33" s="1506"/>
      <c r="I33" s="1506"/>
      <c r="J33" s="1506"/>
      <c r="K33" s="1506"/>
      <c r="L33" s="1506"/>
      <c r="M33" s="1506"/>
      <c r="N33" s="1506"/>
      <c r="O33" s="1506"/>
      <c r="P33" s="1506"/>
      <c r="Q33" s="1506"/>
      <c r="R33" s="1506"/>
      <c r="S33" s="1506"/>
      <c r="T33" s="1506"/>
      <c r="U33" s="1506"/>
      <c r="V33" s="1506"/>
      <c r="W33" s="1506"/>
      <c r="X33" s="1506"/>
      <c r="Y33" s="1506"/>
      <c r="Z33" s="1506"/>
      <c r="AA33" s="1502">
        <v>-33370</v>
      </c>
      <c r="AB33" s="1502">
        <v>-4733</v>
      </c>
      <c r="AC33" s="1502">
        <v>-19684</v>
      </c>
      <c r="AD33" s="1502">
        <v>-18610</v>
      </c>
      <c r="AE33" s="1502">
        <v>-25054</v>
      </c>
      <c r="AF33" s="1502">
        <v>-73136</v>
      </c>
      <c r="AG33" s="1502">
        <v>-60682</v>
      </c>
      <c r="AH33" s="1502">
        <v>-52266</v>
      </c>
      <c r="AI33" s="1502">
        <v>-69026</v>
      </c>
      <c r="AJ33" s="1502">
        <v>-89630</v>
      </c>
      <c r="AK33" s="1503">
        <v>-54482</v>
      </c>
      <c r="AL33" s="1503">
        <v>-77913</v>
      </c>
      <c r="AM33" s="1503">
        <v>-68157</v>
      </c>
      <c r="AN33" s="1503">
        <v>-69705</v>
      </c>
      <c r="AO33" s="1503">
        <v>-73143</v>
      </c>
      <c r="AP33" s="1503">
        <v>-133655</v>
      </c>
      <c r="AQ33" s="1503">
        <v>-137004</v>
      </c>
      <c r="AR33" s="1503">
        <v>-142677</v>
      </c>
      <c r="AS33" s="1503">
        <v>-130098</v>
      </c>
      <c r="AT33" s="1503">
        <v>-115386</v>
      </c>
      <c r="AU33" s="1503">
        <v>-84368</v>
      </c>
      <c r="AV33" s="1503">
        <v>-110482</v>
      </c>
      <c r="AW33" s="1503">
        <v>-120259</v>
      </c>
      <c r="AX33" s="1503">
        <v>-115158</v>
      </c>
      <c r="AY33" s="1503">
        <v>-107829</v>
      </c>
      <c r="AZ33" s="1503">
        <v>-121258</v>
      </c>
      <c r="BA33" s="1503">
        <v>-119705</v>
      </c>
      <c r="BB33" s="1503">
        <v>-119453</v>
      </c>
      <c r="BC33" s="1503">
        <v>-117261</v>
      </c>
      <c r="BD33" s="1508">
        <v>-101718</v>
      </c>
    </row>
    <row r="34" spans="1:56" ht="14" customHeight="1">
      <c r="A34" s="1501" t="s">
        <v>524</v>
      </c>
      <c r="B34" s="1502">
        <v>103721</v>
      </c>
      <c r="C34" s="1502">
        <v>120008</v>
      </c>
      <c r="D34" s="1502">
        <v>134799</v>
      </c>
      <c r="E34" s="1502">
        <v>133908</v>
      </c>
      <c r="F34" s="1502">
        <v>148021</v>
      </c>
      <c r="G34" s="1502">
        <v>124668</v>
      </c>
      <c r="H34" s="1502">
        <v>146927</v>
      </c>
      <c r="I34" s="1502">
        <v>167463</v>
      </c>
      <c r="J34" s="1502">
        <v>180100</v>
      </c>
      <c r="K34" s="1502">
        <v>209093</v>
      </c>
      <c r="L34" s="1502">
        <v>227827</v>
      </c>
      <c r="M34" s="1502">
        <v>265015</v>
      </c>
      <c r="N34" s="1502">
        <v>305066</v>
      </c>
      <c r="O34" s="1502">
        <v>357348</v>
      </c>
      <c r="P34" s="1502">
        <v>419261</v>
      </c>
      <c r="Q34" s="1502">
        <v>451928</v>
      </c>
      <c r="R34" s="1502">
        <v>451805</v>
      </c>
      <c r="S34" s="1502">
        <v>499868</v>
      </c>
      <c r="T34" s="1502">
        <v>618230</v>
      </c>
      <c r="U34" s="1502">
        <v>739493</v>
      </c>
      <c r="V34" s="1502">
        <v>759170</v>
      </c>
      <c r="W34" s="1502">
        <v>963729</v>
      </c>
      <c r="X34" s="1502">
        <v>1015740</v>
      </c>
      <c r="Y34" s="1502">
        <v>1105867</v>
      </c>
      <c r="Z34" s="1502">
        <v>1062801</v>
      </c>
      <c r="AA34" s="1502">
        <v>1285941</v>
      </c>
      <c r="AB34" s="1502">
        <v>1328524</v>
      </c>
      <c r="AC34" s="1502">
        <v>1250871</v>
      </c>
      <c r="AD34" s="1502">
        <v>1531635</v>
      </c>
      <c r="AE34" s="1502">
        <v>1824450</v>
      </c>
      <c r="AF34" s="1502">
        <v>1690697</v>
      </c>
      <c r="AG34" s="1502">
        <v>1494877</v>
      </c>
      <c r="AH34" s="1502">
        <v>1716940</v>
      </c>
      <c r="AI34" s="1502">
        <v>2299020</v>
      </c>
      <c r="AJ34" s="1502">
        <v>2367174</v>
      </c>
      <c r="AK34" s="1503">
        <v>1743797</v>
      </c>
      <c r="AL34" s="1503">
        <v>1854516</v>
      </c>
      <c r="AM34" s="1503">
        <v>2059084</v>
      </c>
      <c r="AN34" s="1503">
        <v>2061272</v>
      </c>
      <c r="AO34" s="1503">
        <v>2328513</v>
      </c>
      <c r="AP34" s="1503">
        <v>2068418</v>
      </c>
      <c r="AQ34" s="1503">
        <v>2030282</v>
      </c>
      <c r="AR34" s="1503">
        <v>1864886</v>
      </c>
      <c r="AS34" s="1503">
        <v>1686161</v>
      </c>
      <c r="AT34" s="1503">
        <v>1853966</v>
      </c>
      <c r="AU34" s="1503">
        <v>1707552</v>
      </c>
      <c r="AV34" s="1503">
        <v>1815281</v>
      </c>
      <c r="AW34" s="1503">
        <v>1866578</v>
      </c>
      <c r="AX34" s="1503">
        <v>1979310</v>
      </c>
      <c r="AY34" s="1503">
        <v>1896316</v>
      </c>
      <c r="AZ34" s="1503">
        <v>1876563</v>
      </c>
      <c r="BA34" s="1503">
        <v>1892924</v>
      </c>
      <c r="BB34" s="1503">
        <v>1876575</v>
      </c>
      <c r="BC34" s="1503">
        <v>1812188</v>
      </c>
      <c r="BD34" s="1508">
        <v>1813649</v>
      </c>
    </row>
    <row r="35" spans="1:56" ht="14" customHeight="1">
      <c r="A35" s="1510" t="s">
        <v>525</v>
      </c>
      <c r="B35" s="1502">
        <v>40472</v>
      </c>
      <c r="C35" s="1502">
        <v>41898</v>
      </c>
      <c r="D35" s="1502">
        <v>49737</v>
      </c>
      <c r="E35" s="1502">
        <v>48187</v>
      </c>
      <c r="F35" s="1502">
        <v>49774</v>
      </c>
      <c r="G35" s="1502">
        <v>36869</v>
      </c>
      <c r="H35" s="1502">
        <v>41434</v>
      </c>
      <c r="I35" s="1502">
        <v>47070</v>
      </c>
      <c r="J35" s="1502">
        <v>44388</v>
      </c>
      <c r="K35" s="1502">
        <v>49434</v>
      </c>
      <c r="L35" s="1502">
        <v>54916</v>
      </c>
      <c r="M35" s="1502">
        <v>70381</v>
      </c>
      <c r="N35" s="1502">
        <v>85722</v>
      </c>
      <c r="O35" s="1502">
        <v>80878</v>
      </c>
      <c r="P35" s="1502">
        <v>83225</v>
      </c>
      <c r="Q35" s="1502">
        <v>78238</v>
      </c>
      <c r="R35" s="1502">
        <v>71337</v>
      </c>
      <c r="S35" s="1502">
        <v>79594</v>
      </c>
      <c r="T35" s="1502">
        <v>92566</v>
      </c>
      <c r="U35" s="1502">
        <v>106719</v>
      </c>
      <c r="V35" s="1502">
        <v>124054</v>
      </c>
      <c r="W35" s="1502">
        <v>140074</v>
      </c>
      <c r="X35" s="1502">
        <v>135111</v>
      </c>
      <c r="Y35" s="1502">
        <v>136904</v>
      </c>
      <c r="Z35" s="1502">
        <v>129644</v>
      </c>
      <c r="AA35" s="1502">
        <v>159499</v>
      </c>
      <c r="AB35" s="1502">
        <v>155184</v>
      </c>
      <c r="AC35" s="1502">
        <v>136415</v>
      </c>
      <c r="AD35" s="1502">
        <v>175308</v>
      </c>
      <c r="AE35" s="1502">
        <v>223127</v>
      </c>
      <c r="AF35" s="1502">
        <v>175349</v>
      </c>
      <c r="AG35" s="1502">
        <v>180117</v>
      </c>
      <c r="AH35" s="1502">
        <v>212155</v>
      </c>
      <c r="AI35" s="1502">
        <v>258736</v>
      </c>
      <c r="AJ35" s="1502">
        <v>272849</v>
      </c>
      <c r="AK35" s="1503">
        <v>88822</v>
      </c>
      <c r="AL35" s="1503">
        <v>80452</v>
      </c>
      <c r="AM35" s="1503">
        <v>74980</v>
      </c>
      <c r="AN35" s="1503">
        <v>79899</v>
      </c>
      <c r="AO35" s="1503">
        <v>82385</v>
      </c>
      <c r="AP35" s="1503">
        <v>71376</v>
      </c>
      <c r="AQ35" s="1503">
        <v>80711</v>
      </c>
      <c r="AR35" s="1503">
        <v>67437</v>
      </c>
      <c r="AS35" s="1503">
        <v>57562</v>
      </c>
      <c r="AT35" s="1503">
        <v>49377</v>
      </c>
      <c r="AU35" s="1503">
        <v>44363</v>
      </c>
      <c r="AV35" s="1503">
        <v>38971</v>
      </c>
      <c r="AW35" s="1503">
        <v>24134</v>
      </c>
      <c r="AX35" s="1503">
        <v>31988</v>
      </c>
      <c r="AY35" s="1503">
        <v>19988</v>
      </c>
      <c r="AZ35" s="1503">
        <v>26518</v>
      </c>
      <c r="BA35" s="1503">
        <v>16869</v>
      </c>
      <c r="BB35" s="1503">
        <v>20548</v>
      </c>
      <c r="BC35" s="1503">
        <v>16506</v>
      </c>
      <c r="BD35" s="1508">
        <v>6442</v>
      </c>
    </row>
    <row r="36" spans="1:56" ht="14" customHeight="1">
      <c r="A36" s="1510" t="s">
        <v>526</v>
      </c>
      <c r="B36" s="1502">
        <v>60186</v>
      </c>
      <c r="C36" s="1502">
        <v>74276</v>
      </c>
      <c r="D36" s="1502">
        <v>80578</v>
      </c>
      <c r="E36" s="1502">
        <v>80773</v>
      </c>
      <c r="F36" s="1502">
        <v>87957</v>
      </c>
      <c r="G36" s="1502">
        <v>72999</v>
      </c>
      <c r="H36" s="1502">
        <v>88838</v>
      </c>
      <c r="I36" s="1502">
        <v>102814</v>
      </c>
      <c r="J36" s="1502">
        <v>115548</v>
      </c>
      <c r="K36" s="1502">
        <v>135793</v>
      </c>
      <c r="L36" s="1502">
        <v>144801</v>
      </c>
      <c r="M36" s="1502">
        <v>162326</v>
      </c>
      <c r="N36" s="1502">
        <v>182229</v>
      </c>
      <c r="O36" s="1502">
        <v>232727</v>
      </c>
      <c r="P36" s="1502">
        <v>284430</v>
      </c>
      <c r="Q36" s="1502">
        <v>316594</v>
      </c>
      <c r="R36" s="1502">
        <v>315855</v>
      </c>
      <c r="S36" s="1502">
        <v>345826</v>
      </c>
      <c r="T36" s="1502">
        <v>438009</v>
      </c>
      <c r="U36" s="1502">
        <v>522621</v>
      </c>
      <c r="V36" s="1502">
        <v>511736</v>
      </c>
      <c r="W36" s="1502">
        <v>715535</v>
      </c>
      <c r="X36" s="1502">
        <v>756998</v>
      </c>
      <c r="Y36" s="1502">
        <v>818025</v>
      </c>
      <c r="Z36" s="1502">
        <v>754975</v>
      </c>
      <c r="AA36" s="1502">
        <v>914758</v>
      </c>
      <c r="AB36" s="1502">
        <v>946229</v>
      </c>
      <c r="AC36" s="1502">
        <v>882651</v>
      </c>
      <c r="AD36" s="1502">
        <v>1061774</v>
      </c>
      <c r="AE36" s="1502">
        <v>1283808</v>
      </c>
      <c r="AF36" s="1502">
        <v>1176886</v>
      </c>
      <c r="AG36" s="1502">
        <v>935297</v>
      </c>
      <c r="AH36" s="1502">
        <v>1111097</v>
      </c>
      <c r="AI36" s="1502">
        <v>1548779</v>
      </c>
      <c r="AJ36" s="1502">
        <v>1579286</v>
      </c>
      <c r="AK36" s="1503">
        <v>1145229</v>
      </c>
      <c r="AL36" s="1503">
        <v>1180089</v>
      </c>
      <c r="AM36" s="1503">
        <v>1265528</v>
      </c>
      <c r="AN36" s="1503">
        <v>1115246</v>
      </c>
      <c r="AO36" s="1503">
        <v>1346962</v>
      </c>
      <c r="AP36" s="1503">
        <v>1176505</v>
      </c>
      <c r="AQ36" s="1503">
        <v>1160339</v>
      </c>
      <c r="AR36" s="1503">
        <v>977665</v>
      </c>
      <c r="AS36" s="1503">
        <v>765279</v>
      </c>
      <c r="AT36" s="1503">
        <v>905847</v>
      </c>
      <c r="AU36" s="1503">
        <v>737581</v>
      </c>
      <c r="AV36" s="1503">
        <v>831229</v>
      </c>
      <c r="AW36" s="1503">
        <v>802844</v>
      </c>
      <c r="AX36" s="1503">
        <v>887523</v>
      </c>
      <c r="AY36" s="1503">
        <v>785470</v>
      </c>
      <c r="AZ36" s="1503">
        <v>732770</v>
      </c>
      <c r="BA36" s="1503">
        <v>742063</v>
      </c>
      <c r="BB36" s="1503">
        <v>692153</v>
      </c>
      <c r="BC36" s="1503">
        <v>595572</v>
      </c>
      <c r="BD36" s="1508">
        <v>564478</v>
      </c>
    </row>
    <row r="37" spans="1:56" ht="14" customHeight="1">
      <c r="A37" s="1510" t="s">
        <v>527</v>
      </c>
      <c r="B37" s="1502">
        <v>3063</v>
      </c>
      <c r="C37" s="1502">
        <v>3834</v>
      </c>
      <c r="D37" s="1502">
        <v>4484</v>
      </c>
      <c r="E37" s="1502">
        <v>4948</v>
      </c>
      <c r="F37" s="1502">
        <v>10290</v>
      </c>
      <c r="G37" s="1502">
        <v>14800</v>
      </c>
      <c r="H37" s="1502">
        <v>16655</v>
      </c>
      <c r="I37" s="1502">
        <v>17579</v>
      </c>
      <c r="J37" s="1502">
        <v>20164</v>
      </c>
      <c r="K37" s="1502">
        <v>23866</v>
      </c>
      <c r="L37" s="1502">
        <v>28110</v>
      </c>
      <c r="M37" s="1502">
        <v>32308</v>
      </c>
      <c r="N37" s="1502">
        <v>37115</v>
      </c>
      <c r="O37" s="1502">
        <v>43743</v>
      </c>
      <c r="P37" s="1502">
        <v>51606</v>
      </c>
      <c r="Q37" s="1502">
        <v>57096</v>
      </c>
      <c r="R37" s="1502">
        <v>64613</v>
      </c>
      <c r="S37" s="1502">
        <v>74448</v>
      </c>
      <c r="T37" s="1502">
        <v>87655</v>
      </c>
      <c r="U37" s="1502">
        <v>110153</v>
      </c>
      <c r="V37" s="1502">
        <v>123380</v>
      </c>
      <c r="W37" s="1502">
        <v>108120</v>
      </c>
      <c r="X37" s="1502">
        <v>123631</v>
      </c>
      <c r="Y37" s="1502">
        <v>150938</v>
      </c>
      <c r="Z37" s="1502">
        <v>178182</v>
      </c>
      <c r="AA37" s="1502">
        <v>211684</v>
      </c>
      <c r="AB37" s="1502">
        <v>227111</v>
      </c>
      <c r="AC37" s="1502">
        <v>231805</v>
      </c>
      <c r="AD37" s="1502">
        <v>294553</v>
      </c>
      <c r="AE37" s="1502">
        <v>317515</v>
      </c>
      <c r="AF37" s="1502">
        <v>338462</v>
      </c>
      <c r="AG37" s="1502">
        <v>379463</v>
      </c>
      <c r="AH37" s="1502">
        <v>393688</v>
      </c>
      <c r="AI37" s="1502">
        <v>491505</v>
      </c>
      <c r="AJ37" s="1502">
        <v>515039</v>
      </c>
      <c r="AK37" s="1503">
        <v>509746</v>
      </c>
      <c r="AL37" s="1503">
        <v>593975</v>
      </c>
      <c r="AM37" s="1503">
        <v>718576</v>
      </c>
      <c r="AN37" s="1503">
        <v>866127</v>
      </c>
      <c r="AO37" s="1503">
        <v>899166</v>
      </c>
      <c r="AP37" s="1503">
        <v>820537</v>
      </c>
      <c r="AQ37" s="1503">
        <v>789232</v>
      </c>
      <c r="AR37" s="1503">
        <v>819784</v>
      </c>
      <c r="AS37" s="1503">
        <v>863320</v>
      </c>
      <c r="AT37" s="1503">
        <v>898742</v>
      </c>
      <c r="AU37" s="1503">
        <v>925608</v>
      </c>
      <c r="AV37" s="1503">
        <v>945081</v>
      </c>
      <c r="AW37" s="1503">
        <v>1039600</v>
      </c>
      <c r="AX37" s="1503">
        <v>1059799</v>
      </c>
      <c r="AY37" s="1503">
        <v>1090858</v>
      </c>
      <c r="AZ37" s="1503">
        <v>1117275</v>
      </c>
      <c r="BA37" s="1503">
        <v>1133992</v>
      </c>
      <c r="BB37" s="1503">
        <v>1163874</v>
      </c>
      <c r="BC37" s="1503">
        <v>1200110</v>
      </c>
      <c r="BD37" s="1508">
        <v>1242729</v>
      </c>
    </row>
    <row r="38" spans="1:56" ht="14" customHeight="1">
      <c r="A38" s="1511" t="s">
        <v>528</v>
      </c>
      <c r="B38" s="1512">
        <v>364429</v>
      </c>
      <c r="C38" s="1512">
        <v>440072</v>
      </c>
      <c r="D38" s="1512">
        <v>523463</v>
      </c>
      <c r="E38" s="1512">
        <v>520416</v>
      </c>
      <c r="F38" s="1512">
        <v>544202</v>
      </c>
      <c r="G38" s="1512">
        <v>619082</v>
      </c>
      <c r="H38" s="1512">
        <v>738756</v>
      </c>
      <c r="I38" s="1512">
        <v>853558</v>
      </c>
      <c r="J38" s="1512">
        <v>961766</v>
      </c>
      <c r="K38" s="1512">
        <v>1126165</v>
      </c>
      <c r="L38" s="1512">
        <v>1238557</v>
      </c>
      <c r="M38" s="1512">
        <v>1404164</v>
      </c>
      <c r="N38" s="1512">
        <v>1670436</v>
      </c>
      <c r="O38" s="1512">
        <v>1951328</v>
      </c>
      <c r="P38" s="1512">
        <v>2339364</v>
      </c>
      <c r="Q38" s="1512">
        <v>2519260</v>
      </c>
      <c r="R38" s="1512">
        <v>2883195</v>
      </c>
      <c r="S38" s="1512">
        <v>3168544</v>
      </c>
      <c r="T38" s="1512">
        <v>3941744</v>
      </c>
      <c r="U38" s="1512">
        <v>5202090</v>
      </c>
      <c r="V38" s="1512">
        <v>5499750</v>
      </c>
      <c r="W38" s="1512">
        <v>6121886</v>
      </c>
      <c r="X38" s="1512">
        <v>6760585</v>
      </c>
      <c r="Y38" s="1512">
        <v>7104306</v>
      </c>
      <c r="Z38" s="1512">
        <v>7763738</v>
      </c>
      <c r="AA38" s="1512">
        <v>9736546</v>
      </c>
      <c r="AB38" s="1512">
        <v>10038665</v>
      </c>
      <c r="AC38" s="1512">
        <v>10172163</v>
      </c>
      <c r="AD38" s="1512">
        <v>11504450</v>
      </c>
      <c r="AE38" s="1512">
        <v>11762518</v>
      </c>
      <c r="AF38" s="1512">
        <v>10956916</v>
      </c>
      <c r="AG38" s="1512">
        <v>11796775</v>
      </c>
      <c r="AH38" s="1512">
        <v>12092211</v>
      </c>
      <c r="AI38" s="1512">
        <v>13306196</v>
      </c>
      <c r="AJ38" s="1512">
        <v>13620616</v>
      </c>
      <c r="AK38" s="1513">
        <v>14937434</v>
      </c>
      <c r="AL38" s="1513">
        <v>15953536</v>
      </c>
      <c r="AM38" s="1513">
        <v>15998273</v>
      </c>
      <c r="AN38" s="1513">
        <v>16083274</v>
      </c>
      <c r="AO38" s="1513">
        <v>16014661</v>
      </c>
      <c r="AP38" s="1513">
        <v>16727820</v>
      </c>
      <c r="AQ38" s="1513">
        <v>17876685</v>
      </c>
      <c r="AR38" s="1513">
        <v>17702665</v>
      </c>
      <c r="AS38" s="1513">
        <v>16709897</v>
      </c>
      <c r="AT38" s="1513">
        <v>16046023</v>
      </c>
      <c r="AU38" s="1513">
        <v>16259267</v>
      </c>
      <c r="AV38" s="1513">
        <v>15568543</v>
      </c>
      <c r="AW38" s="1513">
        <v>15356082</v>
      </c>
      <c r="AX38" s="1513">
        <v>15065121</v>
      </c>
      <c r="AY38" s="1513">
        <v>15180510</v>
      </c>
      <c r="AZ38" s="1513">
        <v>15409689</v>
      </c>
      <c r="BA38" s="1513">
        <v>15948042</v>
      </c>
      <c r="BB38" s="1513">
        <v>15946908</v>
      </c>
      <c r="BC38" s="1513">
        <v>15251557</v>
      </c>
      <c r="BD38" s="1514">
        <v>14405841</v>
      </c>
    </row>
    <row r="39" spans="1:56" ht="14" customHeight="1">
      <c r="A39" s="1510" t="s">
        <v>529</v>
      </c>
      <c r="B39" s="1506"/>
      <c r="C39" s="1506"/>
      <c r="D39" s="1506"/>
      <c r="E39" s="1506"/>
      <c r="F39" s="1506"/>
      <c r="G39" s="1506"/>
      <c r="H39" s="1506"/>
      <c r="I39" s="1506"/>
      <c r="J39" s="1506"/>
      <c r="K39" s="1506"/>
      <c r="L39" s="1506"/>
      <c r="M39" s="1506"/>
      <c r="N39" s="1506"/>
      <c r="O39" s="1506"/>
      <c r="P39" s="1506"/>
      <c r="Q39" s="1506"/>
      <c r="R39" s="1506"/>
      <c r="S39" s="1506"/>
      <c r="T39" s="1506"/>
      <c r="U39" s="1506"/>
      <c r="V39" s="1506"/>
      <c r="W39" s="1506"/>
      <c r="X39" s="1506"/>
      <c r="Y39" s="1506"/>
      <c r="Z39" s="1506"/>
      <c r="AA39" s="1502">
        <v>725858</v>
      </c>
      <c r="AB39" s="1502">
        <v>797355</v>
      </c>
      <c r="AC39" s="1502">
        <v>808954</v>
      </c>
      <c r="AD39" s="1502">
        <v>797595</v>
      </c>
      <c r="AE39" s="1502">
        <v>894614</v>
      </c>
      <c r="AF39" s="1502">
        <v>934709</v>
      </c>
      <c r="AG39" s="1502">
        <v>898968</v>
      </c>
      <c r="AH39" s="1502">
        <v>1047948</v>
      </c>
      <c r="AI39" s="1502">
        <v>1165198</v>
      </c>
      <c r="AJ39" s="1502">
        <v>1210472</v>
      </c>
      <c r="AK39" s="1503">
        <v>1427585</v>
      </c>
      <c r="AL39" s="1503">
        <v>1502951</v>
      </c>
      <c r="AM39" s="1503">
        <v>1525205</v>
      </c>
      <c r="AN39" s="1503">
        <v>1547511</v>
      </c>
      <c r="AO39" s="1503">
        <v>1513670</v>
      </c>
      <c r="AP39" s="1503">
        <v>1520717</v>
      </c>
      <c r="AQ39" s="1503">
        <v>1657121</v>
      </c>
      <c r="AR39" s="1503">
        <v>1652391</v>
      </c>
      <c r="AS39" s="1503">
        <v>1682055</v>
      </c>
      <c r="AT39" s="1503">
        <v>1668296</v>
      </c>
      <c r="AU39" s="1503">
        <v>1662775</v>
      </c>
      <c r="AV39" s="1503">
        <v>1626499</v>
      </c>
      <c r="AW39" s="1503">
        <v>1603919</v>
      </c>
      <c r="AX39" s="1503">
        <v>1511284</v>
      </c>
      <c r="AY39" s="1503">
        <v>1520359</v>
      </c>
      <c r="AZ39" s="1503">
        <v>1606975</v>
      </c>
      <c r="BA39" s="1503">
        <v>1605356</v>
      </c>
      <c r="BB39" s="1503">
        <v>1580578</v>
      </c>
      <c r="BC39" s="1503">
        <v>1564964</v>
      </c>
      <c r="BD39" s="1508">
        <v>1407145</v>
      </c>
    </row>
    <row r="40" spans="1:56" ht="14" customHeight="1">
      <c r="A40" s="1511" t="s">
        <v>530</v>
      </c>
      <c r="B40" s="1515"/>
      <c r="C40" s="1515"/>
      <c r="D40" s="1515"/>
      <c r="E40" s="1515"/>
      <c r="F40" s="1515"/>
      <c r="G40" s="1515"/>
      <c r="H40" s="1515"/>
      <c r="I40" s="1515"/>
      <c r="J40" s="1515"/>
      <c r="K40" s="1515"/>
      <c r="L40" s="1515"/>
      <c r="M40" s="1515"/>
      <c r="N40" s="1515"/>
      <c r="O40" s="1515"/>
      <c r="P40" s="1515"/>
      <c r="Q40" s="1515"/>
      <c r="R40" s="1515"/>
      <c r="S40" s="1515"/>
      <c r="T40" s="1515"/>
      <c r="U40" s="1515"/>
      <c r="V40" s="1515"/>
      <c r="W40" s="1515"/>
      <c r="X40" s="1515"/>
      <c r="Y40" s="1515"/>
      <c r="Z40" s="1515"/>
      <c r="AA40" s="1512">
        <v>10462404</v>
      </c>
      <c r="AB40" s="1512">
        <v>10836020</v>
      </c>
      <c r="AC40" s="1512">
        <v>10981117</v>
      </c>
      <c r="AD40" s="1512">
        <v>12302045</v>
      </c>
      <c r="AE40" s="1512">
        <v>12657132</v>
      </c>
      <c r="AF40" s="1512">
        <v>11891625</v>
      </c>
      <c r="AG40" s="1512">
        <v>12695743</v>
      </c>
      <c r="AH40" s="1512">
        <v>13140159</v>
      </c>
      <c r="AI40" s="1512">
        <v>14471394</v>
      </c>
      <c r="AJ40" s="1512">
        <v>14831088</v>
      </c>
      <c r="AK40" s="1513">
        <v>16365019</v>
      </c>
      <c r="AL40" s="1513">
        <v>17456487</v>
      </c>
      <c r="AM40" s="1513">
        <v>17523478</v>
      </c>
      <c r="AN40" s="1513">
        <v>17630785</v>
      </c>
      <c r="AO40" s="1513">
        <v>17528331</v>
      </c>
      <c r="AP40" s="1513">
        <v>18248537</v>
      </c>
      <c r="AQ40" s="1513">
        <v>19533806</v>
      </c>
      <c r="AR40" s="1513">
        <v>19355056</v>
      </c>
      <c r="AS40" s="1513">
        <v>18391952</v>
      </c>
      <c r="AT40" s="1513">
        <v>17714319</v>
      </c>
      <c r="AU40" s="1513">
        <v>17922042</v>
      </c>
      <c r="AV40" s="1513">
        <v>17195042</v>
      </c>
      <c r="AW40" s="1513">
        <v>16960001</v>
      </c>
      <c r="AX40" s="1513">
        <v>16576405</v>
      </c>
      <c r="AY40" s="1513">
        <v>16700869</v>
      </c>
      <c r="AZ40" s="1513">
        <v>17016664</v>
      </c>
      <c r="BA40" s="1513">
        <v>17553398</v>
      </c>
      <c r="BB40" s="1513">
        <v>17527486</v>
      </c>
      <c r="BC40" s="1513">
        <v>16816521</v>
      </c>
      <c r="BD40" s="1514">
        <v>15812986</v>
      </c>
    </row>
    <row r="41" spans="1:56" ht="14" customHeight="1">
      <c r="A41" s="1510" t="s">
        <v>531</v>
      </c>
      <c r="B41" s="1506"/>
      <c r="C41" s="1506"/>
      <c r="D41" s="1506"/>
      <c r="E41" s="1506"/>
      <c r="F41" s="1506"/>
      <c r="G41" s="1506"/>
      <c r="H41" s="1506"/>
      <c r="I41" s="1506"/>
      <c r="J41" s="1506"/>
      <c r="K41" s="1506"/>
      <c r="L41" s="1506"/>
      <c r="M41" s="1506"/>
      <c r="N41" s="1506"/>
      <c r="O41" s="1506"/>
      <c r="P41" s="1506"/>
      <c r="Q41" s="1506"/>
      <c r="R41" s="1506"/>
      <c r="S41" s="1506"/>
      <c r="T41" s="1506"/>
      <c r="U41" s="1506"/>
      <c r="V41" s="1506"/>
      <c r="W41" s="1506"/>
      <c r="X41" s="1506"/>
      <c r="Y41" s="1506"/>
      <c r="Z41" s="1506"/>
      <c r="AA41" s="1502">
        <v>1412444</v>
      </c>
      <c r="AB41" s="1502">
        <v>1444338</v>
      </c>
      <c r="AC41" s="1502">
        <v>1579657</v>
      </c>
      <c r="AD41" s="1502">
        <v>2131730</v>
      </c>
      <c r="AE41" s="1502">
        <v>1731338</v>
      </c>
      <c r="AF41" s="1502">
        <v>1801846</v>
      </c>
      <c r="AG41" s="1502">
        <v>1093326</v>
      </c>
      <c r="AH41" s="1502">
        <v>812663</v>
      </c>
      <c r="AI41" s="1502">
        <v>429960</v>
      </c>
      <c r="AJ41" s="1502">
        <v>1107765</v>
      </c>
      <c r="AK41" s="1503">
        <v>-201687</v>
      </c>
      <c r="AL41" s="1503">
        <v>-209218</v>
      </c>
      <c r="AM41" s="1503">
        <v>505</v>
      </c>
      <c r="AN41" s="1503">
        <v>299946</v>
      </c>
      <c r="AO41" s="1503">
        <v>990286</v>
      </c>
      <c r="AP41" s="1503">
        <v>928006</v>
      </c>
      <c r="AQ41" s="1503">
        <v>761260</v>
      </c>
      <c r="AR41" s="1503">
        <v>822219</v>
      </c>
      <c r="AS41" s="1503">
        <v>1097537</v>
      </c>
      <c r="AT41" s="1503">
        <v>1669221</v>
      </c>
      <c r="AU41" s="1503">
        <v>1771039</v>
      </c>
      <c r="AV41" s="1503">
        <v>1925224</v>
      </c>
      <c r="AW41" s="1503">
        <v>2263359</v>
      </c>
      <c r="AX41" s="1503">
        <v>2398308</v>
      </c>
      <c r="AY41" s="1503">
        <v>2376653</v>
      </c>
      <c r="AZ41" s="1503">
        <v>2206407</v>
      </c>
      <c r="BA41" s="1503">
        <v>1975319</v>
      </c>
      <c r="BB41" s="1503">
        <v>1916780</v>
      </c>
      <c r="BC41" s="1503">
        <v>1816137</v>
      </c>
      <c r="BD41" s="1508">
        <v>2253103</v>
      </c>
    </row>
    <row r="42" spans="1:56" s="1388" customFormat="1" ht="14" customHeight="1">
      <c r="A42" s="1510" t="s">
        <v>1019</v>
      </c>
      <c r="B42" s="1506"/>
      <c r="C42" s="1506"/>
      <c r="D42" s="1506"/>
      <c r="E42" s="1506"/>
      <c r="F42" s="1506"/>
      <c r="G42" s="1506"/>
      <c r="H42" s="1506"/>
      <c r="I42" s="1506"/>
      <c r="J42" s="1506"/>
      <c r="K42" s="1506"/>
      <c r="L42" s="1506"/>
      <c r="M42" s="1506"/>
      <c r="N42" s="1506"/>
      <c r="O42" s="1506"/>
      <c r="P42" s="1506"/>
      <c r="Q42" s="1506"/>
      <c r="R42" s="1506"/>
      <c r="S42" s="1506"/>
      <c r="T42" s="1506"/>
      <c r="U42" s="1506"/>
      <c r="V42" s="1506"/>
      <c r="W42" s="1506"/>
      <c r="X42" s="1506"/>
      <c r="Y42" s="1506"/>
      <c r="Z42" s="1506"/>
      <c r="AA42" s="1502">
        <v>-378126</v>
      </c>
      <c r="AB42" s="1502">
        <v>-434001</v>
      </c>
      <c r="AC42" s="1502">
        <v>-427277</v>
      </c>
      <c r="AD42" s="1502">
        <v>-430352</v>
      </c>
      <c r="AE42" s="1502">
        <v>-503859</v>
      </c>
      <c r="AF42" s="1502">
        <v>-536716</v>
      </c>
      <c r="AG42" s="1502">
        <v>-540479</v>
      </c>
      <c r="AH42" s="1502">
        <v>-634785</v>
      </c>
      <c r="AI42" s="1502">
        <v>-765753</v>
      </c>
      <c r="AJ42" s="1502">
        <v>-886121</v>
      </c>
      <c r="AK42" s="1503">
        <v>-793792</v>
      </c>
      <c r="AL42" s="1503">
        <v>-778571</v>
      </c>
      <c r="AM42" s="1503">
        <v>-656167</v>
      </c>
      <c r="AN42" s="1503">
        <v>-535471</v>
      </c>
      <c r="AO42" s="1503">
        <v>-531354</v>
      </c>
      <c r="AP42" s="1503">
        <v>-520562</v>
      </c>
      <c r="AQ42" s="1503">
        <v>-681034</v>
      </c>
      <c r="AR42" s="1503">
        <v>-529551</v>
      </c>
      <c r="AS42" s="1503">
        <v>-433356</v>
      </c>
      <c r="AT42" s="1503">
        <v>-407878</v>
      </c>
      <c r="AU42" s="1503">
        <v>-366975</v>
      </c>
      <c r="AV42" s="1503">
        <v>-332019</v>
      </c>
      <c r="AW42" s="1503">
        <v>-306711</v>
      </c>
      <c r="AX42" s="1516">
        <v>-323039</v>
      </c>
      <c r="AY42" s="1516">
        <v>-432583</v>
      </c>
      <c r="AZ42" s="1516">
        <v>-613324</v>
      </c>
      <c r="BA42" s="1516">
        <v>-604485</v>
      </c>
      <c r="BB42" s="1516">
        <v>-600341</v>
      </c>
      <c r="BC42" s="1516">
        <v>-412381</v>
      </c>
      <c r="BD42" s="1517">
        <v>-300101</v>
      </c>
    </row>
    <row r="43" spans="1:56" s="1388" customFormat="1" ht="14" customHeight="1">
      <c r="A43" s="1510" t="s">
        <v>533</v>
      </c>
      <c r="B43" s="1506"/>
      <c r="C43" s="1506"/>
      <c r="D43" s="1506"/>
      <c r="E43" s="1506"/>
      <c r="F43" s="1506"/>
      <c r="G43" s="1506"/>
      <c r="H43" s="1506"/>
      <c r="I43" s="1506"/>
      <c r="J43" s="1506"/>
      <c r="K43" s="1506"/>
      <c r="L43" s="1506"/>
      <c r="M43" s="1506"/>
      <c r="N43" s="1506"/>
      <c r="O43" s="1506"/>
      <c r="P43" s="1506"/>
      <c r="Q43" s="1506"/>
      <c r="R43" s="1506"/>
      <c r="S43" s="1506"/>
      <c r="T43" s="1506"/>
      <c r="U43" s="1506"/>
      <c r="V43" s="1506"/>
      <c r="W43" s="1506"/>
      <c r="X43" s="1506"/>
      <c r="Y43" s="1506"/>
      <c r="Z43" s="1506"/>
      <c r="AA43" s="1502">
        <v>2446498</v>
      </c>
      <c r="AB43" s="1502">
        <v>2659039</v>
      </c>
      <c r="AC43" s="1502">
        <v>2851846</v>
      </c>
      <c r="AD43" s="1502">
        <v>3463321</v>
      </c>
      <c r="AE43" s="1502">
        <v>3156320</v>
      </c>
      <c r="AF43" s="1502">
        <v>3408066</v>
      </c>
      <c r="AG43" s="1502">
        <v>2779155</v>
      </c>
      <c r="AH43" s="1502">
        <v>2616231</v>
      </c>
      <c r="AI43" s="1502">
        <v>2415413</v>
      </c>
      <c r="AJ43" s="1502">
        <v>3387295</v>
      </c>
      <c r="AK43" s="1503">
        <v>2344297</v>
      </c>
      <c r="AL43" s="1503">
        <v>2397483</v>
      </c>
      <c r="AM43" s="1503">
        <v>2399017</v>
      </c>
      <c r="AN43" s="1503">
        <v>2465934</v>
      </c>
      <c r="AO43" s="1503">
        <v>2594299</v>
      </c>
      <c r="AP43" s="1503">
        <v>2712379</v>
      </c>
      <c r="AQ43" s="1503">
        <v>2652377</v>
      </c>
      <c r="AR43" s="1503">
        <v>2596565</v>
      </c>
      <c r="AS43" s="1503">
        <v>2556386</v>
      </c>
      <c r="AT43" s="1503">
        <v>2848036</v>
      </c>
      <c r="AU43" s="1503">
        <v>3049350</v>
      </c>
      <c r="AV43" s="1503">
        <v>3036379</v>
      </c>
      <c r="AW43" s="1503">
        <v>3011807</v>
      </c>
      <c r="AX43" s="1516">
        <v>2936203</v>
      </c>
      <c r="AY43" s="1516">
        <v>2955086</v>
      </c>
      <c r="AZ43" s="1516">
        <v>3194480</v>
      </c>
      <c r="BA43" s="1516">
        <v>2759679</v>
      </c>
      <c r="BB43" s="1516">
        <v>2775103</v>
      </c>
      <c r="BC43" s="1516">
        <v>2523427</v>
      </c>
      <c r="BD43" s="1517">
        <v>2702562</v>
      </c>
    </row>
    <row r="44" spans="1:56" s="1388" customFormat="1" ht="14" customHeight="1">
      <c r="A44" s="1510" t="s">
        <v>534</v>
      </c>
      <c r="B44" s="1506"/>
      <c r="C44" s="1506"/>
      <c r="D44" s="1506"/>
      <c r="E44" s="1506"/>
      <c r="F44" s="1506"/>
      <c r="G44" s="1506"/>
      <c r="H44" s="1506"/>
      <c r="I44" s="1506"/>
      <c r="J44" s="1506"/>
      <c r="K44" s="1506"/>
      <c r="L44" s="1506"/>
      <c r="M44" s="1506"/>
      <c r="N44" s="1506"/>
      <c r="O44" s="1506"/>
      <c r="P44" s="1506"/>
      <c r="Q44" s="1506"/>
      <c r="R44" s="1506"/>
      <c r="S44" s="1506"/>
      <c r="T44" s="1506"/>
      <c r="U44" s="1506"/>
      <c r="V44" s="1506"/>
      <c r="W44" s="1506"/>
      <c r="X44" s="1506"/>
      <c r="Y44" s="1506"/>
      <c r="Z44" s="1506"/>
      <c r="AA44" s="1502">
        <v>-742614</v>
      </c>
      <c r="AB44" s="1502">
        <v>-881736</v>
      </c>
      <c r="AC44" s="1502">
        <v>-944220</v>
      </c>
      <c r="AD44" s="1502">
        <v>-1005394</v>
      </c>
      <c r="AE44" s="1502">
        <v>-1027343</v>
      </c>
      <c r="AF44" s="1502">
        <v>-1184004</v>
      </c>
      <c r="AG44" s="1502">
        <v>-1264258</v>
      </c>
      <c r="AH44" s="1502">
        <v>-1294306</v>
      </c>
      <c r="AI44" s="1502">
        <v>-1359271</v>
      </c>
      <c r="AJ44" s="1502">
        <v>-1546544</v>
      </c>
      <c r="AK44" s="1503">
        <v>-1993127</v>
      </c>
      <c r="AL44" s="1503">
        <v>-2077040</v>
      </c>
      <c r="AM44" s="1503">
        <v>-2010639</v>
      </c>
      <c r="AN44" s="1503">
        <v>-1911107</v>
      </c>
      <c r="AO44" s="1503">
        <v>-1365155</v>
      </c>
      <c r="AP44" s="1503">
        <v>-1584906</v>
      </c>
      <c r="AQ44" s="1503">
        <v>-1530989</v>
      </c>
      <c r="AR44" s="1503">
        <v>-1547590</v>
      </c>
      <c r="AS44" s="1503">
        <v>-1313188</v>
      </c>
      <c r="AT44" s="1503">
        <v>-1058289</v>
      </c>
      <c r="AU44" s="1503">
        <v>-1147036</v>
      </c>
      <c r="AV44" s="1503">
        <v>-1023496</v>
      </c>
      <c r="AW44" s="1503">
        <v>-690113</v>
      </c>
      <c r="AX44" s="1516">
        <v>-482580</v>
      </c>
      <c r="AY44" s="1516">
        <v>-411433</v>
      </c>
      <c r="AZ44" s="1516">
        <v>-628766</v>
      </c>
      <c r="BA44" s="1516">
        <v>-461862</v>
      </c>
      <c r="BB44" s="1516">
        <v>-524116</v>
      </c>
      <c r="BC44" s="1516">
        <v>-551566</v>
      </c>
      <c r="BD44" s="1517">
        <v>-376696</v>
      </c>
    </row>
    <row r="45" spans="1:56" s="1388" customFormat="1" ht="14" customHeight="1">
      <c r="A45" s="1501" t="s">
        <v>535</v>
      </c>
      <c r="B45" s="1506"/>
      <c r="C45" s="1506"/>
      <c r="D45" s="1506"/>
      <c r="E45" s="1506"/>
      <c r="F45" s="1506"/>
      <c r="G45" s="1506"/>
      <c r="H45" s="1506"/>
      <c r="I45" s="1506"/>
      <c r="J45" s="1506"/>
      <c r="K45" s="1506"/>
      <c r="L45" s="1506"/>
      <c r="M45" s="1506"/>
      <c r="N45" s="1506"/>
      <c r="O45" s="1506"/>
      <c r="P45" s="1506"/>
      <c r="Q45" s="1506"/>
      <c r="R45" s="1506"/>
      <c r="S45" s="1506"/>
      <c r="T45" s="1506"/>
      <c r="U45" s="1506"/>
      <c r="V45" s="1506"/>
      <c r="W45" s="1506"/>
      <c r="X45" s="1506"/>
      <c r="Y45" s="1506"/>
      <c r="Z45" s="1506"/>
      <c r="AA45" s="1502">
        <v>86686</v>
      </c>
      <c r="AB45" s="1502">
        <v>101036</v>
      </c>
      <c r="AC45" s="1502">
        <v>99308</v>
      </c>
      <c r="AD45" s="1502">
        <v>104155</v>
      </c>
      <c r="AE45" s="1502">
        <v>106220</v>
      </c>
      <c r="AF45" s="1502">
        <v>114500</v>
      </c>
      <c r="AG45" s="1502">
        <v>118908</v>
      </c>
      <c r="AH45" s="1502">
        <v>125523</v>
      </c>
      <c r="AI45" s="1502">
        <v>139571</v>
      </c>
      <c r="AJ45" s="1502">
        <v>153135</v>
      </c>
      <c r="AK45" s="1503">
        <v>240935</v>
      </c>
      <c r="AL45" s="1503">
        <v>248910</v>
      </c>
      <c r="AM45" s="1503">
        <v>268294</v>
      </c>
      <c r="AN45" s="1503">
        <v>280590</v>
      </c>
      <c r="AO45" s="1503">
        <v>292496</v>
      </c>
      <c r="AP45" s="1503">
        <v>321095</v>
      </c>
      <c r="AQ45" s="1503">
        <v>320906</v>
      </c>
      <c r="AR45" s="1503">
        <v>302795</v>
      </c>
      <c r="AS45" s="1503">
        <v>287695</v>
      </c>
      <c r="AT45" s="1507">
        <v>287352</v>
      </c>
      <c r="AU45" s="1503">
        <v>235700</v>
      </c>
      <c r="AV45" s="1503">
        <v>244360</v>
      </c>
      <c r="AW45" s="1503">
        <v>248376</v>
      </c>
      <c r="AX45" s="1516">
        <v>267724</v>
      </c>
      <c r="AY45" s="1516">
        <v>265583</v>
      </c>
      <c r="AZ45" s="1516">
        <v>254017</v>
      </c>
      <c r="BA45" s="1516">
        <v>281987</v>
      </c>
      <c r="BB45" s="1516">
        <v>266134</v>
      </c>
      <c r="BC45" s="1516">
        <v>256657</v>
      </c>
      <c r="BD45" s="1517">
        <v>227338</v>
      </c>
    </row>
    <row r="46" spans="1:56" ht="14" customHeight="1">
      <c r="A46" s="1518" t="s">
        <v>536</v>
      </c>
      <c r="B46" s="1506"/>
      <c r="C46" s="1506"/>
      <c r="D46" s="1506"/>
      <c r="E46" s="1506"/>
      <c r="F46" s="1506"/>
      <c r="G46" s="1506"/>
      <c r="H46" s="1506"/>
      <c r="I46" s="1506"/>
      <c r="J46" s="1506"/>
      <c r="K46" s="1506"/>
      <c r="L46" s="1506"/>
      <c r="M46" s="1506"/>
      <c r="N46" s="1506"/>
      <c r="O46" s="1506"/>
      <c r="P46" s="1506"/>
      <c r="Q46" s="1506"/>
      <c r="R46" s="1506"/>
      <c r="S46" s="1506"/>
      <c r="T46" s="1506"/>
      <c r="U46" s="1506"/>
      <c r="V46" s="1506"/>
      <c r="W46" s="1506"/>
      <c r="X46" s="1506"/>
      <c r="Y46" s="1506"/>
      <c r="Z46" s="1506"/>
      <c r="AA46" s="1502">
        <v>11874848</v>
      </c>
      <c r="AB46" s="1502">
        <v>12280358</v>
      </c>
      <c r="AC46" s="1502">
        <v>12560774</v>
      </c>
      <c r="AD46" s="1502">
        <v>14433775</v>
      </c>
      <c r="AE46" s="1502">
        <v>14388470</v>
      </c>
      <c r="AF46" s="1502">
        <v>13693471</v>
      </c>
      <c r="AG46" s="1502">
        <v>13789069</v>
      </c>
      <c r="AH46" s="1502">
        <v>13952822</v>
      </c>
      <c r="AI46" s="1502">
        <v>14901354</v>
      </c>
      <c r="AJ46" s="1502">
        <v>15938853</v>
      </c>
      <c r="AK46" s="1519">
        <v>16163332</v>
      </c>
      <c r="AL46" s="1519">
        <v>17247269</v>
      </c>
      <c r="AM46" s="1519">
        <v>17523983</v>
      </c>
      <c r="AN46" s="1519">
        <v>17930731</v>
      </c>
      <c r="AO46" s="1519">
        <v>18518617</v>
      </c>
      <c r="AP46" s="1519">
        <v>19176543</v>
      </c>
      <c r="AQ46" s="1519">
        <v>20295066</v>
      </c>
      <c r="AR46" s="1519">
        <v>20177275</v>
      </c>
      <c r="AS46" s="1519">
        <v>19489489</v>
      </c>
      <c r="AT46" s="1519">
        <v>19383540</v>
      </c>
      <c r="AU46" s="1519">
        <v>19693081</v>
      </c>
      <c r="AV46" s="1519">
        <v>19120266</v>
      </c>
      <c r="AW46" s="1519">
        <v>19223360</v>
      </c>
      <c r="AX46" s="1503">
        <v>18974713</v>
      </c>
      <c r="AY46" s="1503">
        <v>19077522</v>
      </c>
      <c r="AZ46" s="1503">
        <v>19223071</v>
      </c>
      <c r="BA46" s="1503">
        <v>19528717</v>
      </c>
      <c r="BB46" s="1503">
        <v>19444266</v>
      </c>
      <c r="BC46" s="1503">
        <v>18632658</v>
      </c>
      <c r="BD46" s="1508">
        <v>18066089</v>
      </c>
    </row>
    <row r="47" spans="1:56" ht="14" customHeight="1">
      <c r="A47" s="1518" t="s">
        <v>1019</v>
      </c>
      <c r="B47" s="1506"/>
      <c r="C47" s="1506"/>
      <c r="D47" s="1506"/>
      <c r="E47" s="1506"/>
      <c r="F47" s="1506"/>
      <c r="G47" s="1506"/>
      <c r="H47" s="1506"/>
      <c r="I47" s="1506"/>
      <c r="J47" s="1506"/>
      <c r="K47" s="1506"/>
      <c r="L47" s="1506"/>
      <c r="M47" s="1506"/>
      <c r="N47" s="1506"/>
      <c r="O47" s="1506"/>
      <c r="P47" s="1506"/>
      <c r="Q47" s="1506"/>
      <c r="R47" s="1506"/>
      <c r="S47" s="1506"/>
      <c r="T47" s="1506"/>
      <c r="U47" s="1506"/>
      <c r="V47" s="1506"/>
      <c r="W47" s="1506"/>
      <c r="X47" s="1506"/>
      <c r="Y47" s="1506"/>
      <c r="Z47" s="1506"/>
      <c r="AA47" s="1502">
        <v>1950721</v>
      </c>
      <c r="AB47" s="1502">
        <v>1196652</v>
      </c>
      <c r="AC47" s="1502">
        <v>1389713</v>
      </c>
      <c r="AD47" s="1502">
        <v>2132537</v>
      </c>
      <c r="AE47" s="1502">
        <v>1637325</v>
      </c>
      <c r="AF47" s="1502">
        <v>636652</v>
      </c>
      <c r="AG47" s="1502">
        <v>1114539</v>
      </c>
      <c r="AH47" s="1502">
        <v>721115</v>
      </c>
      <c r="AI47" s="1502">
        <v>1013064</v>
      </c>
      <c r="AJ47" s="1502">
        <v>357678</v>
      </c>
      <c r="AK47" s="1519">
        <v>924911</v>
      </c>
      <c r="AL47" s="1519">
        <v>781349</v>
      </c>
      <c r="AM47" s="1519">
        <v>819123</v>
      </c>
      <c r="AN47" s="1519">
        <v>1054229</v>
      </c>
      <c r="AO47" s="1519">
        <v>1002258</v>
      </c>
      <c r="AP47" s="1519">
        <v>1595184</v>
      </c>
      <c r="AQ47" s="1519">
        <v>2004271</v>
      </c>
      <c r="AR47" s="1519">
        <v>1902667</v>
      </c>
      <c r="AS47" s="1519">
        <v>1908695</v>
      </c>
      <c r="AT47" s="1519">
        <v>1661896</v>
      </c>
      <c r="AU47" s="1519">
        <v>1780094</v>
      </c>
      <c r="AV47" s="1519">
        <v>1497390</v>
      </c>
      <c r="AW47" s="1519">
        <v>1378027</v>
      </c>
      <c r="AX47" s="1503">
        <v>1081684</v>
      </c>
      <c r="AY47" s="1503">
        <v>1390511</v>
      </c>
      <c r="AZ47" s="1503">
        <v>1300251</v>
      </c>
      <c r="BA47" s="1503">
        <v>1470039</v>
      </c>
      <c r="BB47" s="1503">
        <v>1370006</v>
      </c>
      <c r="BC47" s="1503">
        <v>1152340</v>
      </c>
      <c r="BD47" s="1508">
        <v>698337</v>
      </c>
    </row>
    <row r="48" spans="1:56" ht="14" customHeight="1">
      <c r="A48" s="1518" t="s">
        <v>533</v>
      </c>
      <c r="B48" s="1506"/>
      <c r="C48" s="1506"/>
      <c r="D48" s="1506"/>
      <c r="E48" s="1506"/>
      <c r="F48" s="1506"/>
      <c r="G48" s="1506"/>
      <c r="H48" s="1506"/>
      <c r="I48" s="1506"/>
      <c r="J48" s="1506"/>
      <c r="K48" s="1506"/>
      <c r="L48" s="1506"/>
      <c r="M48" s="1506"/>
      <c r="N48" s="1506"/>
      <c r="O48" s="1506"/>
      <c r="P48" s="1506"/>
      <c r="Q48" s="1506"/>
      <c r="R48" s="1506"/>
      <c r="S48" s="1506"/>
      <c r="T48" s="1506"/>
      <c r="U48" s="1506"/>
      <c r="V48" s="1506"/>
      <c r="W48" s="1506"/>
      <c r="X48" s="1506"/>
      <c r="Y48" s="1506"/>
      <c r="Z48" s="1506"/>
      <c r="AA48" s="1502">
        <v>3051491</v>
      </c>
      <c r="AB48" s="1502">
        <v>3317025</v>
      </c>
      <c r="AC48" s="1502">
        <v>3509392</v>
      </c>
      <c r="AD48" s="1502">
        <v>4074424</v>
      </c>
      <c r="AE48" s="1502">
        <v>3860334</v>
      </c>
      <c r="AF48" s="1502">
        <v>4151930</v>
      </c>
      <c r="AG48" s="1502">
        <v>3530798</v>
      </c>
      <c r="AH48" s="1502">
        <v>3476407</v>
      </c>
      <c r="AI48" s="1502">
        <v>3424157</v>
      </c>
      <c r="AJ48" s="1502">
        <v>4407191</v>
      </c>
      <c r="AK48" s="1519">
        <v>3607191</v>
      </c>
      <c r="AL48" s="1519">
        <v>3750567</v>
      </c>
      <c r="AM48" s="1519">
        <v>3754556</v>
      </c>
      <c r="AN48" s="1519">
        <v>3839038</v>
      </c>
      <c r="AO48" s="1519">
        <v>3867453</v>
      </c>
      <c r="AP48" s="1519">
        <v>4020598</v>
      </c>
      <c r="AQ48" s="1519">
        <v>4054061</v>
      </c>
      <c r="AR48" s="1519">
        <v>3938507</v>
      </c>
      <c r="AS48" s="1519">
        <v>3907777</v>
      </c>
      <c r="AT48" s="1519">
        <v>4167789</v>
      </c>
      <c r="AU48" s="1519">
        <v>4372826</v>
      </c>
      <c r="AV48" s="1519">
        <v>4332978</v>
      </c>
      <c r="AW48" s="1519">
        <v>4285647</v>
      </c>
      <c r="AX48" s="1503">
        <v>4137305</v>
      </c>
      <c r="AY48" s="1503">
        <v>4217572</v>
      </c>
      <c r="AZ48" s="1503">
        <v>4617119</v>
      </c>
      <c r="BA48" s="1503">
        <v>4203347</v>
      </c>
      <c r="BB48" s="1503">
        <v>4178676</v>
      </c>
      <c r="BC48" s="1503">
        <v>3868624</v>
      </c>
      <c r="BD48" s="1508">
        <v>3896210</v>
      </c>
    </row>
    <row r="49" spans="1:56" ht="14" customHeight="1">
      <c r="A49" s="1518" t="s">
        <v>534</v>
      </c>
      <c r="B49" s="1506"/>
      <c r="C49" s="1506"/>
      <c r="D49" s="1506"/>
      <c r="E49" s="1506"/>
      <c r="F49" s="1506"/>
      <c r="G49" s="1506"/>
      <c r="H49" s="1506"/>
      <c r="I49" s="1506"/>
      <c r="J49" s="1506"/>
      <c r="K49" s="1506"/>
      <c r="L49" s="1506"/>
      <c r="M49" s="1506"/>
      <c r="N49" s="1506"/>
      <c r="O49" s="1506"/>
      <c r="P49" s="1506"/>
      <c r="Q49" s="1506"/>
      <c r="R49" s="1506"/>
      <c r="S49" s="1506"/>
      <c r="T49" s="1506"/>
      <c r="U49" s="1506"/>
      <c r="V49" s="1506"/>
      <c r="W49" s="1506"/>
      <c r="X49" s="1506"/>
      <c r="Y49" s="1506"/>
      <c r="Z49" s="1506"/>
      <c r="AA49" s="1502">
        <v>6773071</v>
      </c>
      <c r="AB49" s="1502">
        <v>7653782</v>
      </c>
      <c r="AC49" s="1502">
        <v>7551971</v>
      </c>
      <c r="AD49" s="1502">
        <v>8110999</v>
      </c>
      <c r="AE49" s="1502">
        <v>8773961</v>
      </c>
      <c r="AF49" s="1502">
        <v>8779395</v>
      </c>
      <c r="AG49" s="1502">
        <v>9015567</v>
      </c>
      <c r="AH49" s="1502">
        <v>9624687</v>
      </c>
      <c r="AI49" s="1502">
        <v>10323215</v>
      </c>
      <c r="AJ49" s="1502">
        <v>11020351</v>
      </c>
      <c r="AK49" s="1519">
        <v>11356736</v>
      </c>
      <c r="AL49" s="1519">
        <v>12436951</v>
      </c>
      <c r="AM49" s="1519">
        <v>12661945</v>
      </c>
      <c r="AN49" s="1519">
        <v>12738630</v>
      </c>
      <c r="AO49" s="1519">
        <v>13339051</v>
      </c>
      <c r="AP49" s="1519">
        <v>13220238</v>
      </c>
      <c r="AQ49" s="1519">
        <v>13899487</v>
      </c>
      <c r="AR49" s="1519">
        <v>14016233</v>
      </c>
      <c r="AS49" s="1519">
        <v>13374626</v>
      </c>
      <c r="AT49" s="1519">
        <v>13259049</v>
      </c>
      <c r="AU49" s="1519">
        <v>13297993</v>
      </c>
      <c r="AV49" s="1519">
        <v>13042973</v>
      </c>
      <c r="AW49" s="1519">
        <v>13307888</v>
      </c>
      <c r="AX49" s="1503">
        <v>13484888</v>
      </c>
      <c r="AY49" s="1503">
        <v>13197964</v>
      </c>
      <c r="AZ49" s="1503">
        <v>13044136</v>
      </c>
      <c r="BA49" s="1503">
        <v>13561488</v>
      </c>
      <c r="BB49" s="1503">
        <v>13612847</v>
      </c>
      <c r="BC49" s="1503">
        <v>13339039</v>
      </c>
      <c r="BD49" s="1508">
        <v>13229290</v>
      </c>
    </row>
    <row r="50" spans="1:56" ht="14" customHeight="1">
      <c r="A50" s="1518" t="s">
        <v>535</v>
      </c>
      <c r="B50" s="1506"/>
      <c r="C50" s="1506"/>
      <c r="D50" s="1506"/>
      <c r="E50" s="1506"/>
      <c r="F50" s="1506"/>
      <c r="G50" s="1506"/>
      <c r="H50" s="1506"/>
      <c r="I50" s="1506"/>
      <c r="J50" s="1506"/>
      <c r="K50" s="1506"/>
      <c r="L50" s="1506"/>
      <c r="M50" s="1506"/>
      <c r="N50" s="1506"/>
      <c r="O50" s="1506"/>
      <c r="P50" s="1506"/>
      <c r="Q50" s="1506"/>
      <c r="R50" s="1506"/>
      <c r="S50" s="1506"/>
      <c r="T50" s="1506"/>
      <c r="U50" s="1506"/>
      <c r="V50" s="1506"/>
      <c r="W50" s="1506"/>
      <c r="X50" s="1506"/>
      <c r="Y50" s="1506"/>
      <c r="Z50" s="1506"/>
      <c r="AA50" s="1502">
        <v>99565</v>
      </c>
      <c r="AB50" s="1502">
        <v>112899</v>
      </c>
      <c r="AC50" s="1502">
        <v>109698</v>
      </c>
      <c r="AD50" s="1502">
        <v>115815</v>
      </c>
      <c r="AE50" s="1502">
        <v>116850</v>
      </c>
      <c r="AF50" s="1502">
        <v>125494</v>
      </c>
      <c r="AG50" s="1502">
        <v>128165</v>
      </c>
      <c r="AH50" s="1502">
        <v>130613</v>
      </c>
      <c r="AI50" s="1502">
        <v>140918</v>
      </c>
      <c r="AJ50" s="1502">
        <v>153633</v>
      </c>
      <c r="AK50" s="1519">
        <v>274494</v>
      </c>
      <c r="AL50" s="1519">
        <v>278402</v>
      </c>
      <c r="AM50" s="1519">
        <v>288359</v>
      </c>
      <c r="AN50" s="1519">
        <v>298834</v>
      </c>
      <c r="AO50" s="1519">
        <v>309855</v>
      </c>
      <c r="AP50" s="1519">
        <v>340523</v>
      </c>
      <c r="AQ50" s="1519">
        <v>337247</v>
      </c>
      <c r="AR50" s="1519">
        <v>319868</v>
      </c>
      <c r="AS50" s="1519">
        <v>298391</v>
      </c>
      <c r="AT50" s="1519">
        <v>294806</v>
      </c>
      <c r="AU50" s="1519">
        <v>242168</v>
      </c>
      <c r="AV50" s="1519">
        <v>246925</v>
      </c>
      <c r="AW50" s="1519">
        <v>251798</v>
      </c>
      <c r="AX50" s="1503">
        <v>270836</v>
      </c>
      <c r="AY50" s="1503">
        <v>271475</v>
      </c>
      <c r="AZ50" s="1503">
        <v>261565</v>
      </c>
      <c r="BA50" s="1503">
        <v>293843</v>
      </c>
      <c r="BB50" s="1503">
        <v>282737</v>
      </c>
      <c r="BC50" s="1503">
        <v>272655</v>
      </c>
      <c r="BD50" s="1508">
        <v>242252</v>
      </c>
    </row>
    <row r="51" spans="1:56" ht="14" customHeight="1">
      <c r="A51" s="1520" t="s">
        <v>155</v>
      </c>
      <c r="B51" s="1521"/>
      <c r="C51" s="1521"/>
      <c r="D51" s="1521"/>
      <c r="E51" s="1521"/>
      <c r="F51" s="1521"/>
      <c r="G51" s="1521"/>
      <c r="H51" s="1521"/>
      <c r="I51" s="1521"/>
      <c r="J51" s="1521"/>
      <c r="K51" s="1521"/>
      <c r="L51" s="1521"/>
      <c r="M51" s="1521"/>
      <c r="N51" s="1521"/>
      <c r="O51" s="1521"/>
      <c r="P51" s="1521"/>
      <c r="Q51" s="1521"/>
      <c r="R51" s="1521"/>
      <c r="S51" s="1521"/>
      <c r="T51" s="1521"/>
      <c r="U51" s="1521"/>
      <c r="V51" s="1521"/>
      <c r="W51" s="1521"/>
      <c r="X51" s="1521"/>
      <c r="Y51" s="1521"/>
      <c r="Z51" s="1521"/>
      <c r="AA51" s="1522">
        <v>3175068</v>
      </c>
      <c r="AB51" s="1522">
        <v>3175069</v>
      </c>
      <c r="AC51" s="1522">
        <v>3175071</v>
      </c>
      <c r="AD51" s="1522">
        <v>3175073</v>
      </c>
      <c r="AE51" s="1522">
        <v>1397188</v>
      </c>
      <c r="AF51" s="1522">
        <v>1419064</v>
      </c>
      <c r="AG51" s="1522">
        <v>1314059</v>
      </c>
      <c r="AH51" s="1522">
        <v>1450310</v>
      </c>
      <c r="AI51" s="1522">
        <v>1637986</v>
      </c>
      <c r="AJ51" s="1522">
        <v>1645110</v>
      </c>
      <c r="AK51" s="1523">
        <v>1887137</v>
      </c>
      <c r="AL51" s="1523">
        <v>1569598</v>
      </c>
      <c r="AM51" s="1523">
        <v>1293925</v>
      </c>
      <c r="AN51" s="1523">
        <v>954589</v>
      </c>
      <c r="AO51" s="1523">
        <v>758021</v>
      </c>
      <c r="AP51" s="1523">
        <v>863931</v>
      </c>
      <c r="AQ51" s="1523">
        <v>967568</v>
      </c>
      <c r="AR51" s="1523">
        <v>835866</v>
      </c>
      <c r="AS51" s="1523">
        <v>527844</v>
      </c>
      <c r="AT51" s="1523">
        <v>708670</v>
      </c>
      <c r="AU51" s="1523">
        <v>667277</v>
      </c>
      <c r="AV51" s="1523">
        <v>746349</v>
      </c>
      <c r="AW51" s="1523">
        <v>484304</v>
      </c>
      <c r="AX51" s="1504">
        <v>443997</v>
      </c>
      <c r="AY51" s="1504">
        <v>1185149</v>
      </c>
      <c r="AZ51" s="1504">
        <v>1418593</v>
      </c>
      <c r="BA51" s="1504">
        <v>1517568</v>
      </c>
      <c r="BB51" s="1504">
        <v>1671595</v>
      </c>
      <c r="BC51" s="1504">
        <v>557823</v>
      </c>
      <c r="BD51" s="1505">
        <v>688778</v>
      </c>
    </row>
    <row r="52" spans="1:56" ht="14" customHeight="1">
      <c r="A52" s="1428" t="s">
        <v>1020</v>
      </c>
      <c r="B52" s="1521"/>
      <c r="C52" s="1521"/>
      <c r="D52" s="1521"/>
      <c r="E52" s="1521"/>
      <c r="F52" s="1521"/>
      <c r="G52" s="1521"/>
      <c r="H52" s="1521"/>
      <c r="I52" s="1521"/>
      <c r="J52" s="1521"/>
      <c r="K52" s="1521"/>
      <c r="L52" s="1521"/>
      <c r="M52" s="1521"/>
      <c r="N52" s="1521"/>
      <c r="O52" s="1521"/>
      <c r="P52" s="1521"/>
      <c r="Q52" s="1521"/>
      <c r="R52" s="1521"/>
      <c r="S52" s="1521"/>
      <c r="T52" s="1521"/>
      <c r="U52" s="1521"/>
      <c r="V52" s="1521"/>
      <c r="W52" s="1521"/>
      <c r="X52" s="1521"/>
      <c r="Y52" s="1521"/>
      <c r="Z52" s="1521"/>
      <c r="AA52" s="1522">
        <v>10865785</v>
      </c>
      <c r="AB52" s="1522">
        <v>11767775</v>
      </c>
      <c r="AC52" s="1522">
        <v>12070157</v>
      </c>
      <c r="AD52" s="1522">
        <v>12742844</v>
      </c>
      <c r="AE52" s="1522">
        <v>13999770</v>
      </c>
      <c r="AF52" s="1522">
        <v>13780876</v>
      </c>
      <c r="AG52" s="1522">
        <v>14212961</v>
      </c>
      <c r="AH52" s="1522">
        <v>15118793</v>
      </c>
      <c r="AI52" s="1522">
        <v>16370254</v>
      </c>
      <c r="AJ52" s="1522">
        <v>17424649</v>
      </c>
      <c r="AK52" s="1523">
        <v>19022393</v>
      </c>
      <c r="AL52" s="1523">
        <v>20366950</v>
      </c>
      <c r="AM52" s="1523">
        <v>20630065</v>
      </c>
      <c r="AN52" s="1523">
        <v>20909984</v>
      </c>
      <c r="AO52" s="1523">
        <v>20840862</v>
      </c>
      <c r="AP52" s="1523">
        <v>21861609</v>
      </c>
      <c r="AQ52" s="1523">
        <v>23385068</v>
      </c>
      <c r="AR52" s="1523">
        <v>23162770</v>
      </c>
      <c r="AS52" s="1523">
        <v>22191853</v>
      </c>
      <c r="AT52" s="1523">
        <v>21438436</v>
      </c>
      <c r="AU52" s="1523">
        <v>21666318</v>
      </c>
      <c r="AV52" s="1523">
        <v>20883885</v>
      </c>
      <c r="AW52" s="1523">
        <v>20694598</v>
      </c>
      <c r="AX52" s="1504">
        <v>20343893</v>
      </c>
      <c r="AY52" s="1504">
        <v>20582999</v>
      </c>
      <c r="AZ52" s="1504">
        <v>20845423</v>
      </c>
      <c r="BA52" s="1504">
        <v>21460655</v>
      </c>
      <c r="BB52" s="1504">
        <v>21430046</v>
      </c>
      <c r="BC52" s="1504">
        <v>20910631</v>
      </c>
      <c r="BD52" s="1505">
        <v>19697151</v>
      </c>
    </row>
    <row r="53" spans="1:56" ht="14" customHeight="1">
      <c r="A53" s="1524" t="s">
        <v>1021</v>
      </c>
      <c r="B53" s="1512">
        <v>101</v>
      </c>
      <c r="C53" s="1512">
        <v>120</v>
      </c>
      <c r="D53" s="1512">
        <v>139</v>
      </c>
      <c r="E53" s="1512">
        <v>137</v>
      </c>
      <c r="F53" s="1512">
        <v>141</v>
      </c>
      <c r="G53" s="1512">
        <v>158</v>
      </c>
      <c r="H53" s="1512">
        <v>185</v>
      </c>
      <c r="I53" s="1512">
        <v>209</v>
      </c>
      <c r="J53" s="1512">
        <v>231</v>
      </c>
      <c r="K53" s="1512">
        <v>266</v>
      </c>
      <c r="L53" s="1512">
        <v>287</v>
      </c>
      <c r="M53" s="1512">
        <v>322</v>
      </c>
      <c r="N53" s="1512">
        <v>377</v>
      </c>
      <c r="O53" s="1512">
        <v>433</v>
      </c>
      <c r="P53" s="1512">
        <v>511</v>
      </c>
      <c r="Q53" s="1512">
        <v>540</v>
      </c>
      <c r="R53" s="1512">
        <v>608</v>
      </c>
      <c r="S53" s="1512">
        <v>658</v>
      </c>
      <c r="T53" s="1512">
        <v>806</v>
      </c>
      <c r="U53" s="1512">
        <v>1051</v>
      </c>
      <c r="V53" s="1512">
        <v>1102</v>
      </c>
      <c r="W53" s="1512">
        <v>1217</v>
      </c>
      <c r="X53" s="1512">
        <v>1335</v>
      </c>
      <c r="Y53" s="1512">
        <v>1395</v>
      </c>
      <c r="Z53" s="1512">
        <v>1517</v>
      </c>
      <c r="AA53" s="1512">
        <v>1892</v>
      </c>
      <c r="AB53" s="1512">
        <v>1941</v>
      </c>
      <c r="AC53" s="1512">
        <v>1957</v>
      </c>
      <c r="AD53" s="1512">
        <v>2201</v>
      </c>
      <c r="AE53" s="1512">
        <v>2239</v>
      </c>
      <c r="AF53" s="1512">
        <v>2076</v>
      </c>
      <c r="AG53" s="1512">
        <v>2226</v>
      </c>
      <c r="AH53" s="1512">
        <v>2273</v>
      </c>
      <c r="AI53" s="1512">
        <v>2490</v>
      </c>
      <c r="AJ53" s="1512">
        <v>2535</v>
      </c>
      <c r="AK53" s="1525">
        <v>2763.612110178648</v>
      </c>
      <c r="AL53" s="1525">
        <v>2940.4686160263705</v>
      </c>
      <c r="AM53" s="1525">
        <v>2939.0437156462185</v>
      </c>
      <c r="AN53" s="1525">
        <v>2947.4516605454132</v>
      </c>
      <c r="AO53" s="1525">
        <v>2928.0685491538316</v>
      </c>
      <c r="AP53" s="1525">
        <v>3096.6680655631362</v>
      </c>
      <c r="AQ53" s="1525">
        <v>3297.4715987642148</v>
      </c>
      <c r="AR53" s="1525">
        <v>3245.2818047943379</v>
      </c>
      <c r="AS53" s="1525">
        <v>3041.6460521520826</v>
      </c>
      <c r="AT53" s="1525">
        <v>2902.7770089391511</v>
      </c>
      <c r="AU53" s="1525">
        <v>2929.2946999715705</v>
      </c>
      <c r="AV53" s="1525">
        <v>2794.1039069607336</v>
      </c>
      <c r="AW53" s="1525">
        <v>2751.8563193168493</v>
      </c>
      <c r="AX53" s="1513">
        <v>2695.6473116032325</v>
      </c>
      <c r="AY53" s="1513">
        <v>2714.780086058141</v>
      </c>
      <c r="AZ53" s="1513">
        <v>2756.356427511103</v>
      </c>
      <c r="BA53" s="1513">
        <v>2852.7188496282333</v>
      </c>
      <c r="BB53" s="1513">
        <v>2853.4010457103277</v>
      </c>
      <c r="BC53" s="1513">
        <v>2730.3019871167967</v>
      </c>
      <c r="BD53" s="1514">
        <v>2580.4733786106381</v>
      </c>
    </row>
    <row r="54" spans="1:56" ht="14" customHeight="1" thickBot="1">
      <c r="A54" s="1526" t="s">
        <v>1022</v>
      </c>
      <c r="B54" s="1527">
        <v>3620947</v>
      </c>
      <c r="C54" s="1527">
        <v>3674305</v>
      </c>
      <c r="D54" s="1527">
        <v>3757075</v>
      </c>
      <c r="E54" s="1527">
        <v>3812219</v>
      </c>
      <c r="F54" s="1527">
        <v>3863141</v>
      </c>
      <c r="G54" s="1527">
        <v>3906487</v>
      </c>
      <c r="H54" s="1527">
        <v>3988070</v>
      </c>
      <c r="I54" s="1527">
        <v>4083622</v>
      </c>
      <c r="J54" s="1527">
        <v>4157344</v>
      </c>
      <c r="K54" s="1527">
        <v>4233127</v>
      </c>
      <c r="L54" s="1527">
        <v>4309944</v>
      </c>
      <c r="M54" s="1527">
        <v>4364645</v>
      </c>
      <c r="N54" s="1527">
        <v>4434418</v>
      </c>
      <c r="O54" s="1527">
        <v>4501366</v>
      </c>
      <c r="P54" s="1527">
        <v>4576711</v>
      </c>
      <c r="Q54" s="1527">
        <v>4667928</v>
      </c>
      <c r="R54" s="1527">
        <v>4739396</v>
      </c>
      <c r="S54" s="1527">
        <v>4814476</v>
      </c>
      <c r="T54" s="1527">
        <v>4887893</v>
      </c>
      <c r="U54" s="1527">
        <v>4951648</v>
      </c>
      <c r="V54" s="1527">
        <v>4992140</v>
      </c>
      <c r="W54" s="1527">
        <v>5028655</v>
      </c>
      <c r="X54" s="1527">
        <v>5063107</v>
      </c>
      <c r="Y54" s="1527">
        <v>5093047</v>
      </c>
      <c r="Z54" s="1527">
        <v>5118679</v>
      </c>
      <c r="AA54" s="1527">
        <v>5144892</v>
      </c>
      <c r="AB54" s="1527">
        <v>5170742</v>
      </c>
      <c r="AC54" s="1527">
        <v>5198183</v>
      </c>
      <c r="AD54" s="1527">
        <v>5227217</v>
      </c>
      <c r="AE54" s="1527">
        <v>5252331</v>
      </c>
      <c r="AF54" s="1527">
        <v>5278050</v>
      </c>
      <c r="AG54" s="1527">
        <v>5300155</v>
      </c>
      <c r="AH54" s="1527">
        <v>5319448</v>
      </c>
      <c r="AI54" s="1527">
        <v>5343849</v>
      </c>
      <c r="AJ54" s="1527">
        <v>5372345</v>
      </c>
      <c r="AK54" s="1528">
        <v>5405040</v>
      </c>
      <c r="AL54" s="1528">
        <v>5425508</v>
      </c>
      <c r="AM54" s="1528">
        <v>5443360</v>
      </c>
      <c r="AN54" s="1528">
        <v>5456671</v>
      </c>
      <c r="AO54" s="1528">
        <v>5469360</v>
      </c>
      <c r="AP54" s="1528">
        <v>5401877</v>
      </c>
      <c r="AQ54" s="1528">
        <v>5421331</v>
      </c>
      <c r="AR54" s="1528">
        <v>5454893</v>
      </c>
      <c r="AS54" s="1528">
        <v>5493702</v>
      </c>
      <c r="AT54" s="1528">
        <v>5527818</v>
      </c>
      <c r="AU54" s="1528">
        <v>5550574</v>
      </c>
      <c r="AV54" s="1528">
        <v>5571927</v>
      </c>
      <c r="AW54" s="1528">
        <v>5580263</v>
      </c>
      <c r="AX54" s="1529">
        <v>5588684</v>
      </c>
      <c r="AY54" s="1529">
        <v>5591801</v>
      </c>
      <c r="AZ54" s="1529">
        <v>5590601</v>
      </c>
      <c r="BA54" s="1529">
        <v>5590471</v>
      </c>
      <c r="BB54" s="1529">
        <v>5588737</v>
      </c>
      <c r="BC54" s="1529">
        <v>5586033</v>
      </c>
      <c r="BD54" s="1530">
        <v>5582635</v>
      </c>
    </row>
    <row r="55" spans="1:56" ht="14" customHeight="1">
      <c r="A55" s="722" t="s">
        <v>1023</v>
      </c>
      <c r="B55" s="1531"/>
      <c r="C55" s="1531"/>
      <c r="D55" s="1531"/>
      <c r="E55" s="1531"/>
      <c r="F55" s="1531"/>
      <c r="G55" s="1531"/>
      <c r="H55" s="1531"/>
      <c r="I55" s="1531"/>
      <c r="J55" s="1531"/>
      <c r="K55" s="1531"/>
      <c r="L55" s="1531"/>
      <c r="M55" s="1531"/>
      <c r="N55" s="1531"/>
      <c r="O55" s="1531"/>
      <c r="P55" s="1531"/>
      <c r="Q55" s="1531"/>
      <c r="R55" s="1531"/>
      <c r="S55" s="1531"/>
      <c r="T55" s="1531"/>
      <c r="U55" s="1531"/>
      <c r="V55" s="1531"/>
      <c r="W55" s="1531"/>
      <c r="X55" s="1531"/>
      <c r="Y55" s="1531"/>
      <c r="Z55" s="1531"/>
      <c r="AA55" s="1531"/>
      <c r="AB55" s="1531"/>
      <c r="AC55" s="1531"/>
      <c r="AD55" s="1531"/>
      <c r="AE55" s="1531"/>
      <c r="AF55" s="1531"/>
      <c r="AG55" s="1531"/>
      <c r="AH55" s="1531"/>
      <c r="AI55" s="1531"/>
      <c r="AJ55" s="1531"/>
      <c r="AK55" s="1532"/>
      <c r="AL55" s="1532"/>
      <c r="AM55" s="1532"/>
      <c r="AN55" s="1532"/>
      <c r="AO55" s="1532"/>
      <c r="AP55" s="1532"/>
      <c r="AQ55" s="1532"/>
      <c r="AR55" s="1532"/>
      <c r="AS55" s="1532"/>
      <c r="AT55" s="1532"/>
      <c r="AU55" s="1532"/>
      <c r="AV55" s="1532"/>
      <c r="AW55" s="1532"/>
      <c r="AX55" s="1533"/>
      <c r="AY55" s="1533"/>
      <c r="AZ55" s="1533"/>
      <c r="BA55" s="1533"/>
      <c r="BB55" s="1533"/>
      <c r="BC55" s="1533"/>
      <c r="BD55" s="1533"/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483E-F62D-424C-BB9E-C597A53A66A7}">
  <dimension ref="A1:BE49"/>
  <sheetViews>
    <sheetView workbookViewId="0">
      <pane xSplit="2" ySplit="6" topLeftCell="W7" activePane="bottomRight" state="frozen"/>
      <selection pane="topRight" activeCell="C1" sqref="C1"/>
      <selection pane="bottomLeft" activeCell="A7" sqref="A7"/>
      <selection pane="bottomRight" activeCell="W7" sqref="W7"/>
    </sheetView>
  </sheetViews>
  <sheetFormatPr defaultColWidth="11.81640625" defaultRowHeight="12"/>
  <cols>
    <col min="1" max="1" width="3.453125" style="722" customWidth="1"/>
    <col min="2" max="2" width="30.6328125" style="722" customWidth="1"/>
    <col min="3" max="22" width="10.81640625" style="722" hidden="1" customWidth="1"/>
    <col min="23" max="33" width="10.81640625" style="722" customWidth="1"/>
    <col min="34" max="34" width="11.453125" style="722" customWidth="1"/>
    <col min="35" max="43" width="10.81640625" style="722" customWidth="1"/>
    <col min="44" max="44" width="12.36328125" style="722" customWidth="1"/>
    <col min="45" max="45" width="10.81640625" style="722" customWidth="1"/>
    <col min="46" max="46" width="10.90625" style="722" customWidth="1"/>
    <col min="47" max="47" width="11.1796875" style="722" customWidth="1"/>
    <col min="48" max="52" width="11" style="722" customWidth="1"/>
    <col min="53" max="57" width="11.08984375" style="722" customWidth="1"/>
    <col min="58" max="16384" width="11.81640625" style="722"/>
  </cols>
  <sheetData>
    <row r="1" spans="1:57" ht="17" customHeight="1">
      <c r="B1" s="1340" t="s">
        <v>970</v>
      </c>
      <c r="D1" s="1198"/>
      <c r="AC1" s="734" t="s">
        <v>333</v>
      </c>
      <c r="AV1" s="1341"/>
      <c r="AW1" s="1341"/>
    </row>
    <row r="2" spans="1:57" ht="11.4" customHeight="1">
      <c r="B2" s="1342"/>
      <c r="F2" s="1343"/>
      <c r="G2" s="1343"/>
      <c r="AC2" s="734"/>
      <c r="AV2" s="1341"/>
      <c r="AW2" s="1341"/>
    </row>
    <row r="3" spans="1:57" ht="18.649999999999999" customHeight="1" thickBot="1">
      <c r="B3" s="1342"/>
      <c r="C3" s="1208" t="s">
        <v>971</v>
      </c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X3" s="1198"/>
      <c r="Y3" s="1198"/>
      <c r="Z3" s="1207" t="s">
        <v>333</v>
      </c>
      <c r="AA3" s="1207" t="s">
        <v>333</v>
      </c>
      <c r="AB3" s="1203" t="s">
        <v>877</v>
      </c>
      <c r="AC3" s="1207"/>
      <c r="AD3" s="1207"/>
      <c r="AE3" s="1207"/>
      <c r="AF3" s="1207"/>
      <c r="AG3" s="1207"/>
      <c r="AH3" s="1207"/>
      <c r="AI3" s="1207"/>
      <c r="AJ3" s="1207"/>
      <c r="AK3" s="1207"/>
      <c r="AL3" s="1203" t="s">
        <v>878</v>
      </c>
      <c r="AM3" s="1207"/>
      <c r="AN3" s="1209"/>
      <c r="AO3" s="1199"/>
      <c r="AP3" s="1199"/>
      <c r="AQ3" s="1199"/>
      <c r="AR3" s="1199"/>
      <c r="AS3" s="1199"/>
      <c r="AT3" s="1199"/>
      <c r="AU3" s="1210"/>
      <c r="AV3" s="1211"/>
      <c r="AW3" s="1211"/>
      <c r="AX3" s="1210"/>
      <c r="AY3" s="1210"/>
      <c r="AZ3" s="1210"/>
      <c r="BA3" s="1210"/>
      <c r="BB3" s="1210"/>
      <c r="BC3" s="1210"/>
      <c r="BD3" s="1210"/>
      <c r="BE3" s="1210" t="s">
        <v>31</v>
      </c>
    </row>
    <row r="4" spans="1:57" ht="12.9" customHeight="1">
      <c r="A4" s="1344"/>
      <c r="B4" s="1345"/>
      <c r="C4" s="1217">
        <v>1955</v>
      </c>
      <c r="D4" s="1218">
        <v>1956</v>
      </c>
      <c r="E4" s="1218">
        <v>1957</v>
      </c>
      <c r="F4" s="1218">
        <v>1958</v>
      </c>
      <c r="G4" s="1218">
        <v>1959</v>
      </c>
      <c r="H4" s="1218">
        <v>1960</v>
      </c>
      <c r="I4" s="1218">
        <v>1961</v>
      </c>
      <c r="J4" s="1218">
        <v>1962</v>
      </c>
      <c r="K4" s="1218">
        <v>1963</v>
      </c>
      <c r="L4" s="1218">
        <v>1964</v>
      </c>
      <c r="M4" s="1218">
        <v>1965</v>
      </c>
      <c r="N4" s="1218">
        <v>1966</v>
      </c>
      <c r="O4" s="1218">
        <v>1967</v>
      </c>
      <c r="P4" s="1218">
        <v>1968</v>
      </c>
      <c r="Q4" s="1218">
        <v>1969</v>
      </c>
      <c r="R4" s="1218">
        <v>1970</v>
      </c>
      <c r="S4" s="1218">
        <v>1971</v>
      </c>
      <c r="T4" s="1218">
        <v>1972</v>
      </c>
      <c r="U4" s="1218">
        <v>1973</v>
      </c>
      <c r="V4" s="1218">
        <v>1974</v>
      </c>
      <c r="W4" s="1218">
        <v>1975</v>
      </c>
      <c r="X4" s="1218">
        <v>1976</v>
      </c>
      <c r="Y4" s="1218">
        <v>1977</v>
      </c>
      <c r="Z4" s="1218">
        <v>1978</v>
      </c>
      <c r="AA4" s="1218">
        <v>1979</v>
      </c>
      <c r="AB4" s="1218">
        <v>1980</v>
      </c>
      <c r="AC4" s="1218">
        <v>1981</v>
      </c>
      <c r="AD4" s="1218">
        <v>1982</v>
      </c>
      <c r="AE4" s="1218">
        <v>1983</v>
      </c>
      <c r="AF4" s="1218">
        <v>1984</v>
      </c>
      <c r="AG4" s="1218">
        <v>1985</v>
      </c>
      <c r="AH4" s="1218">
        <v>1986</v>
      </c>
      <c r="AI4" s="1218">
        <v>1987</v>
      </c>
      <c r="AJ4" s="1218">
        <v>1988</v>
      </c>
      <c r="AK4" s="1218">
        <v>1989</v>
      </c>
      <c r="AL4" s="1218">
        <v>1990</v>
      </c>
      <c r="AM4" s="1218">
        <v>1991</v>
      </c>
      <c r="AN4" s="1218">
        <v>1992</v>
      </c>
      <c r="AO4" s="1218">
        <v>1993</v>
      </c>
      <c r="AP4" s="1218">
        <v>1994</v>
      </c>
      <c r="AQ4" s="1218">
        <v>1995</v>
      </c>
      <c r="AR4" s="1218">
        <v>1996</v>
      </c>
      <c r="AS4" s="1218">
        <v>1997</v>
      </c>
      <c r="AT4" s="1219">
        <v>1998</v>
      </c>
      <c r="AU4" s="1220">
        <v>1999</v>
      </c>
      <c r="AV4" s="1220">
        <v>2000</v>
      </c>
      <c r="AW4" s="1220">
        <v>2001</v>
      </c>
      <c r="AX4" s="1220">
        <v>2002</v>
      </c>
      <c r="AY4" s="1221">
        <v>2003</v>
      </c>
      <c r="AZ4" s="1221">
        <v>2004</v>
      </c>
      <c r="BA4" s="1221">
        <v>2005</v>
      </c>
      <c r="BB4" s="1221">
        <v>2006</v>
      </c>
      <c r="BC4" s="1221">
        <v>2007</v>
      </c>
      <c r="BD4" s="1221">
        <v>2008</v>
      </c>
      <c r="BE4" s="1222">
        <v>2009</v>
      </c>
    </row>
    <row r="5" spans="1:57" ht="12.9" customHeight="1">
      <c r="A5" s="1346"/>
      <c r="B5" s="722" t="s">
        <v>545</v>
      </c>
      <c r="C5" s="1233" t="s">
        <v>160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3"/>
      <c r="P5" s="1233"/>
      <c r="Q5" s="1233"/>
      <c r="R5" s="1233"/>
      <c r="S5" s="1233"/>
      <c r="T5" s="1233"/>
      <c r="U5" s="1233"/>
      <c r="V5" s="1233"/>
      <c r="W5" s="1233"/>
      <c r="X5" s="1233"/>
      <c r="Y5" s="1233"/>
      <c r="Z5" s="1233"/>
      <c r="AA5" s="1233"/>
      <c r="AB5" s="1234"/>
      <c r="AC5" s="1233"/>
      <c r="AD5" s="1233"/>
      <c r="AE5" s="1233"/>
      <c r="AF5" s="1233"/>
      <c r="AG5" s="1233"/>
      <c r="AH5" s="1233"/>
      <c r="AI5" s="1235"/>
      <c r="AJ5" s="1235"/>
      <c r="AK5" s="1236" t="s">
        <v>160</v>
      </c>
      <c r="AL5" s="1237"/>
      <c r="AM5" s="1235"/>
      <c r="AN5" s="1238"/>
      <c r="AO5" s="1239"/>
      <c r="AP5" s="1239"/>
      <c r="AQ5" s="1239"/>
      <c r="AR5" s="1239"/>
      <c r="AS5" s="1240"/>
      <c r="AT5" s="1241"/>
      <c r="AU5" s="1242"/>
      <c r="AV5" s="1242"/>
      <c r="AW5" s="1242"/>
      <c r="AX5" s="1242"/>
      <c r="AY5" s="1242"/>
      <c r="AZ5" s="1242"/>
      <c r="BA5" s="1242"/>
      <c r="BB5" s="1242"/>
      <c r="BC5" s="1347"/>
      <c r="BD5" s="1348"/>
      <c r="BE5" s="1349"/>
    </row>
    <row r="6" spans="1:57" ht="12.9" customHeight="1">
      <c r="A6" s="1350"/>
      <c r="B6" s="1351"/>
      <c r="C6" s="1253" t="s">
        <v>884</v>
      </c>
      <c r="D6" s="1253" t="s">
        <v>885</v>
      </c>
      <c r="E6" s="1253" t="s">
        <v>886</v>
      </c>
      <c r="F6" s="1253" t="s">
        <v>887</v>
      </c>
      <c r="G6" s="1253" t="s">
        <v>888</v>
      </c>
      <c r="H6" s="1253" t="s">
        <v>889</v>
      </c>
      <c r="I6" s="1253" t="s">
        <v>890</v>
      </c>
      <c r="J6" s="1253" t="s">
        <v>891</v>
      </c>
      <c r="K6" s="1253" t="s">
        <v>892</v>
      </c>
      <c r="L6" s="1253" t="s">
        <v>893</v>
      </c>
      <c r="M6" s="1253" t="s">
        <v>894</v>
      </c>
      <c r="N6" s="1253" t="s">
        <v>895</v>
      </c>
      <c r="O6" s="1253" t="s">
        <v>896</v>
      </c>
      <c r="P6" s="1253" t="s">
        <v>897</v>
      </c>
      <c r="Q6" s="1253" t="s">
        <v>898</v>
      </c>
      <c r="R6" s="1253" t="s">
        <v>899</v>
      </c>
      <c r="S6" s="1253" t="s">
        <v>900</v>
      </c>
      <c r="T6" s="1253" t="s">
        <v>901</v>
      </c>
      <c r="U6" s="1253" t="s">
        <v>902</v>
      </c>
      <c r="V6" s="1254" t="s">
        <v>903</v>
      </c>
      <c r="W6" s="1253" t="s">
        <v>904</v>
      </c>
      <c r="X6" s="1253" t="s">
        <v>905</v>
      </c>
      <c r="Y6" s="1253" t="s">
        <v>906</v>
      </c>
      <c r="Z6" s="1253" t="s">
        <v>907</v>
      </c>
      <c r="AA6" s="1253" t="s">
        <v>908</v>
      </c>
      <c r="AB6" s="1255" t="s">
        <v>909</v>
      </c>
      <c r="AC6" s="1253" t="s">
        <v>910</v>
      </c>
      <c r="AD6" s="1253" t="s">
        <v>911</v>
      </c>
      <c r="AE6" s="1253" t="s">
        <v>912</v>
      </c>
      <c r="AF6" s="1253" t="s">
        <v>913</v>
      </c>
      <c r="AG6" s="1253" t="s">
        <v>914</v>
      </c>
      <c r="AH6" s="1253" t="s">
        <v>915</v>
      </c>
      <c r="AI6" s="1256" t="s">
        <v>916</v>
      </c>
      <c r="AJ6" s="1256" t="s">
        <v>917</v>
      </c>
      <c r="AK6" s="1256" t="s">
        <v>918</v>
      </c>
      <c r="AL6" s="1352" t="s">
        <v>919</v>
      </c>
      <c r="AM6" s="1256" t="s">
        <v>920</v>
      </c>
      <c r="AN6" s="1257" t="s">
        <v>921</v>
      </c>
      <c r="AO6" s="1253" t="s">
        <v>922</v>
      </c>
      <c r="AP6" s="1253" t="s">
        <v>923</v>
      </c>
      <c r="AQ6" s="1253" t="s">
        <v>924</v>
      </c>
      <c r="AR6" s="1253" t="s">
        <v>925</v>
      </c>
      <c r="AS6" s="1253" t="s">
        <v>926</v>
      </c>
      <c r="AT6" s="1255" t="s">
        <v>927</v>
      </c>
      <c r="AU6" s="1258" t="s">
        <v>17</v>
      </c>
      <c r="AV6" s="1258" t="s">
        <v>18</v>
      </c>
      <c r="AW6" s="1258" t="s">
        <v>972</v>
      </c>
      <c r="AX6" s="1258" t="s">
        <v>20</v>
      </c>
      <c r="AY6" s="1258" t="s">
        <v>21</v>
      </c>
      <c r="AZ6" s="1258" t="s">
        <v>22</v>
      </c>
      <c r="BA6" s="1258" t="s">
        <v>23</v>
      </c>
      <c r="BB6" s="1258" t="s">
        <v>24</v>
      </c>
      <c r="BC6" s="1353" t="s">
        <v>25</v>
      </c>
      <c r="BD6" s="1354" t="s">
        <v>928</v>
      </c>
      <c r="BE6" s="1355" t="s">
        <v>973</v>
      </c>
    </row>
    <row r="7" spans="1:57" ht="12.9" customHeight="1">
      <c r="A7" s="1346"/>
      <c r="B7" s="722" t="s">
        <v>32</v>
      </c>
      <c r="C7" s="1356">
        <v>237907</v>
      </c>
      <c r="D7" s="1356">
        <v>259040</v>
      </c>
      <c r="E7" s="1356">
        <v>285938</v>
      </c>
      <c r="F7" s="1356">
        <v>312033</v>
      </c>
      <c r="G7" s="1356">
        <v>342002</v>
      </c>
      <c r="H7" s="1356">
        <v>374553</v>
      </c>
      <c r="I7" s="1356">
        <v>463995</v>
      </c>
      <c r="J7" s="1356">
        <v>535539</v>
      </c>
      <c r="K7" s="1356">
        <v>582217</v>
      </c>
      <c r="L7" s="1356">
        <v>674542</v>
      </c>
      <c r="M7" s="1356">
        <v>772940</v>
      </c>
      <c r="N7" s="1356">
        <v>861879</v>
      </c>
      <c r="O7" s="1356">
        <v>950781</v>
      </c>
      <c r="P7" s="1356">
        <v>1139261</v>
      </c>
      <c r="Q7" s="1356">
        <v>1349715</v>
      </c>
      <c r="R7" s="1356">
        <v>1558699</v>
      </c>
      <c r="S7" s="1356">
        <v>1756943</v>
      </c>
      <c r="T7" s="1356">
        <v>2029676</v>
      </c>
      <c r="U7" s="1356">
        <v>2448506</v>
      </c>
      <c r="V7" s="1356">
        <v>3051870</v>
      </c>
      <c r="W7" s="1357">
        <v>3633156</v>
      </c>
      <c r="X7" s="1357">
        <v>4082104</v>
      </c>
      <c r="Y7" s="1357">
        <v>4456658</v>
      </c>
      <c r="Z7" s="1357">
        <v>4766355</v>
      </c>
      <c r="AA7" s="1357">
        <v>5137882</v>
      </c>
      <c r="AB7" s="1357">
        <v>5599896</v>
      </c>
      <c r="AC7" s="1357">
        <v>5978570</v>
      </c>
      <c r="AD7" s="1357">
        <v>6470990</v>
      </c>
      <c r="AE7" s="1357">
        <v>6786433</v>
      </c>
      <c r="AF7" s="1357">
        <v>7065004</v>
      </c>
      <c r="AG7" s="1357">
        <v>7461078</v>
      </c>
      <c r="AH7" s="1357">
        <v>7753956</v>
      </c>
      <c r="AI7" s="1357">
        <v>8027147</v>
      </c>
      <c r="AJ7" s="1357">
        <v>8505821</v>
      </c>
      <c r="AK7" s="1357">
        <v>8861315</v>
      </c>
      <c r="AL7" s="1358">
        <v>9035271</v>
      </c>
      <c r="AM7" s="1358">
        <v>9699848</v>
      </c>
      <c r="AN7" s="1358">
        <v>9989338</v>
      </c>
      <c r="AO7" s="1358">
        <v>10235915</v>
      </c>
      <c r="AP7" s="1358">
        <v>10125180</v>
      </c>
      <c r="AQ7" s="1358">
        <v>10194197</v>
      </c>
      <c r="AR7" s="1358">
        <v>10609309</v>
      </c>
      <c r="AS7" s="1358">
        <v>10701467</v>
      </c>
      <c r="AT7" s="1358">
        <v>10659846</v>
      </c>
      <c r="AU7" s="1358">
        <v>10643817</v>
      </c>
      <c r="AV7" s="1358">
        <v>10606264</v>
      </c>
      <c r="AW7" s="1358">
        <v>10701655</v>
      </c>
      <c r="AX7" s="1358">
        <v>10619260</v>
      </c>
      <c r="AY7" s="1358">
        <v>10627487</v>
      </c>
      <c r="AZ7" s="1358">
        <v>10679893</v>
      </c>
      <c r="BA7" s="1358">
        <v>10656870</v>
      </c>
      <c r="BB7" s="1358">
        <v>10662807</v>
      </c>
      <c r="BC7" s="1358">
        <v>10858177</v>
      </c>
      <c r="BD7" s="1358">
        <v>10816011</v>
      </c>
      <c r="BE7" s="1359">
        <v>10763220</v>
      </c>
    </row>
    <row r="8" spans="1:57" ht="12.9" customHeight="1">
      <c r="A8" s="1346"/>
      <c r="B8" s="674" t="s">
        <v>33</v>
      </c>
      <c r="C8" s="1360"/>
      <c r="D8" s="1360"/>
      <c r="E8" s="1360"/>
      <c r="F8" s="1360"/>
      <c r="G8" s="1360"/>
      <c r="H8" s="1360"/>
      <c r="I8" s="1360"/>
      <c r="J8" s="1360"/>
      <c r="K8" s="1360"/>
      <c r="L8" s="1360"/>
      <c r="M8" s="1360"/>
      <c r="N8" s="1360"/>
      <c r="O8" s="1360"/>
      <c r="P8" s="1360"/>
      <c r="Q8" s="1360"/>
      <c r="R8" s="1360"/>
      <c r="S8" s="1360"/>
      <c r="T8" s="1360"/>
      <c r="U8" s="1360"/>
      <c r="V8" s="1360"/>
      <c r="W8" s="1357">
        <v>3585747</v>
      </c>
      <c r="X8" s="1357">
        <v>4030577</v>
      </c>
      <c r="Y8" s="1357">
        <v>4387565</v>
      </c>
      <c r="Z8" s="1357">
        <v>4697630</v>
      </c>
      <c r="AA8" s="1357">
        <v>5052065</v>
      </c>
      <c r="AB8" s="1357">
        <v>5509761</v>
      </c>
      <c r="AC8" s="1357">
        <v>5879258</v>
      </c>
      <c r="AD8" s="1357">
        <v>6374899</v>
      </c>
      <c r="AE8" s="1357">
        <v>6678158</v>
      </c>
      <c r="AF8" s="1357">
        <v>6948947</v>
      </c>
      <c r="AG8" s="1357">
        <v>7340279</v>
      </c>
      <c r="AH8" s="1357">
        <v>7632658</v>
      </c>
      <c r="AI8" s="1357">
        <v>7900058</v>
      </c>
      <c r="AJ8" s="1357">
        <v>8370144</v>
      </c>
      <c r="AK8" s="1357">
        <v>8717064</v>
      </c>
      <c r="AL8" s="1361">
        <v>8894633</v>
      </c>
      <c r="AM8" s="1361">
        <v>9540494</v>
      </c>
      <c r="AN8" s="1361">
        <v>9812568</v>
      </c>
      <c r="AO8" s="1361">
        <v>10051068</v>
      </c>
      <c r="AP8" s="1361">
        <v>9936178</v>
      </c>
      <c r="AQ8" s="1361">
        <v>9992773</v>
      </c>
      <c r="AR8" s="1361">
        <v>10403545</v>
      </c>
      <c r="AS8" s="1361">
        <v>10500961</v>
      </c>
      <c r="AT8" s="1361">
        <v>10433674</v>
      </c>
      <c r="AU8" s="1361">
        <v>10409988</v>
      </c>
      <c r="AV8" s="1361">
        <v>10399397</v>
      </c>
      <c r="AW8" s="1361">
        <v>10480378</v>
      </c>
      <c r="AX8" s="1361">
        <v>10390223</v>
      </c>
      <c r="AY8" s="1361">
        <v>10381256</v>
      </c>
      <c r="AZ8" s="1361">
        <v>10421491</v>
      </c>
      <c r="BA8" s="1361">
        <v>10381322</v>
      </c>
      <c r="BB8" s="1361">
        <v>10376393</v>
      </c>
      <c r="BC8" s="1361">
        <v>10593558</v>
      </c>
      <c r="BD8" s="1361">
        <v>10539573</v>
      </c>
      <c r="BE8" s="1362">
        <v>10490288</v>
      </c>
    </row>
    <row r="9" spans="1:57" ht="12.9" customHeight="1">
      <c r="A9" s="1346"/>
      <c r="B9" s="674" t="s">
        <v>974</v>
      </c>
      <c r="C9" s="1360"/>
      <c r="D9" s="1360"/>
      <c r="E9" s="1360"/>
      <c r="F9" s="1360"/>
      <c r="G9" s="1360"/>
      <c r="H9" s="1360"/>
      <c r="I9" s="1360"/>
      <c r="J9" s="1360"/>
      <c r="K9" s="1360"/>
      <c r="L9" s="1360"/>
      <c r="M9" s="1360"/>
      <c r="N9" s="1360"/>
      <c r="O9" s="1360"/>
      <c r="P9" s="1360"/>
      <c r="Q9" s="1360"/>
      <c r="R9" s="1360"/>
      <c r="S9" s="1360"/>
      <c r="T9" s="1360"/>
      <c r="U9" s="1360"/>
      <c r="V9" s="1360"/>
      <c r="W9" s="1357">
        <v>1152404</v>
      </c>
      <c r="X9" s="1357">
        <v>1295366</v>
      </c>
      <c r="Y9" s="1357">
        <v>1410095</v>
      </c>
      <c r="Z9" s="1357">
        <v>1509748</v>
      </c>
      <c r="AA9" s="1357">
        <v>1623656</v>
      </c>
      <c r="AB9" s="1357">
        <v>1770752</v>
      </c>
      <c r="AC9" s="1357">
        <v>1844332</v>
      </c>
      <c r="AD9" s="1357">
        <v>1943586</v>
      </c>
      <c r="AE9" s="1357">
        <v>2025949</v>
      </c>
      <c r="AF9" s="1357">
        <v>2079035</v>
      </c>
      <c r="AG9" s="1357">
        <v>2160399</v>
      </c>
      <c r="AH9" s="1357">
        <v>2201685</v>
      </c>
      <c r="AI9" s="1357">
        <v>2231029</v>
      </c>
      <c r="AJ9" s="1357">
        <v>2305771</v>
      </c>
      <c r="AK9" s="1357">
        <v>2316502</v>
      </c>
      <c r="AL9" s="1361">
        <v>2443751</v>
      </c>
      <c r="AM9" s="1361">
        <v>2545455</v>
      </c>
      <c r="AN9" s="1361">
        <v>2557283</v>
      </c>
      <c r="AO9" s="1361">
        <v>2549126</v>
      </c>
      <c r="AP9" s="1361">
        <v>2485295</v>
      </c>
      <c r="AQ9" s="1361">
        <v>2472424</v>
      </c>
      <c r="AR9" s="1361">
        <v>2496070</v>
      </c>
      <c r="AS9" s="1361">
        <v>2544833</v>
      </c>
      <c r="AT9" s="1361">
        <v>2556740</v>
      </c>
      <c r="AU9" s="1361">
        <v>2532957</v>
      </c>
      <c r="AV9" s="1361">
        <v>2455026</v>
      </c>
      <c r="AW9" s="1361">
        <v>2403870</v>
      </c>
      <c r="AX9" s="1361">
        <v>2372817</v>
      </c>
      <c r="AY9" s="1361">
        <v>2330325</v>
      </c>
      <c r="AZ9" s="1361">
        <v>2312537</v>
      </c>
      <c r="BA9" s="1361">
        <v>2252453</v>
      </c>
      <c r="BB9" s="1361">
        <v>2260604</v>
      </c>
      <c r="BC9" s="1361">
        <v>2323265</v>
      </c>
      <c r="BD9" s="1361">
        <v>2359812</v>
      </c>
      <c r="BE9" s="1362">
        <v>2300729</v>
      </c>
    </row>
    <row r="10" spans="1:57" ht="12.9" customHeight="1">
      <c r="A10" s="1346"/>
      <c r="B10" s="674" t="s">
        <v>975</v>
      </c>
      <c r="C10" s="1360"/>
      <c r="D10" s="1360"/>
      <c r="E10" s="1360"/>
      <c r="F10" s="1360"/>
      <c r="G10" s="1360"/>
      <c r="H10" s="1360"/>
      <c r="I10" s="1360"/>
      <c r="J10" s="1360"/>
      <c r="K10" s="1360"/>
      <c r="L10" s="1360"/>
      <c r="M10" s="1360"/>
      <c r="N10" s="1360"/>
      <c r="O10" s="1360"/>
      <c r="P10" s="1360"/>
      <c r="Q10" s="1360"/>
      <c r="R10" s="1360"/>
      <c r="S10" s="1360"/>
      <c r="T10" s="1360"/>
      <c r="U10" s="1360"/>
      <c r="V10" s="1360"/>
      <c r="W10" s="1357">
        <v>530803</v>
      </c>
      <c r="X10" s="1357">
        <v>596653</v>
      </c>
      <c r="Y10" s="1357">
        <v>649498</v>
      </c>
      <c r="Z10" s="1357">
        <v>695398</v>
      </c>
      <c r="AA10" s="1357">
        <v>747866</v>
      </c>
      <c r="AB10" s="1357">
        <v>815620</v>
      </c>
      <c r="AC10" s="1357">
        <v>879157</v>
      </c>
      <c r="AD10" s="1357">
        <v>949518</v>
      </c>
      <c r="AE10" s="1357">
        <v>1023021</v>
      </c>
      <c r="AF10" s="1357">
        <v>1095825</v>
      </c>
      <c r="AG10" s="1357">
        <v>1164484</v>
      </c>
      <c r="AH10" s="1357">
        <v>1243339</v>
      </c>
      <c r="AI10" s="1357">
        <v>1322261</v>
      </c>
      <c r="AJ10" s="1357">
        <v>1403743</v>
      </c>
      <c r="AK10" s="1357">
        <v>1569419</v>
      </c>
      <c r="AL10" s="1361">
        <v>1786422</v>
      </c>
      <c r="AM10" s="1361">
        <v>1989819</v>
      </c>
      <c r="AN10" s="1361">
        <v>2190283</v>
      </c>
      <c r="AO10" s="1361">
        <v>2398610</v>
      </c>
      <c r="AP10" s="1361">
        <v>2489748</v>
      </c>
      <c r="AQ10" s="1361">
        <v>2413981</v>
      </c>
      <c r="AR10" s="1361">
        <v>2468185</v>
      </c>
      <c r="AS10" s="1361">
        <v>2547977</v>
      </c>
      <c r="AT10" s="1361">
        <v>2594647</v>
      </c>
      <c r="AU10" s="1361">
        <v>2638215</v>
      </c>
      <c r="AV10" s="1361">
        <v>2676865</v>
      </c>
      <c r="AW10" s="1361">
        <v>2692400</v>
      </c>
      <c r="AX10" s="1361">
        <v>2702099</v>
      </c>
      <c r="AY10" s="1361">
        <v>2725156</v>
      </c>
      <c r="AZ10" s="1361">
        <v>2755329</v>
      </c>
      <c r="BA10" s="1361">
        <v>2810900</v>
      </c>
      <c r="BB10" s="1361">
        <v>2844888</v>
      </c>
      <c r="BC10" s="1361">
        <v>2877574</v>
      </c>
      <c r="BD10" s="1361">
        <v>2919049</v>
      </c>
      <c r="BE10" s="1362">
        <v>2927655</v>
      </c>
    </row>
    <row r="11" spans="1:57" ht="12.9" customHeight="1">
      <c r="A11" s="1346"/>
      <c r="B11" s="1363" t="s">
        <v>976</v>
      </c>
      <c r="C11" s="1360"/>
      <c r="D11" s="1360"/>
      <c r="E11" s="1360"/>
      <c r="F11" s="1360"/>
      <c r="G11" s="1360"/>
      <c r="H11" s="1360"/>
      <c r="I11" s="1360"/>
      <c r="J11" s="1360"/>
      <c r="K11" s="1360"/>
      <c r="L11" s="1360"/>
      <c r="M11" s="1360"/>
      <c r="N11" s="1360"/>
      <c r="O11" s="1360"/>
      <c r="P11" s="1360"/>
      <c r="Q11" s="1360"/>
      <c r="R11" s="1360"/>
      <c r="S11" s="1360"/>
      <c r="T11" s="1360"/>
      <c r="U11" s="1360"/>
      <c r="V11" s="1360"/>
      <c r="W11" s="1357">
        <v>143931</v>
      </c>
      <c r="X11" s="1357">
        <v>161786</v>
      </c>
      <c r="Y11" s="1357">
        <v>176116</v>
      </c>
      <c r="Z11" s="1357">
        <v>188561</v>
      </c>
      <c r="AA11" s="1357">
        <v>202788</v>
      </c>
      <c r="AB11" s="1357">
        <v>221160</v>
      </c>
      <c r="AC11" s="1357">
        <v>264801</v>
      </c>
      <c r="AD11" s="1357">
        <v>268105</v>
      </c>
      <c r="AE11" s="1357">
        <v>289982</v>
      </c>
      <c r="AF11" s="1357">
        <v>313407</v>
      </c>
      <c r="AG11" s="1357">
        <v>329885</v>
      </c>
      <c r="AH11" s="1357">
        <v>335319</v>
      </c>
      <c r="AI11" s="1357">
        <v>331457</v>
      </c>
      <c r="AJ11" s="1357">
        <v>330485</v>
      </c>
      <c r="AK11" s="1357">
        <v>330996</v>
      </c>
      <c r="AL11" s="1361">
        <v>347856</v>
      </c>
      <c r="AM11" s="1361">
        <v>360122</v>
      </c>
      <c r="AN11" s="1361">
        <v>371295</v>
      </c>
      <c r="AO11" s="1361">
        <v>381300</v>
      </c>
      <c r="AP11" s="1361">
        <v>389276</v>
      </c>
      <c r="AQ11" s="1361">
        <v>389496</v>
      </c>
      <c r="AR11" s="1361">
        <v>433074</v>
      </c>
      <c r="AS11" s="1361">
        <v>448581</v>
      </c>
      <c r="AT11" s="1361">
        <v>458515</v>
      </c>
      <c r="AU11" s="1361">
        <v>467512</v>
      </c>
      <c r="AV11" s="1361">
        <v>496008</v>
      </c>
      <c r="AW11" s="1361">
        <v>475916</v>
      </c>
      <c r="AX11" s="1361">
        <v>474692</v>
      </c>
      <c r="AY11" s="1361">
        <v>467282</v>
      </c>
      <c r="AZ11" s="1361">
        <v>482736</v>
      </c>
      <c r="BA11" s="1361">
        <v>492324</v>
      </c>
      <c r="BB11" s="1361">
        <v>501595</v>
      </c>
      <c r="BC11" s="1361">
        <v>503465</v>
      </c>
      <c r="BD11" s="1361">
        <v>518617</v>
      </c>
      <c r="BE11" s="1362">
        <v>495993</v>
      </c>
    </row>
    <row r="12" spans="1:57" ht="12.9" customHeight="1">
      <c r="A12" s="1346"/>
      <c r="B12" s="1363" t="s">
        <v>977</v>
      </c>
      <c r="C12" s="1360"/>
      <c r="D12" s="1360"/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  <c r="O12" s="1360"/>
      <c r="P12" s="1360"/>
      <c r="Q12" s="1360"/>
      <c r="R12" s="1360"/>
      <c r="S12" s="1360"/>
      <c r="T12" s="1360"/>
      <c r="U12" s="1360"/>
      <c r="V12" s="1360"/>
      <c r="W12" s="1357">
        <v>141775</v>
      </c>
      <c r="X12" s="1357">
        <v>159363</v>
      </c>
      <c r="Y12" s="1357">
        <v>173478</v>
      </c>
      <c r="Z12" s="1357">
        <v>185737</v>
      </c>
      <c r="AA12" s="1357">
        <v>199751</v>
      </c>
      <c r="AB12" s="1357">
        <v>217847</v>
      </c>
      <c r="AC12" s="1357">
        <v>237194</v>
      </c>
      <c r="AD12" s="1357">
        <v>258803</v>
      </c>
      <c r="AE12" s="1357">
        <v>257025</v>
      </c>
      <c r="AF12" s="1357">
        <v>282620</v>
      </c>
      <c r="AG12" s="1357">
        <v>296521</v>
      </c>
      <c r="AH12" s="1357">
        <v>298878</v>
      </c>
      <c r="AI12" s="1357">
        <v>303720</v>
      </c>
      <c r="AJ12" s="1357">
        <v>317313</v>
      </c>
      <c r="AK12" s="1357">
        <v>314751</v>
      </c>
      <c r="AL12" s="1361">
        <v>307561</v>
      </c>
      <c r="AM12" s="1361">
        <v>354404</v>
      </c>
      <c r="AN12" s="1361">
        <v>311975</v>
      </c>
      <c r="AO12" s="1361">
        <v>279013</v>
      </c>
      <c r="AP12" s="1361">
        <v>256424</v>
      </c>
      <c r="AQ12" s="1361">
        <v>285468</v>
      </c>
      <c r="AR12" s="1361">
        <v>301502</v>
      </c>
      <c r="AS12" s="1361">
        <v>271472</v>
      </c>
      <c r="AT12" s="1361">
        <v>309658</v>
      </c>
      <c r="AU12" s="1361">
        <v>301143</v>
      </c>
      <c r="AV12" s="1361">
        <v>306051</v>
      </c>
      <c r="AW12" s="1361">
        <v>295542</v>
      </c>
      <c r="AX12" s="1361">
        <v>266906</v>
      </c>
      <c r="AY12" s="1361">
        <v>273725</v>
      </c>
      <c r="AZ12" s="1361">
        <v>255327</v>
      </c>
      <c r="BA12" s="1361">
        <v>247730</v>
      </c>
      <c r="BB12" s="1361">
        <v>234890</v>
      </c>
      <c r="BC12" s="1361">
        <v>250904</v>
      </c>
      <c r="BD12" s="1361">
        <v>252281</v>
      </c>
      <c r="BE12" s="1362">
        <v>258759</v>
      </c>
    </row>
    <row r="13" spans="1:57" ht="12.9" customHeight="1">
      <c r="A13" s="1346"/>
      <c r="B13" s="1363" t="s">
        <v>978</v>
      </c>
      <c r="C13" s="1360"/>
      <c r="D13" s="1360"/>
      <c r="E13" s="1360"/>
      <c r="F13" s="1360"/>
      <c r="G13" s="1360"/>
      <c r="H13" s="1360"/>
      <c r="I13" s="1360"/>
      <c r="J13" s="1360"/>
      <c r="K13" s="1360"/>
      <c r="L13" s="1360"/>
      <c r="M13" s="1360"/>
      <c r="N13" s="1360"/>
      <c r="O13" s="1360"/>
      <c r="P13" s="1360"/>
      <c r="Q13" s="1360"/>
      <c r="R13" s="1360"/>
      <c r="S13" s="1360"/>
      <c r="T13" s="1360"/>
      <c r="U13" s="1360"/>
      <c r="V13" s="1360"/>
      <c r="W13" s="1357">
        <v>288043</v>
      </c>
      <c r="X13" s="1357">
        <v>323775</v>
      </c>
      <c r="Y13" s="1357">
        <v>352452</v>
      </c>
      <c r="Z13" s="1357">
        <v>377359</v>
      </c>
      <c r="AA13" s="1357">
        <v>405831</v>
      </c>
      <c r="AB13" s="1357">
        <v>442597</v>
      </c>
      <c r="AC13" s="1357">
        <v>451211</v>
      </c>
      <c r="AD13" s="1357">
        <v>489476</v>
      </c>
      <c r="AE13" s="1357">
        <v>493217</v>
      </c>
      <c r="AF13" s="1357">
        <v>503181</v>
      </c>
      <c r="AG13" s="1357">
        <v>547598</v>
      </c>
      <c r="AH13" s="1357">
        <v>541075</v>
      </c>
      <c r="AI13" s="1357">
        <v>538965</v>
      </c>
      <c r="AJ13" s="1357">
        <v>588604</v>
      </c>
      <c r="AK13" s="1357">
        <v>602412</v>
      </c>
      <c r="AL13" s="1361">
        <v>616703</v>
      </c>
      <c r="AM13" s="1361">
        <v>651728</v>
      </c>
      <c r="AN13" s="1361">
        <v>665711</v>
      </c>
      <c r="AO13" s="1361">
        <v>632904</v>
      </c>
      <c r="AP13" s="1361">
        <v>593975</v>
      </c>
      <c r="AQ13" s="1361">
        <v>591651</v>
      </c>
      <c r="AR13" s="1361">
        <v>575201</v>
      </c>
      <c r="AS13" s="1361">
        <v>569786</v>
      </c>
      <c r="AT13" s="1361">
        <v>547331</v>
      </c>
      <c r="AU13" s="1361">
        <v>518477</v>
      </c>
      <c r="AV13" s="1361">
        <v>493492</v>
      </c>
      <c r="AW13" s="1361">
        <v>446659</v>
      </c>
      <c r="AX13" s="1361">
        <v>418649</v>
      </c>
      <c r="AY13" s="1361">
        <v>404899</v>
      </c>
      <c r="AZ13" s="1361">
        <v>384705</v>
      </c>
      <c r="BA13" s="1361">
        <v>360955</v>
      </c>
      <c r="BB13" s="1361">
        <v>362776</v>
      </c>
      <c r="BC13" s="1361">
        <v>348758</v>
      </c>
      <c r="BD13" s="1361">
        <v>369776</v>
      </c>
      <c r="BE13" s="1362">
        <v>334855</v>
      </c>
    </row>
    <row r="14" spans="1:57" ht="12.9" customHeight="1">
      <c r="A14" s="1346"/>
      <c r="B14" s="1363" t="s">
        <v>979</v>
      </c>
      <c r="C14" s="1360"/>
      <c r="D14" s="1360"/>
      <c r="E14" s="1360"/>
      <c r="F14" s="1360"/>
      <c r="G14" s="1360"/>
      <c r="H14" s="1360"/>
      <c r="I14" s="1360"/>
      <c r="J14" s="1360"/>
      <c r="K14" s="1360"/>
      <c r="L14" s="1360"/>
      <c r="M14" s="1360"/>
      <c r="N14" s="1360"/>
      <c r="O14" s="1360"/>
      <c r="P14" s="1360"/>
      <c r="Q14" s="1360"/>
      <c r="R14" s="1360"/>
      <c r="S14" s="1360"/>
      <c r="T14" s="1360"/>
      <c r="U14" s="1360"/>
      <c r="V14" s="1360"/>
      <c r="W14" s="1357">
        <v>108615</v>
      </c>
      <c r="X14" s="1357">
        <v>122089</v>
      </c>
      <c r="Y14" s="1357">
        <v>132903</v>
      </c>
      <c r="Z14" s="1357">
        <v>142295</v>
      </c>
      <c r="AA14" s="1357">
        <v>153031</v>
      </c>
      <c r="AB14" s="1357">
        <v>166895</v>
      </c>
      <c r="AC14" s="1357">
        <v>180280</v>
      </c>
      <c r="AD14" s="1357">
        <v>192146</v>
      </c>
      <c r="AE14" s="1357">
        <v>199451</v>
      </c>
      <c r="AF14" s="1357">
        <v>207137</v>
      </c>
      <c r="AG14" s="1357">
        <v>214172</v>
      </c>
      <c r="AH14" s="1357">
        <v>226943</v>
      </c>
      <c r="AI14" s="1357">
        <v>240406</v>
      </c>
      <c r="AJ14" s="1357">
        <v>249877</v>
      </c>
      <c r="AK14" s="1357">
        <v>262241</v>
      </c>
      <c r="AL14" s="1361">
        <v>268316</v>
      </c>
      <c r="AM14" s="1361">
        <v>284992</v>
      </c>
      <c r="AN14" s="1361">
        <v>307204</v>
      </c>
      <c r="AO14" s="1361">
        <v>320502</v>
      </c>
      <c r="AP14" s="1361">
        <v>333644</v>
      </c>
      <c r="AQ14" s="1361">
        <v>343703</v>
      </c>
      <c r="AR14" s="1361">
        <v>345381</v>
      </c>
      <c r="AS14" s="1361">
        <v>369921</v>
      </c>
      <c r="AT14" s="1361">
        <v>387799</v>
      </c>
      <c r="AU14" s="1361">
        <v>404798</v>
      </c>
      <c r="AV14" s="1361">
        <v>416572</v>
      </c>
      <c r="AW14" s="1361">
        <v>456853</v>
      </c>
      <c r="AX14" s="1361">
        <v>448379</v>
      </c>
      <c r="AY14" s="1361">
        <v>481998</v>
      </c>
      <c r="AZ14" s="1361">
        <v>485632</v>
      </c>
      <c r="BA14" s="1361">
        <v>485498</v>
      </c>
      <c r="BB14" s="1361">
        <v>468615</v>
      </c>
      <c r="BC14" s="1361">
        <v>472179</v>
      </c>
      <c r="BD14" s="1361">
        <v>479807</v>
      </c>
      <c r="BE14" s="1362">
        <v>503339</v>
      </c>
    </row>
    <row r="15" spans="1:57" ht="12.9" customHeight="1">
      <c r="A15" s="1346"/>
      <c r="B15" s="1363" t="s">
        <v>574</v>
      </c>
      <c r="C15" s="1360"/>
      <c r="D15" s="1360"/>
      <c r="E15" s="1360"/>
      <c r="F15" s="1360"/>
      <c r="G15" s="1360"/>
      <c r="H15" s="1360"/>
      <c r="I15" s="1360"/>
      <c r="J15" s="1360"/>
      <c r="K15" s="1360"/>
      <c r="L15" s="1360"/>
      <c r="M15" s="1360"/>
      <c r="N15" s="1360"/>
      <c r="O15" s="1360"/>
      <c r="P15" s="1360"/>
      <c r="Q15" s="1360"/>
      <c r="R15" s="1360"/>
      <c r="S15" s="1360"/>
      <c r="T15" s="1360"/>
      <c r="U15" s="1360"/>
      <c r="V15" s="1360"/>
      <c r="W15" s="1357">
        <v>331943</v>
      </c>
      <c r="X15" s="1357">
        <v>373122</v>
      </c>
      <c r="Y15" s="1357">
        <v>406170</v>
      </c>
      <c r="Z15" s="1357">
        <v>434874</v>
      </c>
      <c r="AA15" s="1357">
        <v>467685</v>
      </c>
      <c r="AB15" s="1357">
        <v>510055</v>
      </c>
      <c r="AC15" s="1357">
        <v>565209</v>
      </c>
      <c r="AD15" s="1357">
        <v>622145</v>
      </c>
      <c r="AE15" s="1357">
        <v>657383</v>
      </c>
      <c r="AF15" s="1357">
        <v>691989</v>
      </c>
      <c r="AG15" s="1357">
        <v>712341</v>
      </c>
      <c r="AH15" s="1357">
        <v>713159</v>
      </c>
      <c r="AI15" s="1357">
        <v>761082</v>
      </c>
      <c r="AJ15" s="1357">
        <v>802675</v>
      </c>
      <c r="AK15" s="1357">
        <v>872207</v>
      </c>
      <c r="AL15" s="1361">
        <v>926606</v>
      </c>
      <c r="AM15" s="1361">
        <v>1002003</v>
      </c>
      <c r="AN15" s="1361">
        <v>1015325</v>
      </c>
      <c r="AO15" s="1361">
        <v>1064828</v>
      </c>
      <c r="AP15" s="1361">
        <v>1097598</v>
      </c>
      <c r="AQ15" s="1361">
        <v>1177849</v>
      </c>
      <c r="AR15" s="1361">
        <v>1224568</v>
      </c>
      <c r="AS15" s="1361">
        <v>1166711</v>
      </c>
      <c r="AT15" s="1361">
        <v>1111363</v>
      </c>
      <c r="AU15" s="1361">
        <v>1153053</v>
      </c>
      <c r="AV15" s="1361">
        <v>1144783</v>
      </c>
      <c r="AW15" s="1361">
        <v>1149890</v>
      </c>
      <c r="AX15" s="1361">
        <v>1161682</v>
      </c>
      <c r="AY15" s="1361">
        <v>1195454</v>
      </c>
      <c r="AZ15" s="1361">
        <v>1231727</v>
      </c>
      <c r="BA15" s="1361">
        <v>1235488</v>
      </c>
      <c r="BB15" s="1361">
        <v>1203480</v>
      </c>
      <c r="BC15" s="1361">
        <v>1230299</v>
      </c>
      <c r="BD15" s="1361">
        <v>1179086</v>
      </c>
      <c r="BE15" s="1362">
        <v>1161851</v>
      </c>
    </row>
    <row r="16" spans="1:57" ht="12.9" customHeight="1">
      <c r="A16" s="1346"/>
      <c r="B16" s="1363" t="s">
        <v>575</v>
      </c>
      <c r="C16" s="1360"/>
      <c r="D16" s="1360"/>
      <c r="E16" s="1360"/>
      <c r="F16" s="1360"/>
      <c r="G16" s="1360"/>
      <c r="H16" s="1360"/>
      <c r="I16" s="1360"/>
      <c r="J16" s="1360"/>
      <c r="K16" s="1360"/>
      <c r="L16" s="1360"/>
      <c r="M16" s="1360"/>
      <c r="N16" s="1360"/>
      <c r="O16" s="1360"/>
      <c r="P16" s="1360"/>
      <c r="Q16" s="1360"/>
      <c r="R16" s="1360"/>
      <c r="S16" s="1360"/>
      <c r="T16" s="1360"/>
      <c r="U16" s="1360"/>
      <c r="V16" s="1360"/>
      <c r="W16" s="1357">
        <v>67292</v>
      </c>
      <c r="X16" s="1357">
        <v>75639</v>
      </c>
      <c r="Y16" s="1357">
        <v>82339</v>
      </c>
      <c r="Z16" s="1357">
        <v>88157</v>
      </c>
      <c r="AA16" s="1357">
        <v>94809</v>
      </c>
      <c r="AB16" s="1357">
        <v>103399</v>
      </c>
      <c r="AC16" s="1357">
        <v>114025</v>
      </c>
      <c r="AD16" s="1357">
        <v>135287</v>
      </c>
      <c r="AE16" s="1357">
        <v>134038</v>
      </c>
      <c r="AF16" s="1357">
        <v>146703</v>
      </c>
      <c r="AG16" s="1357">
        <v>158548</v>
      </c>
      <c r="AH16" s="1357">
        <v>184121</v>
      </c>
      <c r="AI16" s="1357">
        <v>199464</v>
      </c>
      <c r="AJ16" s="1357">
        <v>218688</v>
      </c>
      <c r="AK16" s="1357">
        <v>241209</v>
      </c>
      <c r="AL16" s="1361">
        <v>270846</v>
      </c>
      <c r="AM16" s="1361">
        <v>278077</v>
      </c>
      <c r="AN16" s="1361">
        <v>288045</v>
      </c>
      <c r="AO16" s="1361">
        <v>349826</v>
      </c>
      <c r="AP16" s="1361">
        <v>274949</v>
      </c>
      <c r="AQ16" s="1361">
        <v>327066</v>
      </c>
      <c r="AR16" s="1361">
        <v>345206</v>
      </c>
      <c r="AS16" s="1361">
        <v>384334</v>
      </c>
      <c r="AT16" s="1361">
        <v>329258</v>
      </c>
      <c r="AU16" s="1361">
        <v>270936</v>
      </c>
      <c r="AV16" s="1361">
        <v>301799</v>
      </c>
      <c r="AW16" s="1361">
        <v>255769</v>
      </c>
      <c r="AX16" s="1361">
        <v>302776</v>
      </c>
      <c r="AY16" s="1361">
        <v>313622</v>
      </c>
      <c r="AZ16" s="1361">
        <v>299827</v>
      </c>
      <c r="BA16" s="1361">
        <v>254971</v>
      </c>
      <c r="BB16" s="1361">
        <v>270970</v>
      </c>
      <c r="BC16" s="1361">
        <v>261442</v>
      </c>
      <c r="BD16" s="1361">
        <v>251666</v>
      </c>
      <c r="BE16" s="1362">
        <v>253918</v>
      </c>
    </row>
    <row r="17" spans="1:57" ht="12.9" customHeight="1">
      <c r="A17" s="1346"/>
      <c r="B17" s="1363" t="s">
        <v>980</v>
      </c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57">
        <v>369713</v>
      </c>
      <c r="X17" s="1357">
        <v>415579</v>
      </c>
      <c r="Y17" s="1357">
        <v>452385</v>
      </c>
      <c r="Z17" s="1357">
        <v>484355</v>
      </c>
      <c r="AA17" s="1357">
        <v>520899</v>
      </c>
      <c r="AB17" s="1357">
        <v>568090</v>
      </c>
      <c r="AC17" s="1357">
        <v>619913</v>
      </c>
      <c r="AD17" s="1357">
        <v>688583</v>
      </c>
      <c r="AE17" s="1357">
        <v>747380</v>
      </c>
      <c r="AF17" s="1357">
        <v>765304</v>
      </c>
      <c r="AG17" s="1357">
        <v>798424</v>
      </c>
      <c r="AH17" s="1357">
        <v>824542</v>
      </c>
      <c r="AI17" s="1357">
        <v>840632</v>
      </c>
      <c r="AJ17" s="1357">
        <v>913317</v>
      </c>
      <c r="AK17" s="1357">
        <v>930264</v>
      </c>
      <c r="AL17" s="1361">
        <v>948670</v>
      </c>
      <c r="AM17" s="1361">
        <v>1046103</v>
      </c>
      <c r="AN17" s="1361">
        <v>1100238</v>
      </c>
      <c r="AO17" s="1361">
        <v>1135833</v>
      </c>
      <c r="AP17" s="1361">
        <v>1082167</v>
      </c>
      <c r="AQ17" s="1361">
        <v>1074213</v>
      </c>
      <c r="AR17" s="1361">
        <v>1125173</v>
      </c>
      <c r="AS17" s="1361">
        <v>1108890</v>
      </c>
      <c r="AT17" s="1361">
        <v>1109143</v>
      </c>
      <c r="AU17" s="1361">
        <v>1146769</v>
      </c>
      <c r="AV17" s="1361">
        <v>1116638</v>
      </c>
      <c r="AW17" s="1361">
        <v>1137148</v>
      </c>
      <c r="AX17" s="1361">
        <v>1104825</v>
      </c>
      <c r="AY17" s="1361">
        <v>1086689</v>
      </c>
      <c r="AZ17" s="1361">
        <v>1150054</v>
      </c>
      <c r="BA17" s="1361">
        <v>1090065</v>
      </c>
      <c r="BB17" s="1361">
        <v>1084260</v>
      </c>
      <c r="BC17" s="1361">
        <v>1137378</v>
      </c>
      <c r="BD17" s="1361">
        <v>1188766</v>
      </c>
      <c r="BE17" s="1362">
        <v>1213298</v>
      </c>
    </row>
    <row r="18" spans="1:57" ht="12.9" customHeight="1">
      <c r="A18" s="1346"/>
      <c r="B18" s="1363" t="s">
        <v>981</v>
      </c>
      <c r="C18" s="1360"/>
      <c r="D18" s="1360"/>
      <c r="E18" s="1360"/>
      <c r="F18" s="1360"/>
      <c r="G18" s="1360"/>
      <c r="H18" s="1360"/>
      <c r="I18" s="1360"/>
      <c r="J18" s="1360"/>
      <c r="K18" s="1360"/>
      <c r="L18" s="1360"/>
      <c r="M18" s="1360"/>
      <c r="N18" s="1360"/>
      <c r="O18" s="1360"/>
      <c r="P18" s="1360"/>
      <c r="Q18" s="1360"/>
      <c r="R18" s="1360"/>
      <c r="S18" s="1360"/>
      <c r="T18" s="1360"/>
      <c r="U18" s="1360"/>
      <c r="V18" s="1360"/>
      <c r="W18" s="1357">
        <v>451228</v>
      </c>
      <c r="X18" s="1357">
        <v>507205</v>
      </c>
      <c r="Y18" s="1357">
        <v>552129</v>
      </c>
      <c r="Z18" s="1357">
        <v>591146</v>
      </c>
      <c r="AA18" s="1357">
        <v>635749</v>
      </c>
      <c r="AB18" s="1357">
        <v>693346</v>
      </c>
      <c r="AC18" s="1357">
        <v>723136</v>
      </c>
      <c r="AD18" s="1357">
        <v>827250</v>
      </c>
      <c r="AE18" s="1357">
        <v>850712</v>
      </c>
      <c r="AF18" s="1357">
        <v>863746</v>
      </c>
      <c r="AG18" s="1357">
        <v>957907</v>
      </c>
      <c r="AH18" s="1357">
        <v>1063597</v>
      </c>
      <c r="AI18" s="1357">
        <v>1131042</v>
      </c>
      <c r="AJ18" s="1357">
        <v>1239671</v>
      </c>
      <c r="AK18" s="1357">
        <v>1277063</v>
      </c>
      <c r="AL18" s="1361">
        <v>977902</v>
      </c>
      <c r="AM18" s="1361">
        <v>1027791</v>
      </c>
      <c r="AN18" s="1361">
        <v>1005209</v>
      </c>
      <c r="AO18" s="1361">
        <v>939126</v>
      </c>
      <c r="AP18" s="1361">
        <v>933102</v>
      </c>
      <c r="AQ18" s="1361">
        <v>916922</v>
      </c>
      <c r="AR18" s="1361">
        <v>1089185</v>
      </c>
      <c r="AS18" s="1361">
        <v>1088456</v>
      </c>
      <c r="AT18" s="1361">
        <v>1029220</v>
      </c>
      <c r="AU18" s="1361">
        <v>976128</v>
      </c>
      <c r="AV18" s="1361">
        <v>992163</v>
      </c>
      <c r="AW18" s="1361">
        <v>1166331</v>
      </c>
      <c r="AX18" s="1361">
        <v>1137398</v>
      </c>
      <c r="AY18" s="1361">
        <v>1102106</v>
      </c>
      <c r="AZ18" s="1361">
        <v>1063617</v>
      </c>
      <c r="BA18" s="1361">
        <v>1150938</v>
      </c>
      <c r="BB18" s="1361">
        <v>1144315</v>
      </c>
      <c r="BC18" s="1361">
        <v>1188294</v>
      </c>
      <c r="BD18" s="1361">
        <v>1020713</v>
      </c>
      <c r="BE18" s="1362">
        <v>1039891</v>
      </c>
    </row>
    <row r="19" spans="1:57" ht="12.9" customHeight="1">
      <c r="A19" s="1346"/>
      <c r="B19" s="1363" t="s">
        <v>34</v>
      </c>
      <c r="C19" s="1360"/>
      <c r="D19" s="1360"/>
      <c r="E19" s="1360"/>
      <c r="F19" s="1360"/>
      <c r="G19" s="1360"/>
      <c r="H19" s="1360"/>
      <c r="I19" s="1360"/>
      <c r="J19" s="1360"/>
      <c r="K19" s="1360"/>
      <c r="L19" s="1360"/>
      <c r="M19" s="1360"/>
      <c r="N19" s="1360"/>
      <c r="O19" s="1360"/>
      <c r="P19" s="1360"/>
      <c r="Q19" s="1360"/>
      <c r="R19" s="1360"/>
      <c r="S19" s="1360"/>
      <c r="T19" s="1360"/>
      <c r="U19" s="1360"/>
      <c r="V19" s="1360"/>
      <c r="W19" s="1357">
        <v>47409</v>
      </c>
      <c r="X19" s="1357">
        <v>51527</v>
      </c>
      <c r="Y19" s="1357">
        <v>69093</v>
      </c>
      <c r="Z19" s="1357">
        <v>68725</v>
      </c>
      <c r="AA19" s="1357">
        <v>85817</v>
      </c>
      <c r="AB19" s="1357">
        <v>90135</v>
      </c>
      <c r="AC19" s="1357">
        <v>99312</v>
      </c>
      <c r="AD19" s="1357">
        <v>96091</v>
      </c>
      <c r="AE19" s="1357">
        <v>108275</v>
      </c>
      <c r="AF19" s="1357">
        <v>116057</v>
      </c>
      <c r="AG19" s="1357">
        <v>120799</v>
      </c>
      <c r="AH19" s="1357">
        <v>121298</v>
      </c>
      <c r="AI19" s="1357">
        <v>127089</v>
      </c>
      <c r="AJ19" s="1357">
        <v>135677</v>
      </c>
      <c r="AK19" s="1357">
        <v>144251</v>
      </c>
      <c r="AL19" s="1361">
        <v>140638</v>
      </c>
      <c r="AM19" s="1361">
        <v>159354</v>
      </c>
      <c r="AN19" s="1361">
        <v>176770</v>
      </c>
      <c r="AO19" s="1361">
        <v>184847</v>
      </c>
      <c r="AP19" s="1361">
        <v>189002</v>
      </c>
      <c r="AQ19" s="1361">
        <v>201424</v>
      </c>
      <c r="AR19" s="1361">
        <v>205764</v>
      </c>
      <c r="AS19" s="1361">
        <v>200506</v>
      </c>
      <c r="AT19" s="1361">
        <v>226172</v>
      </c>
      <c r="AU19" s="1361">
        <v>233829</v>
      </c>
      <c r="AV19" s="1361">
        <v>206867</v>
      </c>
      <c r="AW19" s="1361">
        <v>221277</v>
      </c>
      <c r="AX19" s="1361">
        <v>229037</v>
      </c>
      <c r="AY19" s="1361">
        <v>246231</v>
      </c>
      <c r="AZ19" s="1361">
        <v>258402</v>
      </c>
      <c r="BA19" s="1361">
        <v>275548</v>
      </c>
      <c r="BB19" s="1361">
        <v>286414</v>
      </c>
      <c r="BC19" s="1361">
        <v>264619</v>
      </c>
      <c r="BD19" s="1361">
        <v>276438</v>
      </c>
      <c r="BE19" s="1362">
        <v>272932</v>
      </c>
    </row>
    <row r="20" spans="1:57" ht="12.9" customHeight="1">
      <c r="A20" s="1346"/>
      <c r="B20" s="1363" t="s">
        <v>35</v>
      </c>
      <c r="C20" s="1364">
        <v>68148</v>
      </c>
      <c r="D20" s="1364">
        <v>64191</v>
      </c>
      <c r="E20" s="1364">
        <v>61276</v>
      </c>
      <c r="F20" s="1364">
        <v>65988</v>
      </c>
      <c r="G20" s="1364">
        <v>78670</v>
      </c>
      <c r="H20" s="1364">
        <v>81441</v>
      </c>
      <c r="I20" s="1364">
        <v>100508</v>
      </c>
      <c r="J20" s="1364">
        <v>122143</v>
      </c>
      <c r="K20" s="1364">
        <v>140400</v>
      </c>
      <c r="L20" s="1364">
        <v>157672</v>
      </c>
      <c r="M20" s="1364">
        <v>170829</v>
      </c>
      <c r="N20" s="1364">
        <v>192816</v>
      </c>
      <c r="O20" s="1364">
        <v>218187</v>
      </c>
      <c r="P20" s="1364">
        <v>251086</v>
      </c>
      <c r="Q20" s="1364">
        <v>297182</v>
      </c>
      <c r="R20" s="1364">
        <v>354847</v>
      </c>
      <c r="S20" s="1364">
        <v>415636</v>
      </c>
      <c r="T20" s="1364">
        <v>490085</v>
      </c>
      <c r="U20" s="1364">
        <v>608971</v>
      </c>
      <c r="V20" s="1364">
        <v>826927</v>
      </c>
      <c r="W20" s="1357">
        <v>976884</v>
      </c>
      <c r="X20" s="1357">
        <v>1052452</v>
      </c>
      <c r="Y20" s="1357">
        <v>1151279</v>
      </c>
      <c r="Z20" s="1357">
        <v>1248086</v>
      </c>
      <c r="AA20" s="1357">
        <v>1341039</v>
      </c>
      <c r="AB20" s="1357">
        <v>1496577</v>
      </c>
      <c r="AC20" s="1357">
        <v>1627686</v>
      </c>
      <c r="AD20" s="1357">
        <v>1628715</v>
      </c>
      <c r="AE20" s="1357">
        <v>1685057</v>
      </c>
      <c r="AF20" s="1357">
        <v>1798987</v>
      </c>
      <c r="AG20" s="1357">
        <v>1819569</v>
      </c>
      <c r="AH20" s="1357">
        <v>1890470</v>
      </c>
      <c r="AI20" s="1357">
        <v>1929667</v>
      </c>
      <c r="AJ20" s="1357">
        <v>2010860</v>
      </c>
      <c r="AK20" s="1357">
        <v>2130487</v>
      </c>
      <c r="AL20" s="1361">
        <v>2289842</v>
      </c>
      <c r="AM20" s="1361">
        <v>2412179</v>
      </c>
      <c r="AN20" s="1361">
        <v>2554886</v>
      </c>
      <c r="AO20" s="1361">
        <v>2663901</v>
      </c>
      <c r="AP20" s="1361">
        <v>2880040</v>
      </c>
      <c r="AQ20" s="1361">
        <v>3109453</v>
      </c>
      <c r="AR20" s="1361">
        <v>2954524</v>
      </c>
      <c r="AS20" s="1361">
        <v>2995812</v>
      </c>
      <c r="AT20" s="1361">
        <v>3056335</v>
      </c>
      <c r="AU20" s="1361">
        <v>3227816</v>
      </c>
      <c r="AV20" s="1361">
        <v>3303059</v>
      </c>
      <c r="AW20" s="1361">
        <v>3400065</v>
      </c>
      <c r="AX20" s="1361">
        <v>3394440</v>
      </c>
      <c r="AY20" s="1361">
        <v>3408966</v>
      </c>
      <c r="AZ20" s="1361">
        <v>3481696</v>
      </c>
      <c r="BA20" s="1361">
        <v>3509803</v>
      </c>
      <c r="BB20" s="1361">
        <v>3479047</v>
      </c>
      <c r="BC20" s="1361">
        <v>3582733</v>
      </c>
      <c r="BD20" s="1361">
        <v>3572318</v>
      </c>
      <c r="BE20" s="1362">
        <v>3621319</v>
      </c>
    </row>
    <row r="21" spans="1:57" ht="12.9" customHeight="1">
      <c r="A21" s="1346"/>
      <c r="B21" s="722" t="s">
        <v>36</v>
      </c>
      <c r="C21" s="1360"/>
      <c r="D21" s="1360"/>
      <c r="E21" s="1360"/>
      <c r="F21" s="1360"/>
      <c r="G21" s="1360"/>
      <c r="H21" s="1360"/>
      <c r="I21" s="1360"/>
      <c r="J21" s="1360"/>
      <c r="K21" s="1360"/>
      <c r="L21" s="1360"/>
      <c r="M21" s="1360"/>
      <c r="N21" s="1360"/>
      <c r="O21" s="1360"/>
      <c r="P21" s="1360"/>
      <c r="Q21" s="1360"/>
      <c r="R21" s="1360"/>
      <c r="S21" s="1360"/>
      <c r="T21" s="1360"/>
      <c r="U21" s="1360"/>
      <c r="V21" s="1360"/>
      <c r="W21" s="1357">
        <v>66558</v>
      </c>
      <c r="X21" s="1357">
        <v>71706</v>
      </c>
      <c r="Y21" s="1357">
        <v>78440</v>
      </c>
      <c r="Z21" s="1357">
        <v>85036</v>
      </c>
      <c r="AA21" s="1357">
        <v>91369</v>
      </c>
      <c r="AB21" s="1357">
        <v>101966</v>
      </c>
      <c r="AC21" s="1357">
        <v>110899</v>
      </c>
      <c r="AD21" s="1357">
        <v>110968</v>
      </c>
      <c r="AE21" s="1357">
        <v>114807</v>
      </c>
      <c r="AF21" s="1357">
        <v>122569</v>
      </c>
      <c r="AG21" s="1357">
        <v>123972</v>
      </c>
      <c r="AH21" s="1357">
        <v>128802</v>
      </c>
      <c r="AI21" s="1357">
        <v>131474</v>
      </c>
      <c r="AJ21" s="1357">
        <v>137005</v>
      </c>
      <c r="AK21" s="1357">
        <v>145156</v>
      </c>
      <c r="AL21" s="1361">
        <v>156359</v>
      </c>
      <c r="AM21" s="1361">
        <v>158516</v>
      </c>
      <c r="AN21" s="1361">
        <v>163295</v>
      </c>
      <c r="AO21" s="1361">
        <v>167724</v>
      </c>
      <c r="AP21" s="1361">
        <v>169202</v>
      </c>
      <c r="AQ21" s="1361">
        <v>183196</v>
      </c>
      <c r="AR21" s="1361">
        <v>125455</v>
      </c>
      <c r="AS21" s="1361">
        <v>133404</v>
      </c>
      <c r="AT21" s="1361">
        <v>131120</v>
      </c>
      <c r="AU21" s="1361">
        <v>194339</v>
      </c>
      <c r="AV21" s="1361">
        <v>192155</v>
      </c>
      <c r="AW21" s="1361">
        <v>185927</v>
      </c>
      <c r="AX21" s="1361">
        <v>178705</v>
      </c>
      <c r="AY21" s="1361">
        <v>181220</v>
      </c>
      <c r="AZ21" s="1361">
        <v>193399</v>
      </c>
      <c r="BA21" s="1361">
        <v>179296</v>
      </c>
      <c r="BB21" s="1361">
        <v>185029</v>
      </c>
      <c r="BC21" s="1361">
        <v>181226</v>
      </c>
      <c r="BD21" s="1361">
        <v>174261</v>
      </c>
      <c r="BE21" s="1362">
        <v>148374</v>
      </c>
    </row>
    <row r="22" spans="1:57" ht="12.9" customHeight="1">
      <c r="A22" s="1346"/>
      <c r="B22" s="722" t="s">
        <v>37</v>
      </c>
      <c r="C22" s="1360"/>
      <c r="D22" s="1360"/>
      <c r="E22" s="1360"/>
      <c r="F22" s="1360"/>
      <c r="G22" s="1360"/>
      <c r="H22" s="1360"/>
      <c r="I22" s="1360"/>
      <c r="J22" s="1360"/>
      <c r="K22" s="1360"/>
      <c r="L22" s="1360"/>
      <c r="M22" s="1360"/>
      <c r="N22" s="1360"/>
      <c r="O22" s="1360"/>
      <c r="P22" s="1360"/>
      <c r="Q22" s="1360"/>
      <c r="R22" s="1360"/>
      <c r="S22" s="1360"/>
      <c r="T22" s="1360"/>
      <c r="U22" s="1360"/>
      <c r="V22" s="1360"/>
      <c r="W22" s="1357">
        <v>266825</v>
      </c>
      <c r="X22" s="1357">
        <v>287465</v>
      </c>
      <c r="Y22" s="1357">
        <v>314459</v>
      </c>
      <c r="Z22" s="1357">
        <v>340901</v>
      </c>
      <c r="AA22" s="1357">
        <v>366290</v>
      </c>
      <c r="AB22" s="1357">
        <v>408773</v>
      </c>
      <c r="AC22" s="1357">
        <v>444584</v>
      </c>
      <c r="AD22" s="1357">
        <v>444865</v>
      </c>
      <c r="AE22" s="1357">
        <v>460255</v>
      </c>
      <c r="AF22" s="1357">
        <v>491374</v>
      </c>
      <c r="AG22" s="1357">
        <v>496996</v>
      </c>
      <c r="AH22" s="1357">
        <v>516362</v>
      </c>
      <c r="AI22" s="1357">
        <v>527068</v>
      </c>
      <c r="AJ22" s="1357">
        <v>549245</v>
      </c>
      <c r="AK22" s="1357">
        <v>581921</v>
      </c>
      <c r="AL22" s="1361">
        <v>625579</v>
      </c>
      <c r="AM22" s="1361">
        <v>660725</v>
      </c>
      <c r="AN22" s="1361">
        <v>676942</v>
      </c>
      <c r="AO22" s="1361">
        <v>698628</v>
      </c>
      <c r="AP22" s="1361">
        <v>802423</v>
      </c>
      <c r="AQ22" s="1361">
        <v>748560</v>
      </c>
      <c r="AR22" s="1361">
        <v>757001</v>
      </c>
      <c r="AS22" s="1361">
        <v>783446</v>
      </c>
      <c r="AT22" s="1361">
        <v>790078</v>
      </c>
      <c r="AU22" s="1361">
        <v>810215</v>
      </c>
      <c r="AV22" s="1361">
        <v>789274</v>
      </c>
      <c r="AW22" s="1361">
        <v>794599</v>
      </c>
      <c r="AX22" s="1361">
        <v>798639</v>
      </c>
      <c r="AY22" s="1361">
        <v>798837</v>
      </c>
      <c r="AZ22" s="1361">
        <v>806055</v>
      </c>
      <c r="BA22" s="1361">
        <v>811199</v>
      </c>
      <c r="BB22" s="1361">
        <v>783840</v>
      </c>
      <c r="BC22" s="1361">
        <v>841042</v>
      </c>
      <c r="BD22" s="1361">
        <v>818626</v>
      </c>
      <c r="BE22" s="1362">
        <v>761225</v>
      </c>
    </row>
    <row r="23" spans="1:57" ht="12.9" customHeight="1">
      <c r="A23" s="1346"/>
      <c r="B23" s="722" t="s">
        <v>38</v>
      </c>
      <c r="C23" s="1360"/>
      <c r="D23" s="1360"/>
      <c r="E23" s="1360"/>
      <c r="F23" s="1360"/>
      <c r="G23" s="1360"/>
      <c r="H23" s="1360"/>
      <c r="I23" s="1360"/>
      <c r="J23" s="1360"/>
      <c r="K23" s="1360"/>
      <c r="L23" s="1360"/>
      <c r="M23" s="1360"/>
      <c r="N23" s="1360"/>
      <c r="O23" s="1360"/>
      <c r="P23" s="1360"/>
      <c r="Q23" s="1360"/>
      <c r="R23" s="1360"/>
      <c r="S23" s="1360"/>
      <c r="T23" s="1360"/>
      <c r="U23" s="1360"/>
      <c r="V23" s="1360"/>
      <c r="W23" s="1357">
        <v>312789</v>
      </c>
      <c r="X23" s="1357">
        <v>336985</v>
      </c>
      <c r="Y23" s="1357">
        <v>368628</v>
      </c>
      <c r="Z23" s="1357">
        <v>399624</v>
      </c>
      <c r="AA23" s="1357">
        <v>429387</v>
      </c>
      <c r="AB23" s="1357">
        <v>479189</v>
      </c>
      <c r="AC23" s="1357">
        <v>521168</v>
      </c>
      <c r="AD23" s="1357">
        <v>521498</v>
      </c>
      <c r="AE23" s="1357">
        <v>539538</v>
      </c>
      <c r="AF23" s="1357">
        <v>576017</v>
      </c>
      <c r="AG23" s="1357">
        <v>582607</v>
      </c>
      <c r="AH23" s="1357">
        <v>605309</v>
      </c>
      <c r="AI23" s="1357">
        <v>617859</v>
      </c>
      <c r="AJ23" s="1357">
        <v>643857</v>
      </c>
      <c r="AK23" s="1357">
        <v>682159</v>
      </c>
      <c r="AL23" s="1361">
        <v>728498</v>
      </c>
      <c r="AM23" s="1361">
        <v>768846</v>
      </c>
      <c r="AN23" s="1361">
        <v>826636</v>
      </c>
      <c r="AO23" s="1361">
        <v>872342</v>
      </c>
      <c r="AP23" s="1361">
        <v>948296</v>
      </c>
      <c r="AQ23" s="1361">
        <v>1179373</v>
      </c>
      <c r="AR23" s="1361">
        <v>1018410</v>
      </c>
      <c r="AS23" s="1361">
        <v>1025152</v>
      </c>
      <c r="AT23" s="1361">
        <v>1061282</v>
      </c>
      <c r="AU23" s="1361">
        <v>1096807</v>
      </c>
      <c r="AV23" s="1361">
        <v>1071042</v>
      </c>
      <c r="AW23" s="1361">
        <v>1094694</v>
      </c>
      <c r="AX23" s="1361">
        <v>1071058</v>
      </c>
      <c r="AY23" s="1361">
        <v>1047645</v>
      </c>
      <c r="AZ23" s="1361">
        <v>1046413</v>
      </c>
      <c r="BA23" s="1361">
        <v>1034653</v>
      </c>
      <c r="BB23" s="1361">
        <v>1016787</v>
      </c>
      <c r="BC23" s="1361">
        <v>1026543</v>
      </c>
      <c r="BD23" s="1361">
        <v>1018705</v>
      </c>
      <c r="BE23" s="1362">
        <v>1023120</v>
      </c>
    </row>
    <row r="24" spans="1:57" ht="12.9" customHeight="1">
      <c r="A24" s="1346"/>
      <c r="B24" s="722" t="s">
        <v>39</v>
      </c>
      <c r="C24" s="1360"/>
      <c r="D24" s="1360"/>
      <c r="E24" s="1360"/>
      <c r="F24" s="1360"/>
      <c r="G24" s="1360"/>
      <c r="H24" s="1360"/>
      <c r="I24" s="1360"/>
      <c r="J24" s="1360"/>
      <c r="K24" s="1360"/>
      <c r="L24" s="1360"/>
      <c r="M24" s="1360"/>
      <c r="N24" s="1360"/>
      <c r="O24" s="1360"/>
      <c r="P24" s="1360"/>
      <c r="Q24" s="1360"/>
      <c r="R24" s="1360"/>
      <c r="S24" s="1360"/>
      <c r="T24" s="1360"/>
      <c r="U24" s="1360"/>
      <c r="V24" s="1360"/>
      <c r="W24" s="1357">
        <v>330712</v>
      </c>
      <c r="X24" s="1357">
        <v>356296</v>
      </c>
      <c r="Y24" s="1357">
        <v>389752</v>
      </c>
      <c r="Z24" s="1357">
        <v>422525</v>
      </c>
      <c r="AA24" s="1357">
        <v>453993</v>
      </c>
      <c r="AB24" s="1357">
        <v>506649</v>
      </c>
      <c r="AC24" s="1357">
        <v>551035</v>
      </c>
      <c r="AD24" s="1357">
        <v>551384</v>
      </c>
      <c r="AE24" s="1357">
        <v>570457</v>
      </c>
      <c r="AF24" s="1357">
        <v>609027</v>
      </c>
      <c r="AG24" s="1357">
        <v>615994</v>
      </c>
      <c r="AH24" s="1357">
        <v>639997</v>
      </c>
      <c r="AI24" s="1357">
        <v>653266</v>
      </c>
      <c r="AJ24" s="1357">
        <v>680753</v>
      </c>
      <c r="AK24" s="1357">
        <v>721251</v>
      </c>
      <c r="AL24" s="1361">
        <v>779406</v>
      </c>
      <c r="AM24" s="1361">
        <v>824092</v>
      </c>
      <c r="AN24" s="1361">
        <v>888013</v>
      </c>
      <c r="AO24" s="1361">
        <v>925207</v>
      </c>
      <c r="AP24" s="1361">
        <v>960119</v>
      </c>
      <c r="AQ24" s="1361">
        <v>998324</v>
      </c>
      <c r="AR24" s="1361">
        <v>1053658</v>
      </c>
      <c r="AS24" s="1361">
        <v>1053810</v>
      </c>
      <c r="AT24" s="1361">
        <v>1073855</v>
      </c>
      <c r="AU24" s="1361">
        <v>1126455</v>
      </c>
      <c r="AV24" s="1361">
        <v>1250588</v>
      </c>
      <c r="AW24" s="1361">
        <v>1324845</v>
      </c>
      <c r="AX24" s="1361">
        <v>1346038</v>
      </c>
      <c r="AY24" s="1361">
        <v>1381264</v>
      </c>
      <c r="AZ24" s="1361">
        <v>1435829</v>
      </c>
      <c r="BA24" s="1361">
        <v>1484655</v>
      </c>
      <c r="BB24" s="1361">
        <v>1493391</v>
      </c>
      <c r="BC24" s="1361">
        <v>1533922</v>
      </c>
      <c r="BD24" s="1361">
        <v>1560726</v>
      </c>
      <c r="BE24" s="1362">
        <v>1688600</v>
      </c>
    </row>
    <row r="25" spans="1:57" ht="12.9" customHeight="1">
      <c r="A25" s="1346"/>
      <c r="B25" s="722" t="s">
        <v>40</v>
      </c>
      <c r="C25" s="1360"/>
      <c r="D25" s="1360"/>
      <c r="E25" s="1360"/>
      <c r="F25" s="1360"/>
      <c r="G25" s="1360"/>
      <c r="H25" s="1360"/>
      <c r="I25" s="1360"/>
      <c r="J25" s="1360"/>
      <c r="K25" s="1360"/>
      <c r="L25" s="1360"/>
      <c r="M25" s="1360"/>
      <c r="N25" s="1360"/>
      <c r="O25" s="1360"/>
      <c r="P25" s="1360"/>
      <c r="Q25" s="1360"/>
      <c r="R25" s="1360"/>
      <c r="S25" s="1360"/>
      <c r="T25" s="1360"/>
      <c r="U25" s="1360"/>
      <c r="V25" s="1360"/>
      <c r="W25" s="1357"/>
      <c r="X25" s="1357"/>
      <c r="Y25" s="1357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7"/>
      <c r="AJ25" s="1357"/>
      <c r="AK25" s="1357"/>
      <c r="AL25" s="1361"/>
      <c r="AM25" s="1361"/>
      <c r="AN25" s="1361"/>
      <c r="AO25" s="1361"/>
      <c r="AP25" s="1361"/>
      <c r="AQ25" s="1361"/>
      <c r="AR25" s="1361"/>
      <c r="AS25" s="1361"/>
      <c r="AT25" s="1361"/>
      <c r="AU25" s="1361"/>
      <c r="AV25" s="1361"/>
      <c r="AW25" s="1361"/>
      <c r="AX25" s="1361"/>
      <c r="AY25" s="1361"/>
      <c r="AZ25" s="1361"/>
      <c r="BA25" s="1361"/>
      <c r="BB25" s="1361"/>
      <c r="BC25" s="1361"/>
      <c r="BD25" s="1361"/>
      <c r="BE25" s="1362"/>
    </row>
    <row r="26" spans="1:57" ht="12.9" customHeight="1">
      <c r="A26" s="1346"/>
      <c r="B26" s="722" t="s">
        <v>41</v>
      </c>
      <c r="C26" s="1360"/>
      <c r="D26" s="1360"/>
      <c r="E26" s="1360"/>
      <c r="F26" s="1360"/>
      <c r="G26" s="1360"/>
      <c r="H26" s="1360"/>
      <c r="I26" s="1360"/>
      <c r="J26" s="1360"/>
      <c r="K26" s="1360"/>
      <c r="L26" s="1360"/>
      <c r="M26" s="1360"/>
      <c r="N26" s="1360"/>
      <c r="O26" s="1360"/>
      <c r="P26" s="1360"/>
      <c r="Q26" s="1360"/>
      <c r="R26" s="1360"/>
      <c r="S26" s="1360"/>
      <c r="T26" s="1360"/>
      <c r="U26" s="1360"/>
      <c r="V26" s="1360"/>
      <c r="W26" s="1357">
        <v>4171534</v>
      </c>
      <c r="X26" s="1357">
        <v>4662130</v>
      </c>
      <c r="Y26" s="1357">
        <v>5091149</v>
      </c>
      <c r="Z26" s="1357">
        <v>5454198</v>
      </c>
      <c r="AA26" s="1357">
        <v>5876953</v>
      </c>
      <c r="AB26" s="1357">
        <v>6424687</v>
      </c>
      <c r="AC26" s="1357">
        <v>6875617</v>
      </c>
      <c r="AD26" s="1357">
        <v>7368604</v>
      </c>
      <c r="AE26" s="1357">
        <v>7715098</v>
      </c>
      <c r="AF26" s="1357">
        <v>8056458</v>
      </c>
      <c r="AG26" s="1357">
        <v>8463875</v>
      </c>
      <c r="AH26" s="1357">
        <v>8795827</v>
      </c>
      <c r="AI26" s="1357">
        <v>9090620</v>
      </c>
      <c r="AJ26" s="1357">
        <v>9614041</v>
      </c>
      <c r="AK26" s="1357">
        <v>10035463</v>
      </c>
      <c r="AL26" s="1361">
        <v>10337652</v>
      </c>
      <c r="AM26" s="1361">
        <v>11084906</v>
      </c>
      <c r="AN26" s="1361">
        <v>11464026</v>
      </c>
      <c r="AO26" s="1361">
        <v>11748856</v>
      </c>
      <c r="AP26" s="1361">
        <v>11680023</v>
      </c>
      <c r="AQ26" s="1361">
        <v>11692407</v>
      </c>
      <c r="AR26" s="1361">
        <v>12190436</v>
      </c>
      <c r="AS26" s="1361">
        <v>12369263</v>
      </c>
      <c r="AT26" s="1361">
        <v>12374314</v>
      </c>
      <c r="AU26" s="1361">
        <v>12424373</v>
      </c>
      <c r="AV26" s="1361">
        <v>12542520</v>
      </c>
      <c r="AW26" s="1361">
        <v>12711543</v>
      </c>
      <c r="AX26" s="1361">
        <v>12623304</v>
      </c>
      <c r="AY26" s="1361">
        <v>12630325</v>
      </c>
      <c r="AZ26" s="1361">
        <v>12750222</v>
      </c>
      <c r="BA26" s="1361">
        <v>12671466</v>
      </c>
      <c r="BB26" s="1361">
        <v>12795847</v>
      </c>
      <c r="BC26" s="1361">
        <v>13085634</v>
      </c>
      <c r="BD26" s="1361">
        <v>13053695</v>
      </c>
      <c r="BE26" s="1362">
        <v>13063623</v>
      </c>
    </row>
    <row r="27" spans="1:57" ht="12.9" customHeight="1">
      <c r="A27" s="1346"/>
      <c r="B27" s="722" t="s">
        <v>42</v>
      </c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57">
        <v>438506</v>
      </c>
      <c r="X27" s="1357">
        <v>472426</v>
      </c>
      <c r="Y27" s="1357">
        <v>516788</v>
      </c>
      <c r="Z27" s="1357">
        <v>560243</v>
      </c>
      <c r="AA27" s="1357">
        <v>601968</v>
      </c>
      <c r="AB27" s="1357">
        <v>671786</v>
      </c>
      <c r="AC27" s="1357">
        <v>730639</v>
      </c>
      <c r="AD27" s="1357">
        <v>731101</v>
      </c>
      <c r="AE27" s="1357">
        <v>756392</v>
      </c>
      <c r="AF27" s="1357">
        <v>807533</v>
      </c>
      <c r="AG27" s="1357">
        <v>816772</v>
      </c>
      <c r="AH27" s="1357">
        <v>848599</v>
      </c>
      <c r="AI27" s="1357">
        <v>866194</v>
      </c>
      <c r="AJ27" s="1357">
        <v>902640</v>
      </c>
      <c r="AK27" s="1357">
        <v>956339</v>
      </c>
      <c r="AL27" s="1361">
        <v>987461</v>
      </c>
      <c r="AM27" s="1361">
        <v>1027121</v>
      </c>
      <c r="AN27" s="1361">
        <v>1080198</v>
      </c>
      <c r="AO27" s="1361">
        <v>1150960</v>
      </c>
      <c r="AP27" s="1361">
        <v>1325197</v>
      </c>
      <c r="AQ27" s="1361">
        <v>1611243</v>
      </c>
      <c r="AR27" s="1361">
        <v>1373397</v>
      </c>
      <c r="AS27" s="1361">
        <v>1328016</v>
      </c>
      <c r="AT27" s="1361">
        <v>1341867</v>
      </c>
      <c r="AU27" s="1361">
        <v>1447260</v>
      </c>
      <c r="AV27" s="1361">
        <v>1366803</v>
      </c>
      <c r="AW27" s="1361">
        <v>1390177</v>
      </c>
      <c r="AX27" s="1361">
        <v>1390396</v>
      </c>
      <c r="AY27" s="1361">
        <v>1406128</v>
      </c>
      <c r="AZ27" s="1361">
        <v>1411367</v>
      </c>
      <c r="BA27" s="1361">
        <v>1495207</v>
      </c>
      <c r="BB27" s="1361">
        <v>1346007</v>
      </c>
      <c r="BC27" s="1361">
        <v>1355276</v>
      </c>
      <c r="BD27" s="1361">
        <v>1334634</v>
      </c>
      <c r="BE27" s="1362">
        <v>1320916</v>
      </c>
    </row>
    <row r="28" spans="1:57" ht="12.9" customHeight="1">
      <c r="A28" s="1346"/>
      <c r="B28" s="722" t="s">
        <v>43</v>
      </c>
      <c r="C28" s="1364">
        <v>98262</v>
      </c>
      <c r="D28" s="1364">
        <v>150649</v>
      </c>
      <c r="E28" s="1364">
        <v>177134</v>
      </c>
      <c r="F28" s="1364">
        <v>160968</v>
      </c>
      <c r="G28" s="1364">
        <v>209871</v>
      </c>
      <c r="H28" s="1364">
        <v>273031</v>
      </c>
      <c r="I28" s="1364">
        <v>390531</v>
      </c>
      <c r="J28" s="1364">
        <v>368442</v>
      </c>
      <c r="K28" s="1364">
        <v>419662</v>
      </c>
      <c r="L28" s="1364">
        <v>479721</v>
      </c>
      <c r="M28" s="1364">
        <v>511841</v>
      </c>
      <c r="N28" s="1364">
        <v>592910</v>
      </c>
      <c r="O28" s="1364">
        <v>785227</v>
      </c>
      <c r="P28" s="1364">
        <v>984470</v>
      </c>
      <c r="Q28" s="1364">
        <v>1182034</v>
      </c>
      <c r="R28" s="1364">
        <v>1473458</v>
      </c>
      <c r="S28" s="1364">
        <v>1605097</v>
      </c>
      <c r="T28" s="1364">
        <v>1810912</v>
      </c>
      <c r="U28" s="1364">
        <v>2272104</v>
      </c>
      <c r="V28" s="1364">
        <v>2440579</v>
      </c>
      <c r="W28" s="1357">
        <v>2272422</v>
      </c>
      <c r="X28" s="1357">
        <v>2347333</v>
      </c>
      <c r="Y28" s="1357">
        <v>2353222</v>
      </c>
      <c r="Z28" s="1357">
        <v>2426317</v>
      </c>
      <c r="AA28" s="1357">
        <v>2903148</v>
      </c>
      <c r="AB28" s="1357">
        <v>3153671</v>
      </c>
      <c r="AC28" s="1357">
        <v>3257243</v>
      </c>
      <c r="AD28" s="1357">
        <v>3266378</v>
      </c>
      <c r="AE28" s="1357">
        <v>3075843</v>
      </c>
      <c r="AF28" s="1357">
        <v>3360742</v>
      </c>
      <c r="AG28" s="1357">
        <v>3635074</v>
      </c>
      <c r="AH28" s="1357">
        <v>3873586</v>
      </c>
      <c r="AI28" s="1357">
        <v>4291536</v>
      </c>
      <c r="AJ28" s="1357">
        <v>4907851</v>
      </c>
      <c r="AK28" s="1357">
        <v>5705778</v>
      </c>
      <c r="AL28" s="1361">
        <v>6404784</v>
      </c>
      <c r="AM28" s="1361">
        <v>6612046</v>
      </c>
      <c r="AN28" s="1361">
        <v>6293263</v>
      </c>
      <c r="AO28" s="1361">
        <v>6195292</v>
      </c>
      <c r="AP28" s="1361">
        <v>5962953</v>
      </c>
      <c r="AQ28" s="1361">
        <v>7894129</v>
      </c>
      <c r="AR28" s="1361">
        <v>8432286</v>
      </c>
      <c r="AS28" s="1361">
        <v>7301612</v>
      </c>
      <c r="AT28" s="1361">
        <v>5991789</v>
      </c>
      <c r="AU28" s="1361">
        <v>5372242</v>
      </c>
      <c r="AV28" s="1361">
        <v>5015257</v>
      </c>
      <c r="AW28" s="1361">
        <v>4657452</v>
      </c>
      <c r="AX28" s="1361">
        <v>4134930</v>
      </c>
      <c r="AY28" s="1361">
        <v>4125737</v>
      </c>
      <c r="AZ28" s="1361">
        <v>4259957</v>
      </c>
      <c r="BA28" s="1361">
        <v>4564796</v>
      </c>
      <c r="BB28" s="1361">
        <v>4842825</v>
      </c>
      <c r="BC28" s="1361">
        <v>4713541</v>
      </c>
      <c r="BD28" s="1361">
        <v>4470333</v>
      </c>
      <c r="BE28" s="1362">
        <v>3744718</v>
      </c>
    </row>
    <row r="29" spans="1:57" ht="12.9" customHeight="1">
      <c r="A29" s="1346"/>
      <c r="B29" s="722" t="s">
        <v>44</v>
      </c>
      <c r="C29" s="1364">
        <v>85718</v>
      </c>
      <c r="D29" s="1364">
        <v>123476</v>
      </c>
      <c r="E29" s="1364">
        <v>159806</v>
      </c>
      <c r="F29" s="1364">
        <v>158283</v>
      </c>
      <c r="G29" s="1364">
        <v>188087</v>
      </c>
      <c r="H29" s="1364">
        <v>252256</v>
      </c>
      <c r="I29" s="1364">
        <v>346275</v>
      </c>
      <c r="J29" s="1364">
        <v>361674</v>
      </c>
      <c r="K29" s="1364">
        <v>384227</v>
      </c>
      <c r="L29" s="1364">
        <v>451979</v>
      </c>
      <c r="M29" s="1364">
        <v>469823</v>
      </c>
      <c r="N29" s="1364">
        <v>555208</v>
      </c>
      <c r="O29" s="1364">
        <v>703617</v>
      </c>
      <c r="P29" s="1364">
        <v>916630</v>
      </c>
      <c r="Q29" s="1364">
        <v>1101324</v>
      </c>
      <c r="R29" s="1364">
        <v>1351563</v>
      </c>
      <c r="S29" s="1364">
        <v>1520429</v>
      </c>
      <c r="T29" s="1364">
        <v>1742426</v>
      </c>
      <c r="U29" s="1364">
        <v>2036892</v>
      </c>
      <c r="V29" s="1364">
        <v>2125125</v>
      </c>
      <c r="W29" s="1357">
        <v>2110466</v>
      </c>
      <c r="X29" s="1357">
        <v>2238133</v>
      </c>
      <c r="Y29" s="1357">
        <v>2319943</v>
      </c>
      <c r="Z29" s="1357">
        <v>2494722</v>
      </c>
      <c r="AA29" s="1357">
        <v>2731569</v>
      </c>
      <c r="AB29" s="1357">
        <v>2985469</v>
      </c>
      <c r="AC29" s="1357">
        <v>3136249</v>
      </c>
      <c r="AD29" s="1357">
        <v>3219282</v>
      </c>
      <c r="AE29" s="1357">
        <v>3152519</v>
      </c>
      <c r="AF29" s="1357">
        <v>3345406</v>
      </c>
      <c r="AG29" s="1357">
        <v>3641208</v>
      </c>
      <c r="AH29" s="1357">
        <v>3921744</v>
      </c>
      <c r="AI29" s="1357">
        <v>4374010</v>
      </c>
      <c r="AJ29" s="1357">
        <v>4811239</v>
      </c>
      <c r="AK29" s="1357">
        <v>5528513</v>
      </c>
      <c r="AL29" s="1361">
        <v>6128152</v>
      </c>
      <c r="AM29" s="1361">
        <v>6265575</v>
      </c>
      <c r="AN29" s="1361">
        <v>6303933</v>
      </c>
      <c r="AO29" s="1361">
        <v>6250326</v>
      </c>
      <c r="AP29" s="1361">
        <v>5946617</v>
      </c>
      <c r="AQ29" s="1361">
        <v>7769869</v>
      </c>
      <c r="AR29" s="1361">
        <v>8209303</v>
      </c>
      <c r="AS29" s="1361">
        <v>7105654</v>
      </c>
      <c r="AT29" s="1361">
        <v>5916442</v>
      </c>
      <c r="AU29" s="1361">
        <v>5483326</v>
      </c>
      <c r="AV29" s="1361">
        <v>5140868</v>
      </c>
      <c r="AW29" s="1361">
        <v>4676190</v>
      </c>
      <c r="AX29" s="1361">
        <v>4344367</v>
      </c>
      <c r="AY29" s="1361">
        <v>4193086</v>
      </c>
      <c r="AZ29" s="1361">
        <v>4221709</v>
      </c>
      <c r="BA29" s="1361">
        <v>4446108</v>
      </c>
      <c r="BB29" s="1361">
        <v>4655444</v>
      </c>
      <c r="BC29" s="1361">
        <v>4417878</v>
      </c>
      <c r="BD29" s="1361">
        <v>4277338</v>
      </c>
      <c r="BE29" s="1362">
        <v>4032886</v>
      </c>
    </row>
    <row r="30" spans="1:57" ht="12.9" customHeight="1">
      <c r="A30" s="1346"/>
      <c r="B30" s="722" t="s">
        <v>45</v>
      </c>
      <c r="C30" s="1364">
        <v>68580</v>
      </c>
      <c r="D30" s="1364">
        <v>102540</v>
      </c>
      <c r="E30" s="1364">
        <v>131579</v>
      </c>
      <c r="F30" s="1364">
        <v>128454</v>
      </c>
      <c r="G30" s="1364">
        <v>154636</v>
      </c>
      <c r="H30" s="1364">
        <v>212806</v>
      </c>
      <c r="I30" s="1364">
        <v>291638</v>
      </c>
      <c r="J30" s="1364">
        <v>292633</v>
      </c>
      <c r="K30" s="1364">
        <v>313344</v>
      </c>
      <c r="L30" s="1364">
        <v>376911</v>
      </c>
      <c r="M30" s="1364">
        <v>366642</v>
      </c>
      <c r="N30" s="1364">
        <v>420662</v>
      </c>
      <c r="O30" s="1364">
        <v>547308</v>
      </c>
      <c r="P30" s="1364">
        <v>723578</v>
      </c>
      <c r="Q30" s="1364">
        <v>860987</v>
      </c>
      <c r="R30" s="1364">
        <v>1052674</v>
      </c>
      <c r="S30" s="1364">
        <v>1120902</v>
      </c>
      <c r="T30" s="1364">
        <v>1283690</v>
      </c>
      <c r="U30" s="1364">
        <v>1544979</v>
      </c>
      <c r="V30" s="1364">
        <v>1593679</v>
      </c>
      <c r="W30" s="1357">
        <v>1588913</v>
      </c>
      <c r="X30" s="1357">
        <v>1645230</v>
      </c>
      <c r="Y30" s="1357">
        <v>1649176</v>
      </c>
      <c r="Z30" s="1357">
        <v>1783836</v>
      </c>
      <c r="AA30" s="1357">
        <v>1915901</v>
      </c>
      <c r="AB30" s="1357">
        <v>2109898</v>
      </c>
      <c r="AC30" s="1357">
        <v>2168390</v>
      </c>
      <c r="AD30" s="1357">
        <v>2247745</v>
      </c>
      <c r="AE30" s="1357">
        <v>2210482</v>
      </c>
      <c r="AF30" s="1357">
        <v>2388405</v>
      </c>
      <c r="AG30" s="1357">
        <v>2750341</v>
      </c>
      <c r="AH30" s="1357">
        <v>2976238</v>
      </c>
      <c r="AI30" s="1357">
        <v>3373215</v>
      </c>
      <c r="AJ30" s="1357">
        <v>3752616</v>
      </c>
      <c r="AK30" s="1357">
        <v>4437917</v>
      </c>
      <c r="AL30" s="1361">
        <v>4817514</v>
      </c>
      <c r="AM30" s="1361">
        <v>4722527</v>
      </c>
      <c r="AN30" s="1361">
        <v>4689167</v>
      </c>
      <c r="AO30" s="1361">
        <v>4312593</v>
      </c>
      <c r="AP30" s="1361">
        <v>4357435</v>
      </c>
      <c r="AQ30" s="1361">
        <v>5408183</v>
      </c>
      <c r="AR30" s="1361">
        <v>5706703</v>
      </c>
      <c r="AS30" s="1361">
        <v>4982847</v>
      </c>
      <c r="AT30" s="1361">
        <v>4199749</v>
      </c>
      <c r="AU30" s="1361">
        <v>3797028</v>
      </c>
      <c r="AV30" s="1361">
        <v>3706779</v>
      </c>
      <c r="AW30" s="1361">
        <v>3427943</v>
      </c>
      <c r="AX30" s="1361">
        <v>3266963</v>
      </c>
      <c r="AY30" s="1361">
        <v>3219395</v>
      </c>
      <c r="AZ30" s="1361">
        <v>3284575</v>
      </c>
      <c r="BA30" s="1361">
        <v>3557166</v>
      </c>
      <c r="BB30" s="1361">
        <v>3951954</v>
      </c>
      <c r="BC30" s="1361">
        <v>3777582</v>
      </c>
      <c r="BD30" s="1361">
        <v>3670866</v>
      </c>
      <c r="BE30" s="1362">
        <v>3266546</v>
      </c>
    </row>
    <row r="31" spans="1:57" ht="12.9" customHeight="1">
      <c r="A31" s="1346"/>
      <c r="B31" s="722" t="s">
        <v>46</v>
      </c>
      <c r="C31" s="1364">
        <v>15840</v>
      </c>
      <c r="D31" s="1364">
        <v>21326</v>
      </c>
      <c r="E31" s="1364">
        <v>24628</v>
      </c>
      <c r="F31" s="1364">
        <v>26458</v>
      </c>
      <c r="G31" s="1364">
        <v>29366</v>
      </c>
      <c r="H31" s="1364">
        <v>32154</v>
      </c>
      <c r="I31" s="1364">
        <v>50185</v>
      </c>
      <c r="J31" s="1364">
        <v>60780</v>
      </c>
      <c r="K31" s="1364">
        <v>72729</v>
      </c>
      <c r="L31" s="1364">
        <v>80870</v>
      </c>
      <c r="M31" s="1364">
        <v>85567</v>
      </c>
      <c r="N31" s="1364">
        <v>79341</v>
      </c>
      <c r="O31" s="1364">
        <v>126260</v>
      </c>
      <c r="P31" s="1364">
        <v>169146</v>
      </c>
      <c r="Q31" s="1364">
        <v>225526</v>
      </c>
      <c r="R31" s="1364">
        <v>253230</v>
      </c>
      <c r="S31" s="1364">
        <v>275292</v>
      </c>
      <c r="T31" s="1364">
        <v>362935</v>
      </c>
      <c r="U31" s="1364">
        <v>477821</v>
      </c>
      <c r="V31" s="1364">
        <v>428776</v>
      </c>
      <c r="W31" s="1357">
        <v>483081</v>
      </c>
      <c r="X31" s="1357">
        <v>522450</v>
      </c>
      <c r="Y31" s="1357">
        <v>544378</v>
      </c>
      <c r="Z31" s="1357">
        <v>535899</v>
      </c>
      <c r="AA31" s="1357">
        <v>600969</v>
      </c>
      <c r="AB31" s="1357">
        <v>606588</v>
      </c>
      <c r="AC31" s="1357">
        <v>546382</v>
      </c>
      <c r="AD31" s="1357">
        <v>554226</v>
      </c>
      <c r="AE31" s="1357">
        <v>508856</v>
      </c>
      <c r="AF31" s="1357">
        <v>530908</v>
      </c>
      <c r="AG31" s="1357">
        <v>531553</v>
      </c>
      <c r="AH31" s="1357">
        <v>579013</v>
      </c>
      <c r="AI31" s="1357">
        <v>812592</v>
      </c>
      <c r="AJ31" s="1357">
        <v>903365</v>
      </c>
      <c r="AK31" s="1357">
        <v>983069</v>
      </c>
      <c r="AL31" s="1361">
        <v>1093219</v>
      </c>
      <c r="AM31" s="1361">
        <v>966129</v>
      </c>
      <c r="AN31" s="1361">
        <v>924571</v>
      </c>
      <c r="AO31" s="1361">
        <v>976670</v>
      </c>
      <c r="AP31" s="1361">
        <v>1058111</v>
      </c>
      <c r="AQ31" s="1361">
        <v>1627945</v>
      </c>
      <c r="AR31" s="1361">
        <v>1742754</v>
      </c>
      <c r="AS31" s="1361">
        <v>1258562</v>
      </c>
      <c r="AT31" s="1361">
        <v>1033943</v>
      </c>
      <c r="AU31" s="1361">
        <v>969112</v>
      </c>
      <c r="AV31" s="1361">
        <v>926180</v>
      </c>
      <c r="AW31" s="1361">
        <v>787605</v>
      </c>
      <c r="AX31" s="1361">
        <v>769573</v>
      </c>
      <c r="AY31" s="1361">
        <v>733624</v>
      </c>
      <c r="AZ31" s="1361">
        <v>725420</v>
      </c>
      <c r="BA31" s="1361">
        <v>723207</v>
      </c>
      <c r="BB31" s="1361">
        <v>760836</v>
      </c>
      <c r="BC31" s="1361">
        <v>673790</v>
      </c>
      <c r="BD31" s="1361">
        <v>635346</v>
      </c>
      <c r="BE31" s="1362">
        <v>494451</v>
      </c>
    </row>
    <row r="32" spans="1:57" ht="12.9" customHeight="1">
      <c r="A32" s="1346"/>
      <c r="B32" s="722" t="s">
        <v>47</v>
      </c>
      <c r="C32" s="1364">
        <v>52740</v>
      </c>
      <c r="D32" s="1364">
        <v>81214</v>
      </c>
      <c r="E32" s="1364">
        <v>106951</v>
      </c>
      <c r="F32" s="1364">
        <v>101996</v>
      </c>
      <c r="G32" s="1364">
        <v>125270</v>
      </c>
      <c r="H32" s="1364">
        <v>180652</v>
      </c>
      <c r="I32" s="1364">
        <v>241453</v>
      </c>
      <c r="J32" s="1364">
        <v>231853</v>
      </c>
      <c r="K32" s="1364">
        <v>240615</v>
      </c>
      <c r="L32" s="1364">
        <v>296041</v>
      </c>
      <c r="M32" s="1364">
        <v>281075</v>
      </c>
      <c r="N32" s="1364">
        <v>341321</v>
      </c>
      <c r="O32" s="1364">
        <v>421048</v>
      </c>
      <c r="P32" s="1364">
        <v>554432</v>
      </c>
      <c r="Q32" s="1364">
        <v>635461</v>
      </c>
      <c r="R32" s="1364">
        <v>799444</v>
      </c>
      <c r="S32" s="1364">
        <v>845610</v>
      </c>
      <c r="T32" s="1364">
        <v>920755</v>
      </c>
      <c r="U32" s="1364">
        <v>1067158</v>
      </c>
      <c r="V32" s="1364">
        <v>1164903</v>
      </c>
      <c r="W32" s="1357">
        <v>1105832</v>
      </c>
      <c r="X32" s="1357">
        <v>1122780</v>
      </c>
      <c r="Y32" s="1357">
        <v>1104798</v>
      </c>
      <c r="Z32" s="1357">
        <v>1247937</v>
      </c>
      <c r="AA32" s="1357">
        <v>1314932</v>
      </c>
      <c r="AB32" s="1357">
        <v>1503310</v>
      </c>
      <c r="AC32" s="1357">
        <v>1622008</v>
      </c>
      <c r="AD32" s="1357">
        <v>1693519</v>
      </c>
      <c r="AE32" s="1357">
        <v>1701626</v>
      </c>
      <c r="AF32" s="1357">
        <v>1857497</v>
      </c>
      <c r="AG32" s="1357">
        <v>2218788</v>
      </c>
      <c r="AH32" s="1357">
        <v>2397225</v>
      </c>
      <c r="AI32" s="1357">
        <v>2560623</v>
      </c>
      <c r="AJ32" s="1357">
        <v>2849251</v>
      </c>
      <c r="AK32" s="1357">
        <v>3454848</v>
      </c>
      <c r="AL32" s="1361">
        <v>3724295</v>
      </c>
      <c r="AM32" s="1361">
        <v>3756398</v>
      </c>
      <c r="AN32" s="1361">
        <v>3764596</v>
      </c>
      <c r="AO32" s="1361">
        <v>3335923</v>
      </c>
      <c r="AP32" s="1361">
        <v>3299324</v>
      </c>
      <c r="AQ32" s="1361">
        <v>3780238</v>
      </c>
      <c r="AR32" s="1361">
        <v>3963949</v>
      </c>
      <c r="AS32" s="1361">
        <v>3724285</v>
      </c>
      <c r="AT32" s="1361">
        <v>3165806</v>
      </c>
      <c r="AU32" s="1361">
        <v>2827916</v>
      </c>
      <c r="AV32" s="1361">
        <v>2780599</v>
      </c>
      <c r="AW32" s="1361">
        <v>2640338</v>
      </c>
      <c r="AX32" s="1361">
        <v>2497390</v>
      </c>
      <c r="AY32" s="1361">
        <v>2485771</v>
      </c>
      <c r="AZ32" s="1361">
        <v>2559155</v>
      </c>
      <c r="BA32" s="1361">
        <v>2833959</v>
      </c>
      <c r="BB32" s="1361">
        <v>3191118</v>
      </c>
      <c r="BC32" s="1361">
        <v>3103792</v>
      </c>
      <c r="BD32" s="1361">
        <v>3035520</v>
      </c>
      <c r="BE32" s="1362">
        <v>2772095</v>
      </c>
    </row>
    <row r="33" spans="1:57" ht="12.9" customHeight="1">
      <c r="A33" s="1346"/>
      <c r="B33" s="722" t="s">
        <v>48</v>
      </c>
      <c r="C33" s="1364">
        <v>17138</v>
      </c>
      <c r="D33" s="1364">
        <v>20936</v>
      </c>
      <c r="E33" s="1364">
        <v>28227</v>
      </c>
      <c r="F33" s="1364">
        <v>29829</v>
      </c>
      <c r="G33" s="1364">
        <v>33451</v>
      </c>
      <c r="H33" s="1364">
        <v>39450</v>
      </c>
      <c r="I33" s="1364">
        <v>54637</v>
      </c>
      <c r="J33" s="1364">
        <v>69041</v>
      </c>
      <c r="K33" s="1364">
        <v>70883</v>
      </c>
      <c r="L33" s="1364">
        <v>75068</v>
      </c>
      <c r="M33" s="1364">
        <v>103181</v>
      </c>
      <c r="N33" s="1364">
        <v>134546</v>
      </c>
      <c r="O33" s="1364">
        <v>156309</v>
      </c>
      <c r="P33" s="1364">
        <v>193052</v>
      </c>
      <c r="Q33" s="1364">
        <v>240337</v>
      </c>
      <c r="R33" s="1364">
        <v>298889</v>
      </c>
      <c r="S33" s="1364">
        <v>399527</v>
      </c>
      <c r="T33" s="1364">
        <v>458736</v>
      </c>
      <c r="U33" s="1364">
        <v>491913</v>
      </c>
      <c r="V33" s="1364">
        <v>531446</v>
      </c>
      <c r="W33" s="1357">
        <v>521553</v>
      </c>
      <c r="X33" s="1357">
        <v>592903</v>
      </c>
      <c r="Y33" s="1357">
        <v>670767</v>
      </c>
      <c r="Z33" s="1357">
        <v>710886</v>
      </c>
      <c r="AA33" s="1357">
        <v>815668</v>
      </c>
      <c r="AB33" s="1357">
        <v>875571</v>
      </c>
      <c r="AC33" s="1357">
        <v>967859</v>
      </c>
      <c r="AD33" s="1357">
        <v>971537</v>
      </c>
      <c r="AE33" s="1357">
        <v>942037</v>
      </c>
      <c r="AF33" s="1357">
        <v>957001</v>
      </c>
      <c r="AG33" s="1357">
        <v>890867</v>
      </c>
      <c r="AH33" s="1357">
        <v>945506</v>
      </c>
      <c r="AI33" s="1357">
        <v>1000795</v>
      </c>
      <c r="AJ33" s="1357">
        <v>1058623</v>
      </c>
      <c r="AK33" s="1357">
        <v>1090596</v>
      </c>
      <c r="AL33" s="1361">
        <v>1310638</v>
      </c>
      <c r="AM33" s="1361">
        <v>1543048</v>
      </c>
      <c r="AN33" s="1361">
        <v>1614766</v>
      </c>
      <c r="AO33" s="1361">
        <v>1937733</v>
      </c>
      <c r="AP33" s="1361">
        <v>1589182</v>
      </c>
      <c r="AQ33" s="1361">
        <v>2361686</v>
      </c>
      <c r="AR33" s="1361">
        <v>2502600</v>
      </c>
      <c r="AS33" s="1361">
        <v>2122807</v>
      </c>
      <c r="AT33" s="1361">
        <v>1716693</v>
      </c>
      <c r="AU33" s="1361">
        <v>1686298</v>
      </c>
      <c r="AV33" s="1361">
        <v>1434089</v>
      </c>
      <c r="AW33" s="1361">
        <v>1248247</v>
      </c>
      <c r="AX33" s="1361">
        <v>1077404</v>
      </c>
      <c r="AY33" s="1361">
        <v>973691</v>
      </c>
      <c r="AZ33" s="1361">
        <v>937134</v>
      </c>
      <c r="BA33" s="1361">
        <v>888942</v>
      </c>
      <c r="BB33" s="1361">
        <v>703490</v>
      </c>
      <c r="BC33" s="1361">
        <v>640296</v>
      </c>
      <c r="BD33" s="1361">
        <v>606472</v>
      </c>
      <c r="BE33" s="1362">
        <v>766340</v>
      </c>
    </row>
    <row r="34" spans="1:57" ht="12.9" customHeight="1">
      <c r="A34" s="1346"/>
      <c r="B34" s="722" t="s">
        <v>46</v>
      </c>
      <c r="C34" s="1364">
        <v>326</v>
      </c>
      <c r="D34" s="1364">
        <v>465</v>
      </c>
      <c r="E34" s="1364">
        <v>512</v>
      </c>
      <c r="F34" s="1364">
        <v>677</v>
      </c>
      <c r="G34" s="1364">
        <v>516</v>
      </c>
      <c r="H34" s="1364">
        <v>694</v>
      </c>
      <c r="I34" s="1364">
        <v>1110</v>
      </c>
      <c r="J34" s="1364">
        <v>1175</v>
      </c>
      <c r="K34" s="1364">
        <v>1311</v>
      </c>
      <c r="L34" s="1364">
        <v>2325</v>
      </c>
      <c r="M34" s="1364">
        <v>3113</v>
      </c>
      <c r="N34" s="1364">
        <v>6121</v>
      </c>
      <c r="O34" s="1364">
        <v>8008</v>
      </c>
      <c r="P34" s="1364">
        <v>11418</v>
      </c>
      <c r="Q34" s="1364">
        <v>13762</v>
      </c>
      <c r="R34" s="1364">
        <v>17116</v>
      </c>
      <c r="S34" s="1364">
        <v>22342</v>
      </c>
      <c r="T34" s="1364">
        <v>25673</v>
      </c>
      <c r="U34" s="1364">
        <v>31533</v>
      </c>
      <c r="V34" s="1364">
        <v>37794</v>
      </c>
      <c r="W34" s="1357">
        <v>47719</v>
      </c>
      <c r="X34" s="1357">
        <v>60736</v>
      </c>
      <c r="Y34" s="1357">
        <v>99759</v>
      </c>
      <c r="Z34" s="1357">
        <v>94764</v>
      </c>
      <c r="AA34" s="1357">
        <v>77360</v>
      </c>
      <c r="AB34" s="1357">
        <v>58317</v>
      </c>
      <c r="AC34" s="1357">
        <v>124884</v>
      </c>
      <c r="AD34" s="1357">
        <v>117943</v>
      </c>
      <c r="AE34" s="1357">
        <v>90261</v>
      </c>
      <c r="AF34" s="1357">
        <v>81903</v>
      </c>
      <c r="AG34" s="1357">
        <v>95679</v>
      </c>
      <c r="AH34" s="1357">
        <v>94727</v>
      </c>
      <c r="AI34" s="1357">
        <v>81780</v>
      </c>
      <c r="AJ34" s="1357">
        <v>83761</v>
      </c>
      <c r="AK34" s="1357">
        <v>84013</v>
      </c>
      <c r="AL34" s="1361">
        <v>90433</v>
      </c>
      <c r="AM34" s="1361">
        <v>115738</v>
      </c>
      <c r="AN34" s="1361">
        <v>111949</v>
      </c>
      <c r="AO34" s="1361">
        <v>158103</v>
      </c>
      <c r="AP34" s="1361">
        <v>162492</v>
      </c>
      <c r="AQ34" s="1361">
        <v>171516</v>
      </c>
      <c r="AR34" s="1361">
        <v>248201</v>
      </c>
      <c r="AS34" s="1361">
        <v>355928</v>
      </c>
      <c r="AT34" s="1361">
        <v>168157</v>
      </c>
      <c r="AU34" s="1361">
        <v>120821</v>
      </c>
      <c r="AV34" s="1361">
        <v>68013</v>
      </c>
      <c r="AW34" s="1361">
        <v>62640</v>
      </c>
      <c r="AX34" s="1361">
        <v>38732</v>
      </c>
      <c r="AY34" s="1361">
        <v>31825</v>
      </c>
      <c r="AZ34" s="1361">
        <v>31165</v>
      </c>
      <c r="BA34" s="1361">
        <v>37667</v>
      </c>
      <c r="BB34" s="1361">
        <v>33854</v>
      </c>
      <c r="BC34" s="1361">
        <v>25850</v>
      </c>
      <c r="BD34" s="1361">
        <v>30425</v>
      </c>
      <c r="BE34" s="1362">
        <v>22775</v>
      </c>
    </row>
    <row r="35" spans="1:57" ht="12.9" customHeight="1">
      <c r="A35" s="1346"/>
      <c r="B35" s="722" t="s">
        <v>47</v>
      </c>
      <c r="C35" s="1364">
        <v>6436</v>
      </c>
      <c r="D35" s="1364">
        <v>9216</v>
      </c>
      <c r="E35" s="1364">
        <v>13466</v>
      </c>
      <c r="F35" s="1364">
        <v>12776</v>
      </c>
      <c r="G35" s="1364">
        <v>13914</v>
      </c>
      <c r="H35" s="1364">
        <v>14524</v>
      </c>
      <c r="I35" s="1364">
        <v>21373</v>
      </c>
      <c r="J35" s="1364">
        <v>28076</v>
      </c>
      <c r="K35" s="1364">
        <v>31095</v>
      </c>
      <c r="L35" s="1364">
        <v>33848</v>
      </c>
      <c r="M35" s="1364">
        <v>45637</v>
      </c>
      <c r="N35" s="1364">
        <v>66153</v>
      </c>
      <c r="O35" s="1364">
        <v>79735</v>
      </c>
      <c r="P35" s="1364">
        <v>108318</v>
      </c>
      <c r="Q35" s="1364">
        <v>141311</v>
      </c>
      <c r="R35" s="1364">
        <v>183149</v>
      </c>
      <c r="S35" s="1364">
        <v>235542</v>
      </c>
      <c r="T35" s="1364">
        <v>229785</v>
      </c>
      <c r="U35" s="1364">
        <v>238667</v>
      </c>
      <c r="V35" s="1364">
        <v>226376</v>
      </c>
      <c r="W35" s="1357">
        <v>221186</v>
      </c>
      <c r="X35" s="1357">
        <v>268160</v>
      </c>
      <c r="Y35" s="1357">
        <v>256824</v>
      </c>
      <c r="Z35" s="1357">
        <v>272430</v>
      </c>
      <c r="AA35" s="1357">
        <v>359690</v>
      </c>
      <c r="AB35" s="1357">
        <v>365783</v>
      </c>
      <c r="AC35" s="1357">
        <v>417881</v>
      </c>
      <c r="AD35" s="1357">
        <v>467650</v>
      </c>
      <c r="AE35" s="1357">
        <v>355307</v>
      </c>
      <c r="AF35" s="1357">
        <v>395407</v>
      </c>
      <c r="AG35" s="1357">
        <v>305038</v>
      </c>
      <c r="AH35" s="1357">
        <v>336881</v>
      </c>
      <c r="AI35" s="1357">
        <v>322484</v>
      </c>
      <c r="AJ35" s="1357">
        <v>343487</v>
      </c>
      <c r="AK35" s="1357">
        <v>338031</v>
      </c>
      <c r="AL35" s="1361">
        <v>499093</v>
      </c>
      <c r="AM35" s="1361">
        <v>621649</v>
      </c>
      <c r="AN35" s="1361">
        <v>574460</v>
      </c>
      <c r="AO35" s="1361">
        <v>774821</v>
      </c>
      <c r="AP35" s="1361">
        <v>512847</v>
      </c>
      <c r="AQ35" s="1361">
        <v>680139</v>
      </c>
      <c r="AR35" s="1361">
        <v>708724</v>
      </c>
      <c r="AS35" s="1361">
        <v>604804</v>
      </c>
      <c r="AT35" s="1361">
        <v>531800</v>
      </c>
      <c r="AU35" s="1361">
        <v>563312</v>
      </c>
      <c r="AV35" s="1361">
        <v>475016</v>
      </c>
      <c r="AW35" s="1361">
        <v>423869</v>
      </c>
      <c r="AX35" s="1361">
        <v>344467</v>
      </c>
      <c r="AY35" s="1361">
        <v>283017</v>
      </c>
      <c r="AZ35" s="1361">
        <v>286635</v>
      </c>
      <c r="BA35" s="1361">
        <v>221287</v>
      </c>
      <c r="BB35" s="1361">
        <v>154384</v>
      </c>
      <c r="BC35" s="1361">
        <v>140867</v>
      </c>
      <c r="BD35" s="1361">
        <v>147903</v>
      </c>
      <c r="BE35" s="1362">
        <v>253080</v>
      </c>
    </row>
    <row r="36" spans="1:57" ht="12.9" customHeight="1">
      <c r="A36" s="1346"/>
      <c r="B36" s="722" t="s">
        <v>49</v>
      </c>
      <c r="C36" s="1364">
        <v>10376</v>
      </c>
      <c r="D36" s="1364">
        <v>11255</v>
      </c>
      <c r="E36" s="1364">
        <v>14249</v>
      </c>
      <c r="F36" s="1364">
        <v>16376</v>
      </c>
      <c r="G36" s="1364">
        <v>19021</v>
      </c>
      <c r="H36" s="1364">
        <v>24232</v>
      </c>
      <c r="I36" s="1364">
        <v>32154</v>
      </c>
      <c r="J36" s="1364">
        <v>39790</v>
      </c>
      <c r="K36" s="1364">
        <v>38477</v>
      </c>
      <c r="L36" s="1364">
        <v>38895</v>
      </c>
      <c r="M36" s="1364">
        <v>54431</v>
      </c>
      <c r="N36" s="1364">
        <v>62272</v>
      </c>
      <c r="O36" s="1364">
        <v>68566</v>
      </c>
      <c r="P36" s="1364">
        <v>73316</v>
      </c>
      <c r="Q36" s="1364">
        <v>85264</v>
      </c>
      <c r="R36" s="1364">
        <v>98624</v>
      </c>
      <c r="S36" s="1364">
        <v>141643</v>
      </c>
      <c r="T36" s="1364">
        <v>203278</v>
      </c>
      <c r="U36" s="1364">
        <v>221713</v>
      </c>
      <c r="V36" s="1364">
        <v>267276</v>
      </c>
      <c r="W36" s="1357">
        <v>252648</v>
      </c>
      <c r="X36" s="1357">
        <v>264007</v>
      </c>
      <c r="Y36" s="1357">
        <v>314184</v>
      </c>
      <c r="Z36" s="1357">
        <v>343692</v>
      </c>
      <c r="AA36" s="1357">
        <v>378618</v>
      </c>
      <c r="AB36" s="1357">
        <v>451471</v>
      </c>
      <c r="AC36" s="1357">
        <v>425094</v>
      </c>
      <c r="AD36" s="1357">
        <v>385944</v>
      </c>
      <c r="AE36" s="1357">
        <v>496469</v>
      </c>
      <c r="AF36" s="1357">
        <v>479691</v>
      </c>
      <c r="AG36" s="1357">
        <v>490150</v>
      </c>
      <c r="AH36" s="1357">
        <v>513898</v>
      </c>
      <c r="AI36" s="1357">
        <v>596531</v>
      </c>
      <c r="AJ36" s="1357">
        <v>631375</v>
      </c>
      <c r="AK36" s="1357">
        <v>668552</v>
      </c>
      <c r="AL36" s="1361">
        <v>721112</v>
      </c>
      <c r="AM36" s="1361">
        <v>805661</v>
      </c>
      <c r="AN36" s="1361">
        <v>928357</v>
      </c>
      <c r="AO36" s="1361">
        <v>1004809</v>
      </c>
      <c r="AP36" s="1361">
        <v>913843</v>
      </c>
      <c r="AQ36" s="1361">
        <v>1510031</v>
      </c>
      <c r="AR36" s="1361">
        <v>1545675</v>
      </c>
      <c r="AS36" s="1361">
        <v>1162075</v>
      </c>
      <c r="AT36" s="1361">
        <v>1016736</v>
      </c>
      <c r="AU36" s="1361">
        <v>1002165</v>
      </c>
      <c r="AV36" s="1361">
        <v>891060</v>
      </c>
      <c r="AW36" s="1361">
        <v>761738</v>
      </c>
      <c r="AX36" s="1361">
        <v>694205</v>
      </c>
      <c r="AY36" s="1361">
        <v>658849</v>
      </c>
      <c r="AZ36" s="1361">
        <v>619334</v>
      </c>
      <c r="BA36" s="1361">
        <v>629988</v>
      </c>
      <c r="BB36" s="1361">
        <v>515252</v>
      </c>
      <c r="BC36" s="1361">
        <v>473579</v>
      </c>
      <c r="BD36" s="1361">
        <v>428144</v>
      </c>
      <c r="BE36" s="1362">
        <v>490485</v>
      </c>
    </row>
    <row r="37" spans="1:57" ht="12.9" customHeight="1">
      <c r="A37" s="1346"/>
      <c r="B37" s="722" t="s">
        <v>50</v>
      </c>
      <c r="C37" s="1364">
        <v>12544</v>
      </c>
      <c r="D37" s="1364">
        <v>27173</v>
      </c>
      <c r="E37" s="1364">
        <v>17328</v>
      </c>
      <c r="F37" s="1364">
        <v>2685</v>
      </c>
      <c r="G37" s="1364">
        <v>21784</v>
      </c>
      <c r="H37" s="1364">
        <v>20775</v>
      </c>
      <c r="I37" s="1364">
        <v>44256</v>
      </c>
      <c r="J37" s="1364">
        <v>6768</v>
      </c>
      <c r="K37" s="1364">
        <v>35435</v>
      </c>
      <c r="L37" s="1364">
        <v>27742</v>
      </c>
      <c r="M37" s="1364">
        <v>42018</v>
      </c>
      <c r="N37" s="1364">
        <v>37702</v>
      </c>
      <c r="O37" s="1364">
        <v>81610</v>
      </c>
      <c r="P37" s="1364">
        <v>67840</v>
      </c>
      <c r="Q37" s="1364">
        <v>80710</v>
      </c>
      <c r="R37" s="1364">
        <v>121895</v>
      </c>
      <c r="S37" s="1364">
        <v>84668</v>
      </c>
      <c r="T37" s="1364">
        <v>68486</v>
      </c>
      <c r="U37" s="1364">
        <v>235212</v>
      </c>
      <c r="V37" s="1364">
        <v>315454</v>
      </c>
      <c r="W37" s="1357">
        <v>161956</v>
      </c>
      <c r="X37" s="1357">
        <v>109200</v>
      </c>
      <c r="Y37" s="1357">
        <v>33279</v>
      </c>
      <c r="Z37" s="1357">
        <v>-68405</v>
      </c>
      <c r="AA37" s="1357">
        <v>171579</v>
      </c>
      <c r="AB37" s="1357">
        <v>168202</v>
      </c>
      <c r="AC37" s="1357">
        <v>120994</v>
      </c>
      <c r="AD37" s="1357">
        <v>47096</v>
      </c>
      <c r="AE37" s="1357">
        <v>-76676</v>
      </c>
      <c r="AF37" s="1357">
        <v>15336</v>
      </c>
      <c r="AG37" s="1357">
        <v>-6134</v>
      </c>
      <c r="AH37" s="1357">
        <v>-48158</v>
      </c>
      <c r="AI37" s="1357">
        <v>-82474</v>
      </c>
      <c r="AJ37" s="1357">
        <v>96612</v>
      </c>
      <c r="AK37" s="1357">
        <v>177265</v>
      </c>
      <c r="AL37" s="1361">
        <v>276632</v>
      </c>
      <c r="AM37" s="1361">
        <v>346471</v>
      </c>
      <c r="AN37" s="1361">
        <v>-10670</v>
      </c>
      <c r="AO37" s="1361">
        <v>-55034</v>
      </c>
      <c r="AP37" s="1361">
        <v>16336</v>
      </c>
      <c r="AQ37" s="1361">
        <v>124260</v>
      </c>
      <c r="AR37" s="1361">
        <v>222983</v>
      </c>
      <c r="AS37" s="1361">
        <v>195958</v>
      </c>
      <c r="AT37" s="1361">
        <v>75347</v>
      </c>
      <c r="AU37" s="1361">
        <v>-111084</v>
      </c>
      <c r="AV37" s="1361">
        <v>-125611</v>
      </c>
      <c r="AW37" s="1361">
        <v>-18738</v>
      </c>
      <c r="AX37" s="1361">
        <v>-209437</v>
      </c>
      <c r="AY37" s="1361">
        <v>-67349</v>
      </c>
      <c r="AZ37" s="1361">
        <v>38248</v>
      </c>
      <c r="BA37" s="1361">
        <v>118688</v>
      </c>
      <c r="BB37" s="1361">
        <v>187381</v>
      </c>
      <c r="BC37" s="1361">
        <v>295663</v>
      </c>
      <c r="BD37" s="1361">
        <v>192995</v>
      </c>
      <c r="BE37" s="1362">
        <v>-288168</v>
      </c>
    </row>
    <row r="38" spans="1:57" ht="12.9" customHeight="1">
      <c r="A38" s="1346"/>
      <c r="B38" s="722" t="s">
        <v>51</v>
      </c>
      <c r="C38" s="1364">
        <v>11915</v>
      </c>
      <c r="D38" s="1364">
        <v>27013</v>
      </c>
      <c r="E38" s="1364">
        <v>17333</v>
      </c>
      <c r="F38" s="1364">
        <v>2623</v>
      </c>
      <c r="G38" s="1364">
        <v>21612</v>
      </c>
      <c r="H38" s="1364">
        <v>20678</v>
      </c>
      <c r="I38" s="1364">
        <v>44278</v>
      </c>
      <c r="J38" s="1364">
        <v>6526</v>
      </c>
      <c r="K38" s="1364">
        <v>35526</v>
      </c>
      <c r="L38" s="1364">
        <v>27381</v>
      </c>
      <c r="M38" s="1364">
        <v>42020</v>
      </c>
      <c r="N38" s="1364">
        <v>37682</v>
      </c>
      <c r="O38" s="1364">
        <v>81634</v>
      </c>
      <c r="P38" s="1364">
        <v>67836</v>
      </c>
      <c r="Q38" s="1364">
        <v>80703</v>
      </c>
      <c r="R38" s="1364">
        <v>121892</v>
      </c>
      <c r="S38" s="1364">
        <v>84680</v>
      </c>
      <c r="T38" s="1364">
        <v>68475</v>
      </c>
      <c r="U38" s="1364">
        <v>235113</v>
      </c>
      <c r="V38" s="1364">
        <v>315452</v>
      </c>
      <c r="W38" s="1357">
        <v>161341</v>
      </c>
      <c r="X38" s="1357">
        <v>108821</v>
      </c>
      <c r="Y38" s="1357">
        <v>31457</v>
      </c>
      <c r="Z38" s="1357">
        <v>-68425</v>
      </c>
      <c r="AA38" s="1357">
        <v>171020</v>
      </c>
      <c r="AB38" s="1357">
        <v>165257</v>
      </c>
      <c r="AC38" s="1357">
        <v>120698</v>
      </c>
      <c r="AD38" s="1357">
        <v>45967</v>
      </c>
      <c r="AE38" s="1357">
        <v>-75420</v>
      </c>
      <c r="AF38" s="1357">
        <v>15766</v>
      </c>
      <c r="AG38" s="1357">
        <v>-3665</v>
      </c>
      <c r="AH38" s="1357">
        <v>-48846</v>
      </c>
      <c r="AI38" s="1357">
        <v>-77926</v>
      </c>
      <c r="AJ38" s="1357">
        <v>101622</v>
      </c>
      <c r="AK38" s="1357">
        <v>176983</v>
      </c>
      <c r="AL38" s="1361">
        <v>272915</v>
      </c>
      <c r="AM38" s="1361">
        <v>343820</v>
      </c>
      <c r="AN38" s="1361">
        <v>-8144</v>
      </c>
      <c r="AO38" s="1361">
        <v>-52993</v>
      </c>
      <c r="AP38" s="1361">
        <v>16519</v>
      </c>
      <c r="AQ38" s="1361">
        <v>122899</v>
      </c>
      <c r="AR38" s="1361">
        <v>223668</v>
      </c>
      <c r="AS38" s="1361">
        <v>196022</v>
      </c>
      <c r="AT38" s="1361">
        <v>74974</v>
      </c>
      <c r="AU38" s="1361">
        <v>-111342</v>
      </c>
      <c r="AV38" s="1361">
        <v>-126313</v>
      </c>
      <c r="AW38" s="1361">
        <v>-19391</v>
      </c>
      <c r="AX38" s="1361">
        <v>-209623</v>
      </c>
      <c r="AY38" s="1361">
        <v>-66841</v>
      </c>
      <c r="AZ38" s="1361">
        <v>38702</v>
      </c>
      <c r="BA38" s="1361">
        <v>118799</v>
      </c>
      <c r="BB38" s="1361">
        <v>187270</v>
      </c>
      <c r="BC38" s="1361">
        <v>295226</v>
      </c>
      <c r="BD38" s="1361">
        <v>192175</v>
      </c>
      <c r="BE38" s="1362">
        <v>-288538</v>
      </c>
    </row>
    <row r="39" spans="1:57" ht="12.9" customHeight="1">
      <c r="A39" s="1346"/>
      <c r="B39" s="722" t="s">
        <v>52</v>
      </c>
      <c r="C39" s="1364">
        <v>629</v>
      </c>
      <c r="D39" s="1364">
        <v>160</v>
      </c>
      <c r="E39" s="1364">
        <v>-5</v>
      </c>
      <c r="F39" s="1364">
        <v>62</v>
      </c>
      <c r="G39" s="1364">
        <v>172</v>
      </c>
      <c r="H39" s="1364">
        <v>97</v>
      </c>
      <c r="I39" s="1364">
        <v>-22</v>
      </c>
      <c r="J39" s="1364">
        <v>242</v>
      </c>
      <c r="K39" s="1364">
        <v>-91</v>
      </c>
      <c r="L39" s="1364">
        <v>361</v>
      </c>
      <c r="M39" s="1364">
        <v>-2</v>
      </c>
      <c r="N39" s="1364">
        <v>20</v>
      </c>
      <c r="O39" s="1364">
        <v>-24</v>
      </c>
      <c r="P39" s="1364">
        <v>4</v>
      </c>
      <c r="Q39" s="1364">
        <v>7</v>
      </c>
      <c r="R39" s="1364">
        <v>3</v>
      </c>
      <c r="S39" s="1364">
        <v>-12</v>
      </c>
      <c r="T39" s="1364">
        <v>11</v>
      </c>
      <c r="U39" s="1364">
        <v>99</v>
      </c>
      <c r="V39" s="1364">
        <v>2</v>
      </c>
      <c r="W39" s="1357">
        <v>615</v>
      </c>
      <c r="X39" s="1357">
        <v>379</v>
      </c>
      <c r="Y39" s="1357">
        <v>1822</v>
      </c>
      <c r="Z39" s="1357">
        <v>20</v>
      </c>
      <c r="AA39" s="1357">
        <v>559</v>
      </c>
      <c r="AB39" s="1357">
        <v>2945</v>
      </c>
      <c r="AC39" s="1357">
        <v>296</v>
      </c>
      <c r="AD39" s="1357">
        <v>1129</v>
      </c>
      <c r="AE39" s="1357">
        <v>-1256</v>
      </c>
      <c r="AF39" s="1357">
        <v>-430</v>
      </c>
      <c r="AG39" s="1357">
        <v>-2469</v>
      </c>
      <c r="AH39" s="1357">
        <v>688</v>
      </c>
      <c r="AI39" s="1357">
        <v>-4548</v>
      </c>
      <c r="AJ39" s="1357">
        <v>-5010</v>
      </c>
      <c r="AK39" s="1357">
        <v>282</v>
      </c>
      <c r="AL39" s="1361">
        <v>3717</v>
      </c>
      <c r="AM39" s="1361">
        <v>2651</v>
      </c>
      <c r="AN39" s="1361">
        <v>-2526</v>
      </c>
      <c r="AO39" s="1361">
        <v>-2041</v>
      </c>
      <c r="AP39" s="1361">
        <v>-183</v>
      </c>
      <c r="AQ39" s="1361">
        <v>1361</v>
      </c>
      <c r="AR39" s="1361">
        <v>-685</v>
      </c>
      <c r="AS39" s="1361">
        <v>-64</v>
      </c>
      <c r="AT39" s="1361">
        <v>373</v>
      </c>
      <c r="AU39" s="1361">
        <v>258</v>
      </c>
      <c r="AV39" s="1361">
        <v>702</v>
      </c>
      <c r="AW39" s="1361">
        <v>653</v>
      </c>
      <c r="AX39" s="1361">
        <v>186</v>
      </c>
      <c r="AY39" s="1361">
        <v>-508</v>
      </c>
      <c r="AZ39" s="1361">
        <v>-454</v>
      </c>
      <c r="BA39" s="1361">
        <v>-111</v>
      </c>
      <c r="BB39" s="1361">
        <v>111</v>
      </c>
      <c r="BC39" s="1361">
        <v>437</v>
      </c>
      <c r="BD39" s="1361">
        <v>820</v>
      </c>
      <c r="BE39" s="1362">
        <v>370</v>
      </c>
    </row>
    <row r="40" spans="1:57" ht="12.9" customHeight="1">
      <c r="A40" s="1346"/>
      <c r="B40" s="722" t="s">
        <v>982</v>
      </c>
      <c r="C40" s="1364">
        <v>53225</v>
      </c>
      <c r="D40" s="1364">
        <v>22590</v>
      </c>
      <c r="E40" s="1364">
        <v>24603</v>
      </c>
      <c r="F40" s="1364">
        <v>33752</v>
      </c>
      <c r="G40" s="1364">
        <v>12993</v>
      </c>
      <c r="H40" s="1364">
        <v>-7067</v>
      </c>
      <c r="I40" s="1364">
        <v>-49523</v>
      </c>
      <c r="J40" s="1364">
        <v>-48023</v>
      </c>
      <c r="K40" s="1364">
        <v>-22222</v>
      </c>
      <c r="L40" s="1364">
        <v>-11178</v>
      </c>
      <c r="M40" s="1364">
        <v>29178</v>
      </c>
      <c r="N40" s="1364">
        <v>80380</v>
      </c>
      <c r="O40" s="1364">
        <v>54780</v>
      </c>
      <c r="P40" s="1364">
        <v>-32219</v>
      </c>
      <c r="Q40" s="1364">
        <v>11744</v>
      </c>
      <c r="R40" s="1364">
        <v>-47711</v>
      </c>
      <c r="S40" s="1364">
        <v>-38616</v>
      </c>
      <c r="T40" s="1364">
        <v>-51678</v>
      </c>
      <c r="U40" s="1364">
        <v>-6164</v>
      </c>
      <c r="V40" s="1364">
        <v>-335187</v>
      </c>
      <c r="W40" s="1357">
        <v>-487636</v>
      </c>
      <c r="X40" s="1357">
        <v>89518</v>
      </c>
      <c r="Y40" s="1357">
        <v>174239</v>
      </c>
      <c r="Z40" s="1357">
        <v>352310</v>
      </c>
      <c r="AA40" s="1357">
        <v>405442</v>
      </c>
      <c r="AB40" s="1357">
        <v>17177</v>
      </c>
      <c r="AC40" s="1357">
        <v>73452</v>
      </c>
      <c r="AD40" s="1357">
        <v>42407</v>
      </c>
      <c r="AE40" s="1357">
        <v>446391</v>
      </c>
      <c r="AF40" s="1357">
        <v>932495</v>
      </c>
      <c r="AG40" s="1357">
        <v>216589</v>
      </c>
      <c r="AH40" s="1357">
        <v>-248423</v>
      </c>
      <c r="AI40" s="1357">
        <v>-7990</v>
      </c>
      <c r="AJ40" s="1357">
        <v>59602</v>
      </c>
      <c r="AK40" s="1357">
        <v>18413</v>
      </c>
      <c r="AL40" s="1361">
        <v>886703</v>
      </c>
      <c r="AM40" s="1361">
        <v>939019</v>
      </c>
      <c r="AN40" s="1361">
        <v>1167854</v>
      </c>
      <c r="AO40" s="1361">
        <v>1444215</v>
      </c>
      <c r="AP40" s="1361">
        <v>1201509</v>
      </c>
      <c r="AQ40" s="1361">
        <v>176908</v>
      </c>
      <c r="AR40" s="1361">
        <v>129307</v>
      </c>
      <c r="AS40" s="1361">
        <v>733762</v>
      </c>
      <c r="AT40" s="1361">
        <v>1176213</v>
      </c>
      <c r="AU40" s="1361">
        <v>1028821</v>
      </c>
      <c r="AV40" s="1361">
        <v>1412035</v>
      </c>
      <c r="AW40" s="1361">
        <v>549978</v>
      </c>
      <c r="AX40" s="1361">
        <v>919711</v>
      </c>
      <c r="AY40" s="1361">
        <v>576348</v>
      </c>
      <c r="AZ40" s="1361">
        <v>566361</v>
      </c>
      <c r="BA40" s="1361">
        <v>317878</v>
      </c>
      <c r="BB40" s="1361">
        <v>556018</v>
      </c>
      <c r="BC40" s="1361">
        <v>102091</v>
      </c>
      <c r="BD40" s="1361">
        <v>171425</v>
      </c>
      <c r="BE40" s="1362">
        <v>-303355</v>
      </c>
    </row>
    <row r="41" spans="1:57" ht="12.9" customHeight="1">
      <c r="A41" s="1346"/>
      <c r="B41" s="722" t="s">
        <v>983</v>
      </c>
      <c r="C41" s="1360"/>
      <c r="D41" s="1360"/>
      <c r="E41" s="1360"/>
      <c r="F41" s="1360"/>
      <c r="G41" s="1360"/>
      <c r="H41" s="1360"/>
      <c r="I41" s="1360"/>
      <c r="J41" s="1360"/>
      <c r="K41" s="1360"/>
      <c r="L41" s="1360"/>
      <c r="M41" s="1364">
        <v>1976322</v>
      </c>
      <c r="N41" s="1364">
        <v>2267154</v>
      </c>
      <c r="O41" s="1364">
        <v>2624821</v>
      </c>
      <c r="P41" s="1364">
        <v>2977706</v>
      </c>
      <c r="Q41" s="1364">
        <v>3474985</v>
      </c>
      <c r="R41" s="1364">
        <v>4022277</v>
      </c>
      <c r="S41" s="1364">
        <v>4070930</v>
      </c>
      <c r="T41" s="1364">
        <v>4506267</v>
      </c>
      <c r="U41" s="1364">
        <v>5906766</v>
      </c>
      <c r="V41" s="1364">
        <v>6911305</v>
      </c>
      <c r="W41" s="1357">
        <v>7260143</v>
      </c>
      <c r="X41" s="1357">
        <v>8284991</v>
      </c>
      <c r="Y41" s="1357">
        <v>8539971</v>
      </c>
      <c r="Z41" s="1357">
        <v>8736450</v>
      </c>
      <c r="AA41" s="1357">
        <v>9835761</v>
      </c>
      <c r="AB41" s="1357">
        <v>10761844</v>
      </c>
      <c r="AC41" s="1357">
        <v>11260128</v>
      </c>
      <c r="AD41" s="1357">
        <v>11239207</v>
      </c>
      <c r="AE41" s="1357">
        <v>11499955</v>
      </c>
      <c r="AF41" s="1357">
        <v>12139212</v>
      </c>
      <c r="AG41" s="1357">
        <v>12101485</v>
      </c>
      <c r="AH41" s="1357">
        <v>11554058</v>
      </c>
      <c r="AI41" s="1357">
        <v>11950439</v>
      </c>
      <c r="AJ41" s="1357">
        <v>13078602</v>
      </c>
      <c r="AK41" s="1357">
        <v>14319248</v>
      </c>
      <c r="AL41" s="1361">
        <v>15328206</v>
      </c>
      <c r="AM41" s="1361">
        <v>15888768</v>
      </c>
      <c r="AN41" s="1361">
        <v>15419406</v>
      </c>
      <c r="AO41" s="1361">
        <v>15010676</v>
      </c>
      <c r="AP41" s="1361">
        <v>14183449</v>
      </c>
      <c r="AQ41" s="1361">
        <v>14269633</v>
      </c>
      <c r="AR41" s="1361">
        <v>15015291</v>
      </c>
      <c r="AS41" s="1361">
        <v>15035140</v>
      </c>
      <c r="AT41" s="1361">
        <v>14335928</v>
      </c>
      <c r="AU41" s="1361">
        <v>13894661</v>
      </c>
      <c r="AV41" s="1361">
        <v>14749943</v>
      </c>
      <c r="AW41" s="1361">
        <v>13687693</v>
      </c>
      <c r="AX41" s="1361">
        <v>13832003</v>
      </c>
      <c r="AY41" s="1361">
        <v>13722887</v>
      </c>
      <c r="AZ41" s="1361">
        <v>14548714</v>
      </c>
      <c r="BA41" s="1361">
        <v>15251158</v>
      </c>
      <c r="BB41" s="1361">
        <v>16465824</v>
      </c>
      <c r="BC41" s="1361">
        <v>16874232</v>
      </c>
      <c r="BD41" s="1361">
        <v>15866336</v>
      </c>
      <c r="BE41" s="1362">
        <v>13751479</v>
      </c>
    </row>
    <row r="42" spans="1:57" ht="12.9" customHeight="1">
      <c r="A42" s="1346"/>
      <c r="B42" s="722" t="s">
        <v>984</v>
      </c>
      <c r="C42" s="1360"/>
      <c r="D42" s="1360"/>
      <c r="E42" s="1360"/>
      <c r="F42" s="1360"/>
      <c r="G42" s="1360"/>
      <c r="H42" s="1360"/>
      <c r="I42" s="1360"/>
      <c r="J42" s="1360"/>
      <c r="K42" s="1360"/>
      <c r="L42" s="1360"/>
      <c r="M42" s="1364">
        <v>1813681</v>
      </c>
      <c r="N42" s="1364">
        <v>2096901</v>
      </c>
      <c r="O42" s="1364">
        <v>2434296</v>
      </c>
      <c r="P42" s="1364">
        <v>2783430</v>
      </c>
      <c r="Q42" s="1364">
        <v>3190333</v>
      </c>
      <c r="R42" s="1364">
        <v>3741480</v>
      </c>
      <c r="S42" s="1364">
        <v>3761418</v>
      </c>
      <c r="T42" s="1364">
        <v>4277316</v>
      </c>
      <c r="U42" s="1364">
        <v>5422839</v>
      </c>
      <c r="V42" s="1364">
        <v>6860091</v>
      </c>
      <c r="W42" s="1357">
        <v>6994806</v>
      </c>
      <c r="X42" s="1357">
        <v>7714915</v>
      </c>
      <c r="Y42" s="1357">
        <v>8034300</v>
      </c>
      <c r="Z42" s="1357">
        <v>8124229</v>
      </c>
      <c r="AA42" s="1357">
        <v>9200102</v>
      </c>
      <c r="AB42" s="1357">
        <v>10077566</v>
      </c>
      <c r="AC42" s="1357">
        <v>10521125</v>
      </c>
      <c r="AD42" s="1357">
        <v>10572649</v>
      </c>
      <c r="AE42" s="1357">
        <v>10623321</v>
      </c>
      <c r="AF42" s="1357">
        <v>11223250</v>
      </c>
      <c r="AG42" s="1357">
        <v>11252288</v>
      </c>
      <c r="AH42" s="1357">
        <v>10856869</v>
      </c>
      <c r="AI42" s="1357">
        <v>11703625</v>
      </c>
      <c r="AJ42" s="1357">
        <v>13009948</v>
      </c>
      <c r="AK42" s="1357">
        <v>14302532</v>
      </c>
      <c r="AL42" s="1361">
        <v>15553188</v>
      </c>
      <c r="AM42" s="1361">
        <v>15706078</v>
      </c>
      <c r="AN42" s="1361">
        <v>15246695</v>
      </c>
      <c r="AO42" s="1361">
        <v>14839415</v>
      </c>
      <c r="AP42" s="1361">
        <v>15017273</v>
      </c>
      <c r="AQ42" s="1361">
        <v>16220277</v>
      </c>
      <c r="AR42" s="1361">
        <v>16671842</v>
      </c>
      <c r="AS42" s="1361">
        <v>15877093</v>
      </c>
      <c r="AT42" s="1361">
        <v>14872384</v>
      </c>
      <c r="AU42" s="1361">
        <v>14501484</v>
      </c>
      <c r="AV42" s="1361">
        <v>14324673</v>
      </c>
      <c r="AW42" s="1361">
        <v>14189491</v>
      </c>
      <c r="AX42" s="1361">
        <v>13844477</v>
      </c>
      <c r="AY42" s="1361">
        <v>13881246</v>
      </c>
      <c r="AZ42" s="1361">
        <v>14359051</v>
      </c>
      <c r="BA42" s="1361">
        <v>15897447</v>
      </c>
      <c r="BB42" s="1361">
        <v>16431153</v>
      </c>
      <c r="BC42" s="1361">
        <v>16849761</v>
      </c>
      <c r="BD42" s="1361">
        <v>16521499</v>
      </c>
      <c r="BE42" s="1362">
        <v>15227940</v>
      </c>
    </row>
    <row r="43" spans="1:57" ht="12.9" customHeight="1">
      <c r="A43" s="1346"/>
      <c r="B43" s="722" t="s">
        <v>985</v>
      </c>
      <c r="C43" s="1360"/>
      <c r="D43" s="1360"/>
      <c r="E43" s="1360"/>
      <c r="F43" s="1360"/>
      <c r="G43" s="1360"/>
      <c r="H43" s="1360"/>
      <c r="I43" s="1360"/>
      <c r="J43" s="1360"/>
      <c r="K43" s="1360"/>
      <c r="L43" s="1360"/>
      <c r="M43" s="1364">
        <v>-133463</v>
      </c>
      <c r="N43" s="1364">
        <v>-89873</v>
      </c>
      <c r="O43" s="1364">
        <v>-135745</v>
      </c>
      <c r="P43" s="1364">
        <v>-226495</v>
      </c>
      <c r="Q43" s="1364">
        <v>-272908</v>
      </c>
      <c r="R43" s="1364">
        <v>-328508</v>
      </c>
      <c r="S43" s="1364">
        <v>-348128</v>
      </c>
      <c r="T43" s="1364">
        <v>-280629</v>
      </c>
      <c r="U43" s="1364">
        <v>-490091</v>
      </c>
      <c r="V43" s="1364">
        <v>-386401</v>
      </c>
      <c r="W43" s="1357">
        <v>-752973</v>
      </c>
      <c r="X43" s="1357">
        <v>-480558</v>
      </c>
      <c r="Y43" s="1357">
        <v>-331432</v>
      </c>
      <c r="Z43" s="1357">
        <v>-259911</v>
      </c>
      <c r="AA43" s="1357">
        <v>-230217</v>
      </c>
      <c r="AB43" s="1357">
        <v>-667101</v>
      </c>
      <c r="AC43" s="1357">
        <v>-665551</v>
      </c>
      <c r="AD43" s="1357">
        <v>-624151</v>
      </c>
      <c r="AE43" s="1357">
        <v>-430243</v>
      </c>
      <c r="AF43" s="1357">
        <v>16533</v>
      </c>
      <c r="AG43" s="1357">
        <v>-632608</v>
      </c>
      <c r="AH43" s="1357">
        <v>-945612</v>
      </c>
      <c r="AI43" s="1357">
        <v>-254804</v>
      </c>
      <c r="AJ43" s="1357">
        <v>-9052</v>
      </c>
      <c r="AK43" s="1357">
        <v>1697</v>
      </c>
      <c r="AL43" s="1361">
        <v>1111685</v>
      </c>
      <c r="AM43" s="1361">
        <v>756329</v>
      </c>
      <c r="AN43" s="1361">
        <v>995143</v>
      </c>
      <c r="AO43" s="1361">
        <v>1272954</v>
      </c>
      <c r="AP43" s="1361">
        <v>2035333</v>
      </c>
      <c r="AQ43" s="1361">
        <v>2127552</v>
      </c>
      <c r="AR43" s="1361">
        <v>1785858</v>
      </c>
      <c r="AS43" s="1361">
        <v>1575715</v>
      </c>
      <c r="AT43" s="1361">
        <v>1712669</v>
      </c>
      <c r="AU43" s="1361">
        <v>1635644</v>
      </c>
      <c r="AV43" s="1361">
        <v>986765</v>
      </c>
      <c r="AW43" s="1361">
        <v>1051776</v>
      </c>
      <c r="AX43" s="1361">
        <v>932185</v>
      </c>
      <c r="AY43" s="1361">
        <v>734707</v>
      </c>
      <c r="AZ43" s="1361">
        <v>376698</v>
      </c>
      <c r="BA43" s="1361">
        <v>964167</v>
      </c>
      <c r="BB43" s="1361">
        <v>521347</v>
      </c>
      <c r="BC43" s="1361">
        <v>77620</v>
      </c>
      <c r="BD43" s="1361">
        <v>826588</v>
      </c>
      <c r="BE43" s="1362">
        <v>1173106</v>
      </c>
    </row>
    <row r="44" spans="1:57" ht="12.9" customHeight="1">
      <c r="A44" s="1346"/>
      <c r="B44" s="722" t="s">
        <v>986</v>
      </c>
      <c r="C44" s="1365">
        <v>457542</v>
      </c>
      <c r="D44" s="1365">
        <v>496470</v>
      </c>
      <c r="E44" s="1365">
        <v>548951</v>
      </c>
      <c r="F44" s="1365">
        <v>572741</v>
      </c>
      <c r="G44" s="1365">
        <v>643536</v>
      </c>
      <c r="H44" s="1365">
        <v>721958</v>
      </c>
      <c r="I44" s="1365">
        <v>905511</v>
      </c>
      <c r="J44" s="1365">
        <v>978101</v>
      </c>
      <c r="K44" s="1365">
        <v>1120057</v>
      </c>
      <c r="L44" s="1365">
        <v>1300757</v>
      </c>
      <c r="M44" s="1365">
        <v>1484788</v>
      </c>
      <c r="N44" s="1365">
        <v>1727985</v>
      </c>
      <c r="O44" s="1365">
        <v>2008975</v>
      </c>
      <c r="P44" s="1365">
        <v>2342598</v>
      </c>
      <c r="Q44" s="1365">
        <v>2840675</v>
      </c>
      <c r="R44" s="1365">
        <v>3339293</v>
      </c>
      <c r="S44" s="1365">
        <v>3739060</v>
      </c>
      <c r="T44" s="1365">
        <v>4278995</v>
      </c>
      <c r="U44" s="1365">
        <v>5323417</v>
      </c>
      <c r="V44" s="1365">
        <v>5984189</v>
      </c>
      <c r="W44" s="1357">
        <v>6394826</v>
      </c>
      <c r="X44" s="1357">
        <v>7571407</v>
      </c>
      <c r="Y44" s="1357">
        <v>8135398</v>
      </c>
      <c r="Z44" s="1357">
        <v>8793068</v>
      </c>
      <c r="AA44" s="1357">
        <v>9787511</v>
      </c>
      <c r="AB44" s="1357">
        <v>10267321</v>
      </c>
      <c r="AC44" s="1357">
        <v>10936951</v>
      </c>
      <c r="AD44" s="1357">
        <v>11408490</v>
      </c>
      <c r="AE44" s="1357">
        <v>11993724</v>
      </c>
      <c r="AF44" s="1357">
        <v>13157228</v>
      </c>
      <c r="AG44" s="1357">
        <v>13132310</v>
      </c>
      <c r="AH44" s="1357">
        <v>13269589</v>
      </c>
      <c r="AI44" s="1357">
        <v>14240360</v>
      </c>
      <c r="AJ44" s="1357">
        <v>15484134</v>
      </c>
      <c r="AK44" s="1357">
        <v>16715993</v>
      </c>
      <c r="AL44" s="1366">
        <v>18616600</v>
      </c>
      <c r="AM44" s="1366">
        <v>19663092</v>
      </c>
      <c r="AN44" s="1366">
        <v>20005341</v>
      </c>
      <c r="AO44" s="1366">
        <v>20539323</v>
      </c>
      <c r="AP44" s="1366">
        <v>20169682</v>
      </c>
      <c r="AQ44" s="1366">
        <v>21374687</v>
      </c>
      <c r="AR44" s="1366">
        <v>22125426</v>
      </c>
      <c r="AS44" s="1366">
        <v>21732653</v>
      </c>
      <c r="AT44" s="1366">
        <v>20884183</v>
      </c>
      <c r="AU44" s="1366">
        <v>20272696</v>
      </c>
      <c r="AV44" s="1366">
        <v>20336615</v>
      </c>
      <c r="AW44" s="1366">
        <v>19309150</v>
      </c>
      <c r="AX44" s="1366">
        <v>19068341</v>
      </c>
      <c r="AY44" s="1366">
        <v>18738538</v>
      </c>
      <c r="AZ44" s="1366">
        <v>18987907</v>
      </c>
      <c r="BA44" s="1366">
        <v>19049347</v>
      </c>
      <c r="BB44" s="1366">
        <v>19540697</v>
      </c>
      <c r="BC44" s="1366">
        <v>19256542</v>
      </c>
      <c r="BD44" s="1366">
        <v>19030087</v>
      </c>
      <c r="BE44" s="1367">
        <v>17825902</v>
      </c>
    </row>
    <row r="45" spans="1:57" ht="12.9" customHeight="1">
      <c r="A45" s="1368" t="s">
        <v>53</v>
      </c>
      <c r="B45" s="1369" t="s">
        <v>987</v>
      </c>
      <c r="C45" s="1370"/>
      <c r="D45" s="1371"/>
      <c r="E45" s="1371"/>
      <c r="F45" s="1371"/>
      <c r="G45" s="1371"/>
      <c r="H45" s="1371"/>
      <c r="I45" s="1371"/>
      <c r="J45" s="1371"/>
      <c r="K45" s="1371"/>
      <c r="L45" s="1371"/>
      <c r="M45" s="1371"/>
      <c r="N45" s="1371"/>
      <c r="O45" s="1371"/>
      <c r="P45" s="1371"/>
      <c r="Q45" s="1371"/>
      <c r="R45" s="1371"/>
      <c r="S45" s="1371"/>
      <c r="T45" s="1371"/>
      <c r="U45" s="1371"/>
      <c r="V45" s="1372"/>
      <c r="W45" s="1373"/>
      <c r="X45" s="1373"/>
      <c r="Y45" s="1373"/>
      <c r="Z45" s="1373"/>
      <c r="AA45" s="1373"/>
      <c r="AB45" s="1374">
        <v>598464</v>
      </c>
      <c r="AC45" s="1374">
        <v>830824</v>
      </c>
      <c r="AD45" s="1374">
        <v>661667</v>
      </c>
      <c r="AE45" s="1374">
        <v>749120</v>
      </c>
      <c r="AF45" s="1374">
        <v>842542</v>
      </c>
      <c r="AG45" s="1374">
        <v>648566</v>
      </c>
      <c r="AH45" s="1374">
        <v>943372</v>
      </c>
      <c r="AI45" s="1374">
        <v>878433</v>
      </c>
      <c r="AJ45" s="1374">
        <v>886120</v>
      </c>
      <c r="AK45" s="1374">
        <v>708656</v>
      </c>
      <c r="AL45" s="1358">
        <v>405793</v>
      </c>
      <c r="AM45" s="1358">
        <v>703858</v>
      </c>
      <c r="AN45" s="1358">
        <v>624724</v>
      </c>
      <c r="AO45" s="1358">
        <v>370661</v>
      </c>
      <c r="AP45" s="1358">
        <v>671180</v>
      </c>
      <c r="AQ45" s="1358">
        <v>486922</v>
      </c>
      <c r="AR45" s="1358">
        <v>1259642</v>
      </c>
      <c r="AS45" s="1358">
        <v>1430117</v>
      </c>
      <c r="AT45" s="1358">
        <v>1307670</v>
      </c>
      <c r="AU45" s="1358">
        <v>1165740</v>
      </c>
      <c r="AV45" s="1358">
        <v>1329703</v>
      </c>
      <c r="AW45" s="1358">
        <v>1574735</v>
      </c>
      <c r="AX45" s="1358">
        <v>1626257</v>
      </c>
      <c r="AY45" s="1358">
        <v>1605355</v>
      </c>
      <c r="AZ45" s="1358">
        <v>1595092</v>
      </c>
      <c r="BA45" s="1358">
        <v>1796076</v>
      </c>
      <c r="BB45" s="1358">
        <v>1919958</v>
      </c>
      <c r="BC45" s="1361">
        <v>2173504</v>
      </c>
      <c r="BD45" s="1361">
        <v>1880544</v>
      </c>
      <c r="BE45" s="1362">
        <v>1871249</v>
      </c>
    </row>
    <row r="46" spans="1:57" ht="12.9" customHeight="1" thickBot="1">
      <c r="A46" s="1375" t="s">
        <v>54</v>
      </c>
      <c r="B46" s="1376" t="s">
        <v>600</v>
      </c>
      <c r="C46" s="1377"/>
      <c r="D46" s="1378"/>
      <c r="E46" s="1378"/>
      <c r="F46" s="1378"/>
      <c r="G46" s="1378"/>
      <c r="H46" s="1378"/>
      <c r="I46" s="1378"/>
      <c r="J46" s="1378"/>
      <c r="K46" s="1378"/>
      <c r="L46" s="1378"/>
      <c r="M46" s="1378"/>
      <c r="N46" s="1378"/>
      <c r="O46" s="1378"/>
      <c r="P46" s="1378"/>
      <c r="Q46" s="1378"/>
      <c r="R46" s="1378"/>
      <c r="S46" s="1378"/>
      <c r="T46" s="1378"/>
      <c r="U46" s="1378"/>
      <c r="V46" s="1378"/>
      <c r="W46" s="1379"/>
      <c r="X46" s="1379"/>
      <c r="Y46" s="1379"/>
      <c r="Z46" s="1379"/>
      <c r="AA46" s="1379"/>
      <c r="AB46" s="1380">
        <v>10865785</v>
      </c>
      <c r="AC46" s="1380">
        <v>11767775</v>
      </c>
      <c r="AD46" s="1380">
        <v>12070157</v>
      </c>
      <c r="AE46" s="1380">
        <v>12742844</v>
      </c>
      <c r="AF46" s="1380">
        <v>13999770</v>
      </c>
      <c r="AG46" s="1380">
        <v>13780876</v>
      </c>
      <c r="AH46" s="1380">
        <v>14212961</v>
      </c>
      <c r="AI46" s="1380">
        <v>15118793</v>
      </c>
      <c r="AJ46" s="1380">
        <v>16370254</v>
      </c>
      <c r="AK46" s="1380">
        <v>17424649</v>
      </c>
      <c r="AL46" s="1381">
        <v>19022393</v>
      </c>
      <c r="AM46" s="1381">
        <v>20366950</v>
      </c>
      <c r="AN46" s="1381">
        <v>20630065</v>
      </c>
      <c r="AO46" s="1381">
        <v>20909984</v>
      </c>
      <c r="AP46" s="1381">
        <v>20840862</v>
      </c>
      <c r="AQ46" s="1381">
        <v>21861609</v>
      </c>
      <c r="AR46" s="1381">
        <v>23385068</v>
      </c>
      <c r="AS46" s="1381">
        <v>23162770</v>
      </c>
      <c r="AT46" s="1381">
        <v>22191853</v>
      </c>
      <c r="AU46" s="1381">
        <v>21438436</v>
      </c>
      <c r="AV46" s="1381">
        <v>21666318</v>
      </c>
      <c r="AW46" s="1381">
        <v>20883885</v>
      </c>
      <c r="AX46" s="1381">
        <v>20694598</v>
      </c>
      <c r="AY46" s="1381">
        <v>20343893</v>
      </c>
      <c r="AZ46" s="1381">
        <v>20582999</v>
      </c>
      <c r="BA46" s="1381">
        <v>20845423</v>
      </c>
      <c r="BB46" s="1381">
        <v>21460655</v>
      </c>
      <c r="BC46" s="1381">
        <v>21430046</v>
      </c>
      <c r="BD46" s="1381">
        <v>20910631</v>
      </c>
      <c r="BE46" s="1382">
        <v>19697151</v>
      </c>
    </row>
    <row r="47" spans="1:57" ht="12" customHeight="1">
      <c r="B47" s="722" t="s">
        <v>962</v>
      </c>
      <c r="C47" s="1383"/>
      <c r="D47" s="1384">
        <v>8.5080713901674603</v>
      </c>
      <c r="E47" s="1384">
        <v>10.570830060225189</v>
      </c>
      <c r="F47" s="1384">
        <v>4.3337201316693106</v>
      </c>
      <c r="G47" s="1384">
        <v>12.360735480784509</v>
      </c>
      <c r="H47" s="1384">
        <v>12.186109246413565</v>
      </c>
      <c r="I47" s="1384">
        <v>25.424332163366842</v>
      </c>
      <c r="J47" s="1384">
        <v>8.0164680495322536</v>
      </c>
      <c r="K47" s="1384">
        <v>14.513429594694207</v>
      </c>
      <c r="L47" s="1384">
        <v>16.133107511492721</v>
      </c>
      <c r="M47" s="1384">
        <v>14.147992284492799</v>
      </c>
      <c r="N47" s="1384">
        <v>16.379240672742508</v>
      </c>
      <c r="O47" s="1384">
        <v>16.261136526069382</v>
      </c>
      <c r="P47" s="1384">
        <v>16.606627757936259</v>
      </c>
      <c r="Q47" s="1384">
        <v>21.261735901763767</v>
      </c>
      <c r="R47" s="1384">
        <v>17.55279995071594</v>
      </c>
      <c r="S47" s="1384">
        <v>11.971605965693936</v>
      </c>
      <c r="T47" s="1384">
        <v>14.44039410974951</v>
      </c>
      <c r="U47" s="1384">
        <v>24.408114522218419</v>
      </c>
      <c r="V47" s="1384">
        <v>12.412553816467883</v>
      </c>
      <c r="W47" s="1384">
        <v>6.8620325995719726</v>
      </c>
      <c r="X47" s="1384">
        <v>18.398952528184502</v>
      </c>
      <c r="Y47" s="1384">
        <v>7.4489589583547673</v>
      </c>
      <c r="Z47" s="1384">
        <v>8.0840544002887142</v>
      </c>
      <c r="AA47" s="1384">
        <v>11.309397357099932</v>
      </c>
      <c r="AB47" s="1385">
        <v>4.9022677982175447</v>
      </c>
      <c r="AC47" s="1385">
        <v>6.5219544611491154</v>
      </c>
      <c r="AD47" s="1385">
        <v>4.3114301234411672</v>
      </c>
      <c r="AE47" s="1385">
        <v>5.1298112195391328</v>
      </c>
      <c r="AF47" s="1385">
        <v>9.7009402584218218</v>
      </c>
      <c r="AG47" s="1385">
        <v>-0.18938639658748788</v>
      </c>
      <c r="AH47" s="1385">
        <v>1.0453530262383388</v>
      </c>
      <c r="AI47" s="1385">
        <v>7.3157578580617679</v>
      </c>
      <c r="AJ47" s="1385">
        <v>8.7341471704367031</v>
      </c>
      <c r="AK47" s="1385">
        <v>7.9556208955567032</v>
      </c>
      <c r="AL47" s="1384">
        <v>11.369991600259704</v>
      </c>
      <c r="AM47" s="1384">
        <v>5.6212842302031518</v>
      </c>
      <c r="AN47" s="1384">
        <v>1.7405655224519114</v>
      </c>
      <c r="AO47" s="1384">
        <v>2.6691971908901726</v>
      </c>
      <c r="AP47" s="1384">
        <v>-1.7996747020337525</v>
      </c>
      <c r="AQ47" s="1384">
        <v>5.9743381179733026</v>
      </c>
      <c r="AR47" s="1384">
        <v>3.512280671057312</v>
      </c>
      <c r="AS47" s="1384">
        <v>-1.7752110174059472</v>
      </c>
      <c r="AT47" s="1384">
        <v>-3.9041252809769702</v>
      </c>
      <c r="AU47" s="1384">
        <v>-2.9279910063994365</v>
      </c>
      <c r="AV47" s="1384">
        <v>0.31529600207096281</v>
      </c>
      <c r="AW47" s="1384">
        <v>-5.052291150715102</v>
      </c>
      <c r="AX47" s="1384">
        <v>-1.2471237729263069</v>
      </c>
      <c r="AY47" s="1384">
        <v>-1.7295841310998161</v>
      </c>
      <c r="AZ47" s="1384">
        <v>1.3307815156123706</v>
      </c>
      <c r="BA47" s="1384">
        <v>0.32357436762250841</v>
      </c>
      <c r="BB47" s="1384">
        <v>2.5793535074981837</v>
      </c>
      <c r="BC47" s="1386">
        <v>-1.4541702376327723</v>
      </c>
      <c r="BD47" s="1386">
        <v>-1.1759899570753669</v>
      </c>
      <c r="BE47" s="1386">
        <v>-6.3277955586855699</v>
      </c>
    </row>
    <row r="48" spans="1:57" ht="12" customHeight="1">
      <c r="D48" s="1387"/>
      <c r="E48" s="1387"/>
      <c r="F48" s="1387"/>
      <c r="G48" s="1387"/>
      <c r="H48" s="1387"/>
      <c r="I48" s="1387"/>
      <c r="J48" s="1387"/>
      <c r="K48" s="1387"/>
      <c r="L48" s="1387"/>
      <c r="M48" s="1387"/>
      <c r="N48" s="1387"/>
      <c r="O48" s="1387"/>
      <c r="P48" s="1387"/>
      <c r="Q48" s="1387"/>
      <c r="R48" s="1387"/>
      <c r="S48" s="1387"/>
      <c r="T48" s="1387"/>
      <c r="U48" s="1387"/>
      <c r="V48" s="1387"/>
      <c r="W48" s="1387"/>
      <c r="X48" s="1387"/>
      <c r="Y48" s="1387"/>
      <c r="Z48" s="1387"/>
      <c r="AA48" s="1387"/>
      <c r="AB48" s="1387"/>
      <c r="AC48" s="1387"/>
      <c r="AD48" s="1387"/>
      <c r="AE48" s="1387"/>
      <c r="AF48" s="1387"/>
      <c r="AG48" s="1387"/>
      <c r="AH48" s="1387"/>
      <c r="AI48" s="1387"/>
      <c r="AJ48" s="1387"/>
      <c r="AK48" s="1387"/>
      <c r="AL48" s="1387"/>
      <c r="AM48" s="1387"/>
      <c r="AN48" s="1387"/>
      <c r="AO48" s="1387"/>
      <c r="AP48" s="1387"/>
      <c r="AQ48" s="1387"/>
      <c r="AR48" s="1387"/>
      <c r="AS48" s="1387"/>
      <c r="AT48" s="1387"/>
      <c r="AU48" s="1387"/>
    </row>
    <row r="49" spans="38:57">
      <c r="AL49" s="1388"/>
      <c r="AM49" s="1388"/>
      <c r="AN49" s="1388"/>
      <c r="AO49" s="1388"/>
      <c r="AP49" s="1388"/>
      <c r="AQ49" s="1388"/>
      <c r="AR49" s="1388"/>
      <c r="AS49" s="1388"/>
      <c r="AT49" s="1388"/>
      <c r="AU49" s="1388"/>
      <c r="AV49" s="1388"/>
      <c r="AW49" s="1388"/>
      <c r="AX49" s="1388"/>
      <c r="AY49" s="1388"/>
      <c r="AZ49" s="1388"/>
      <c r="BA49" s="1388"/>
      <c r="BB49" s="1388"/>
      <c r="BC49" s="1388"/>
      <c r="BD49" s="1388"/>
      <c r="BE49" s="1388"/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9D34-757C-4DB9-B2DE-F6BF502701A3}">
  <dimension ref="A1:BE4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11.81640625" defaultRowHeight="12"/>
  <cols>
    <col min="1" max="1" width="1.81640625" style="722" customWidth="1"/>
    <col min="2" max="2" width="30.1796875" style="722" customWidth="1"/>
    <col min="3" max="49" width="10.453125" style="722" customWidth="1"/>
    <col min="50" max="16384" width="11.81640625" style="722"/>
  </cols>
  <sheetData>
    <row r="1" spans="1:57" ht="12.65" customHeight="1">
      <c r="B1" s="1340" t="s">
        <v>989</v>
      </c>
      <c r="C1" s="1342"/>
      <c r="D1" s="1342"/>
      <c r="E1" s="1342"/>
      <c r="F1" s="1198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AE1" s="734" t="s">
        <v>160</v>
      </c>
    </row>
    <row r="2" spans="1:57" ht="12.65" customHeight="1">
      <c r="B2" s="1342"/>
      <c r="C2" s="722" t="s">
        <v>160</v>
      </c>
      <c r="W2" s="722" t="s">
        <v>333</v>
      </c>
      <c r="AB2" s="722" t="s">
        <v>160</v>
      </c>
      <c r="AE2" s="734"/>
    </row>
    <row r="3" spans="1:57" ht="12.65" customHeight="1" thickBot="1">
      <c r="B3" s="1438"/>
      <c r="C3" s="1208" t="s">
        <v>971</v>
      </c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X3" s="1198"/>
      <c r="Y3" s="1198"/>
      <c r="Z3" s="1207" t="s">
        <v>333</v>
      </c>
      <c r="AA3" s="1207" t="s">
        <v>333</v>
      </c>
      <c r="AB3" s="1203" t="s">
        <v>877</v>
      </c>
      <c r="AC3" s="1207"/>
      <c r="AD3" s="1207"/>
      <c r="AE3" s="1207"/>
      <c r="AF3" s="1207"/>
      <c r="AG3" s="1207"/>
      <c r="AH3" s="1207"/>
      <c r="AI3" s="1207"/>
      <c r="AJ3" s="1207"/>
      <c r="AK3" s="1207"/>
      <c r="AL3" s="1203" t="s">
        <v>878</v>
      </c>
      <c r="AM3" s="1207"/>
      <c r="AN3" s="1209"/>
      <c r="AO3" s="1199"/>
      <c r="AP3" s="1199"/>
      <c r="AQ3" s="1199"/>
      <c r="AR3" s="1199"/>
      <c r="AS3" s="1199"/>
      <c r="AT3" s="1199"/>
      <c r="AU3" s="1439" t="s">
        <v>333</v>
      </c>
      <c r="AV3" s="1211"/>
      <c r="AW3" s="1211"/>
      <c r="AX3" s="1207"/>
    </row>
    <row r="4" spans="1:57" ht="12.9" customHeight="1">
      <c r="A4" s="1344"/>
      <c r="B4" s="1345"/>
      <c r="C4" s="1217">
        <v>1955</v>
      </c>
      <c r="D4" s="1218">
        <v>1956</v>
      </c>
      <c r="E4" s="1218">
        <v>1957</v>
      </c>
      <c r="F4" s="1218">
        <v>1958</v>
      </c>
      <c r="G4" s="1218">
        <v>1959</v>
      </c>
      <c r="H4" s="1218">
        <v>1960</v>
      </c>
      <c r="I4" s="1218">
        <v>1961</v>
      </c>
      <c r="J4" s="1218">
        <v>1962</v>
      </c>
      <c r="K4" s="1218">
        <v>1963</v>
      </c>
      <c r="L4" s="1218">
        <v>1964</v>
      </c>
      <c r="M4" s="1218">
        <v>1965</v>
      </c>
      <c r="N4" s="1218">
        <v>1966</v>
      </c>
      <c r="O4" s="1218">
        <v>1967</v>
      </c>
      <c r="P4" s="1218">
        <v>1968</v>
      </c>
      <c r="Q4" s="1218">
        <v>1969</v>
      </c>
      <c r="R4" s="1218">
        <v>1970</v>
      </c>
      <c r="S4" s="1218">
        <v>1971</v>
      </c>
      <c r="T4" s="1218">
        <v>1972</v>
      </c>
      <c r="U4" s="1218">
        <v>1973</v>
      </c>
      <c r="V4" s="1218">
        <v>1974</v>
      </c>
      <c r="W4" s="1218">
        <v>1975</v>
      </c>
      <c r="X4" s="1218">
        <v>1976</v>
      </c>
      <c r="Y4" s="1218">
        <v>1977</v>
      </c>
      <c r="Z4" s="1218">
        <v>1978</v>
      </c>
      <c r="AA4" s="1218">
        <v>1979</v>
      </c>
      <c r="AB4" s="1218">
        <v>1980</v>
      </c>
      <c r="AC4" s="1218">
        <v>1981</v>
      </c>
      <c r="AD4" s="1218">
        <v>1982</v>
      </c>
      <c r="AE4" s="1218">
        <v>1983</v>
      </c>
      <c r="AF4" s="1218">
        <v>1984</v>
      </c>
      <c r="AG4" s="1218">
        <v>1985</v>
      </c>
      <c r="AH4" s="1218">
        <v>1986</v>
      </c>
      <c r="AI4" s="1218">
        <v>1987</v>
      </c>
      <c r="AJ4" s="1218">
        <v>1988</v>
      </c>
      <c r="AK4" s="1218">
        <v>1989</v>
      </c>
      <c r="AL4" s="1218">
        <v>1990</v>
      </c>
      <c r="AM4" s="1218">
        <v>1991</v>
      </c>
      <c r="AN4" s="1218">
        <v>1992</v>
      </c>
      <c r="AO4" s="1218">
        <v>1993</v>
      </c>
      <c r="AP4" s="1218">
        <v>1994</v>
      </c>
      <c r="AQ4" s="1218">
        <v>1995</v>
      </c>
      <c r="AR4" s="1218">
        <v>1996</v>
      </c>
      <c r="AS4" s="1218">
        <v>1997</v>
      </c>
      <c r="AT4" s="1219">
        <v>1998</v>
      </c>
      <c r="AU4" s="1220">
        <v>1999</v>
      </c>
      <c r="AV4" s="1220">
        <v>2000</v>
      </c>
      <c r="AW4" s="1220">
        <v>2001</v>
      </c>
      <c r="AX4" s="1220">
        <v>2002</v>
      </c>
      <c r="AY4" s="1221">
        <v>2003</v>
      </c>
      <c r="AZ4" s="1221">
        <v>2004</v>
      </c>
      <c r="BA4" s="1221">
        <v>2005</v>
      </c>
      <c r="BB4" s="1440">
        <v>2006</v>
      </c>
      <c r="BC4" s="1221">
        <v>2007</v>
      </c>
      <c r="BD4" s="1221">
        <v>2008</v>
      </c>
      <c r="BE4" s="1222">
        <v>2009</v>
      </c>
    </row>
    <row r="5" spans="1:57" ht="12.9" customHeight="1">
      <c r="A5" s="1346"/>
      <c r="B5" s="1341" t="s">
        <v>990</v>
      </c>
      <c r="C5" s="1441" t="s">
        <v>160</v>
      </c>
      <c r="D5" s="1441"/>
      <c r="E5" s="1441"/>
      <c r="F5" s="1441"/>
      <c r="G5" s="1441"/>
      <c r="H5" s="1441"/>
      <c r="I5" s="1441"/>
      <c r="J5" s="1441"/>
      <c r="K5" s="1441"/>
      <c r="L5" s="1441"/>
      <c r="M5" s="1441"/>
      <c r="N5" s="1441"/>
      <c r="O5" s="1441"/>
      <c r="P5" s="1441"/>
      <c r="Q5" s="1441"/>
      <c r="R5" s="1441"/>
      <c r="S5" s="1441"/>
      <c r="T5" s="1441"/>
      <c r="U5" s="1441"/>
      <c r="V5" s="1441"/>
      <c r="W5" s="1441"/>
      <c r="X5" s="1441"/>
      <c r="Y5" s="1441"/>
      <c r="Z5" s="1441"/>
      <c r="AA5" s="1441"/>
      <c r="AB5" s="1442"/>
      <c r="AC5" s="1441"/>
      <c r="AD5" s="1441"/>
      <c r="AE5" s="1441"/>
      <c r="AF5" s="1441"/>
      <c r="AG5" s="1441"/>
      <c r="AH5" s="1441"/>
      <c r="AI5" s="1443"/>
      <c r="AJ5" s="1443"/>
      <c r="AK5" s="1444" t="s">
        <v>160</v>
      </c>
      <c r="AL5" s="1445"/>
      <c r="AM5" s="1443"/>
      <c r="AN5" s="1446"/>
      <c r="AO5" s="1447"/>
      <c r="AP5" s="1447"/>
      <c r="AQ5" s="1447"/>
      <c r="AR5" s="1447"/>
      <c r="AS5" s="1448"/>
      <c r="AT5" s="1449"/>
      <c r="AU5" s="1242"/>
      <c r="AV5" s="1242"/>
      <c r="AW5" s="1242"/>
      <c r="AX5" s="1242"/>
      <c r="AY5" s="1242"/>
      <c r="AZ5" s="1242"/>
      <c r="BA5" s="1243"/>
      <c r="BC5" s="1450"/>
      <c r="BD5" s="1451"/>
      <c r="BE5" s="1452"/>
    </row>
    <row r="6" spans="1:57" ht="12.9" customHeight="1">
      <c r="A6" s="1350"/>
      <c r="B6" s="1351"/>
      <c r="C6" s="1253" t="s">
        <v>884</v>
      </c>
      <c r="D6" s="1253" t="s">
        <v>885</v>
      </c>
      <c r="E6" s="1253" t="s">
        <v>886</v>
      </c>
      <c r="F6" s="1253" t="s">
        <v>887</v>
      </c>
      <c r="G6" s="1253" t="s">
        <v>888</v>
      </c>
      <c r="H6" s="1253" t="s">
        <v>889</v>
      </c>
      <c r="I6" s="1253" t="s">
        <v>890</v>
      </c>
      <c r="J6" s="1253" t="s">
        <v>891</v>
      </c>
      <c r="K6" s="1253" t="s">
        <v>892</v>
      </c>
      <c r="L6" s="1253" t="s">
        <v>893</v>
      </c>
      <c r="M6" s="1253" t="s">
        <v>894</v>
      </c>
      <c r="N6" s="1253" t="s">
        <v>895</v>
      </c>
      <c r="O6" s="1253" t="s">
        <v>896</v>
      </c>
      <c r="P6" s="1253" t="s">
        <v>897</v>
      </c>
      <c r="Q6" s="1253" t="s">
        <v>898</v>
      </c>
      <c r="R6" s="1253" t="s">
        <v>899</v>
      </c>
      <c r="S6" s="1253" t="s">
        <v>900</v>
      </c>
      <c r="T6" s="1253" t="s">
        <v>901</v>
      </c>
      <c r="U6" s="1253" t="s">
        <v>902</v>
      </c>
      <c r="V6" s="1254" t="s">
        <v>903</v>
      </c>
      <c r="W6" s="1253" t="s">
        <v>904</v>
      </c>
      <c r="X6" s="1253" t="s">
        <v>905</v>
      </c>
      <c r="Y6" s="1253" t="s">
        <v>906</v>
      </c>
      <c r="Z6" s="1253" t="s">
        <v>907</v>
      </c>
      <c r="AA6" s="1253" t="s">
        <v>908</v>
      </c>
      <c r="AB6" s="1255" t="s">
        <v>909</v>
      </c>
      <c r="AC6" s="1253" t="s">
        <v>910</v>
      </c>
      <c r="AD6" s="1253" t="s">
        <v>911</v>
      </c>
      <c r="AE6" s="1253" t="s">
        <v>912</v>
      </c>
      <c r="AF6" s="1253" t="s">
        <v>913</v>
      </c>
      <c r="AG6" s="1253" t="s">
        <v>914</v>
      </c>
      <c r="AH6" s="1253" t="s">
        <v>915</v>
      </c>
      <c r="AI6" s="1256" t="s">
        <v>916</v>
      </c>
      <c r="AJ6" s="1256" t="s">
        <v>917</v>
      </c>
      <c r="AK6" s="1256" t="s">
        <v>918</v>
      </c>
      <c r="AL6" s="1352" t="s">
        <v>919</v>
      </c>
      <c r="AM6" s="1256" t="s">
        <v>920</v>
      </c>
      <c r="AN6" s="1257" t="s">
        <v>921</v>
      </c>
      <c r="AO6" s="1253" t="s">
        <v>922</v>
      </c>
      <c r="AP6" s="1253" t="s">
        <v>923</v>
      </c>
      <c r="AQ6" s="1253" t="s">
        <v>924</v>
      </c>
      <c r="AR6" s="1253" t="s">
        <v>925</v>
      </c>
      <c r="AS6" s="1253" t="s">
        <v>926</v>
      </c>
      <c r="AT6" s="1255" t="s">
        <v>927</v>
      </c>
      <c r="AU6" s="1258" t="s">
        <v>17</v>
      </c>
      <c r="AV6" s="1258" t="s">
        <v>18</v>
      </c>
      <c r="AW6" s="1258" t="s">
        <v>19</v>
      </c>
      <c r="AX6" s="1258" t="s">
        <v>20</v>
      </c>
      <c r="AY6" s="1258" t="s">
        <v>21</v>
      </c>
      <c r="AZ6" s="1258" t="s">
        <v>22</v>
      </c>
      <c r="BA6" s="1259" t="s">
        <v>23</v>
      </c>
      <c r="BB6" s="1261" t="s">
        <v>24</v>
      </c>
      <c r="BC6" s="1453" t="s">
        <v>25</v>
      </c>
      <c r="BD6" s="1454" t="s">
        <v>26</v>
      </c>
      <c r="BE6" s="1455" t="s">
        <v>27</v>
      </c>
    </row>
    <row r="7" spans="1:57" ht="12.9" customHeight="1">
      <c r="A7" s="1346"/>
      <c r="B7" s="1456" t="s">
        <v>32</v>
      </c>
      <c r="C7" s="1457">
        <v>16.2</v>
      </c>
      <c r="D7" s="1457">
        <v>16.600000000000001</v>
      </c>
      <c r="E7" s="1457">
        <v>17.2</v>
      </c>
      <c r="F7" s="1457">
        <v>17.3</v>
      </c>
      <c r="G7" s="1457">
        <v>17.8</v>
      </c>
      <c r="H7" s="1457">
        <v>18.600000000000001</v>
      </c>
      <c r="I7" s="1457">
        <v>19.8</v>
      </c>
      <c r="J7" s="1457">
        <v>21.1</v>
      </c>
      <c r="K7" s="1457">
        <v>22.6</v>
      </c>
      <c r="L7" s="1457">
        <v>23.6</v>
      </c>
      <c r="M7" s="1457">
        <v>25.1</v>
      </c>
      <c r="N7" s="1457">
        <v>26.2</v>
      </c>
      <c r="O7" s="1457">
        <v>27.2</v>
      </c>
      <c r="P7" s="1457">
        <v>28.5</v>
      </c>
      <c r="Q7" s="1457">
        <v>29.9</v>
      </c>
      <c r="R7" s="1457">
        <v>32.1</v>
      </c>
      <c r="S7" s="1457">
        <v>34.200000000000003</v>
      </c>
      <c r="T7" s="1457">
        <v>36.4</v>
      </c>
      <c r="U7" s="1457">
        <v>41.4</v>
      </c>
      <c r="V7" s="1458">
        <v>49.8</v>
      </c>
      <c r="W7" s="1458">
        <v>55.2</v>
      </c>
      <c r="X7" s="1458">
        <v>60.4</v>
      </c>
      <c r="Y7" s="1458">
        <v>64.099999999999994</v>
      </c>
      <c r="Z7" s="1458">
        <v>66.8</v>
      </c>
      <c r="AA7" s="1458">
        <v>69.7</v>
      </c>
      <c r="AB7" s="1458">
        <v>75.7</v>
      </c>
      <c r="AC7" s="1458">
        <v>78.400000000000006</v>
      </c>
      <c r="AD7" s="1458">
        <v>80.099999999999994</v>
      </c>
      <c r="AE7" s="1458">
        <v>82</v>
      </c>
      <c r="AF7" s="1458">
        <v>83.7</v>
      </c>
      <c r="AG7" s="1458">
        <v>85</v>
      </c>
      <c r="AH7" s="1458">
        <v>85.2</v>
      </c>
      <c r="AI7" s="1458">
        <v>85.6</v>
      </c>
      <c r="AJ7" s="1458">
        <v>86</v>
      </c>
      <c r="AK7" s="1458">
        <v>88.3</v>
      </c>
      <c r="AL7" s="1459">
        <v>90.9</v>
      </c>
      <c r="AM7" s="1460">
        <v>93.3</v>
      </c>
      <c r="AN7" s="1460">
        <v>94.9</v>
      </c>
      <c r="AO7" s="1460">
        <v>96</v>
      </c>
      <c r="AP7" s="1460">
        <v>96.6</v>
      </c>
      <c r="AQ7" s="1460">
        <v>97.2</v>
      </c>
      <c r="AR7" s="1460">
        <v>98.7</v>
      </c>
      <c r="AS7" s="1460">
        <v>100.6</v>
      </c>
      <c r="AT7" s="1460">
        <v>101.1</v>
      </c>
      <c r="AU7" s="1460">
        <v>100.5</v>
      </c>
      <c r="AV7" s="1460">
        <v>100</v>
      </c>
      <c r="AW7" s="1460">
        <v>98.4</v>
      </c>
      <c r="AX7" s="1460">
        <v>97.2</v>
      </c>
      <c r="AY7" s="1460">
        <v>97.2</v>
      </c>
      <c r="AZ7" s="1460">
        <v>96.9</v>
      </c>
      <c r="BA7" s="1460">
        <v>96.1</v>
      </c>
      <c r="BB7" s="1461">
        <v>96.1</v>
      </c>
      <c r="BC7" s="1460">
        <v>96.2</v>
      </c>
      <c r="BD7" s="1460">
        <v>96.3</v>
      </c>
      <c r="BE7" s="1462">
        <v>95.1</v>
      </c>
    </row>
    <row r="8" spans="1:57" ht="12.9" customHeight="1">
      <c r="A8" s="1346"/>
      <c r="B8" s="1463" t="s">
        <v>991</v>
      </c>
      <c r="C8" s="1457">
        <v>16.3</v>
      </c>
      <c r="D8" s="1457">
        <v>16.5</v>
      </c>
      <c r="E8" s="1457">
        <v>17.100000000000001</v>
      </c>
      <c r="F8" s="1457">
        <v>17.399999999999999</v>
      </c>
      <c r="G8" s="1457">
        <v>17.899999999999999</v>
      </c>
      <c r="H8" s="1457">
        <v>18.8</v>
      </c>
      <c r="I8" s="1457">
        <v>20.100000000000001</v>
      </c>
      <c r="J8" s="1457">
        <v>21.3</v>
      </c>
      <c r="K8" s="1457">
        <v>22.7</v>
      </c>
      <c r="L8" s="1457">
        <v>23.8</v>
      </c>
      <c r="M8" s="1457">
        <v>25.3</v>
      </c>
      <c r="N8" s="1457">
        <v>26.4</v>
      </c>
      <c r="O8" s="1457">
        <v>27.5</v>
      </c>
      <c r="P8" s="1457">
        <v>28.7</v>
      </c>
      <c r="Q8" s="1457">
        <v>30.1</v>
      </c>
      <c r="R8" s="1457">
        <v>32.200000000000003</v>
      </c>
      <c r="S8" s="1457">
        <v>34.200000000000003</v>
      </c>
      <c r="T8" s="1457">
        <v>36.5</v>
      </c>
      <c r="U8" s="1457">
        <v>41.5</v>
      </c>
      <c r="V8" s="1458">
        <v>49.7</v>
      </c>
      <c r="W8" s="1458">
        <v>55.2</v>
      </c>
      <c r="X8" s="1458">
        <v>60.4</v>
      </c>
      <c r="Y8" s="1458">
        <v>64.099999999999994</v>
      </c>
      <c r="Z8" s="1458">
        <v>66.8</v>
      </c>
      <c r="AA8" s="1458">
        <v>69.7</v>
      </c>
      <c r="AB8" s="1458">
        <v>75.7</v>
      </c>
      <c r="AC8" s="1458">
        <v>78.400000000000006</v>
      </c>
      <c r="AD8" s="1458">
        <v>80.099999999999994</v>
      </c>
      <c r="AE8" s="1458">
        <v>82</v>
      </c>
      <c r="AF8" s="1458">
        <v>83.7</v>
      </c>
      <c r="AG8" s="1458">
        <v>85</v>
      </c>
      <c r="AH8" s="1458">
        <v>85.2</v>
      </c>
      <c r="AI8" s="1458">
        <v>85.6</v>
      </c>
      <c r="AJ8" s="1458">
        <v>86</v>
      </c>
      <c r="AK8" s="1458">
        <v>88.2</v>
      </c>
      <c r="AL8" s="1464">
        <v>90.8</v>
      </c>
      <c r="AM8" s="1465">
        <v>93.3</v>
      </c>
      <c r="AN8" s="1465">
        <v>94.8</v>
      </c>
      <c r="AO8" s="1465">
        <v>95.9</v>
      </c>
      <c r="AP8" s="1465">
        <v>96.6</v>
      </c>
      <c r="AQ8" s="1465">
        <v>97.2</v>
      </c>
      <c r="AR8" s="1465">
        <v>98.7</v>
      </c>
      <c r="AS8" s="1465">
        <v>100.6</v>
      </c>
      <c r="AT8" s="1465">
        <v>101.1</v>
      </c>
      <c r="AU8" s="1465">
        <v>100.5</v>
      </c>
      <c r="AV8" s="1465">
        <v>100</v>
      </c>
      <c r="AW8" s="1465">
        <v>98.4</v>
      </c>
      <c r="AX8" s="1465">
        <v>97.2</v>
      </c>
      <c r="AY8" s="1465">
        <v>97.2</v>
      </c>
      <c r="AZ8" s="1465">
        <v>97</v>
      </c>
      <c r="BA8" s="1465">
        <v>96.1</v>
      </c>
      <c r="BB8" s="1466">
        <v>96.1</v>
      </c>
      <c r="BC8" s="1465">
        <v>96.2</v>
      </c>
      <c r="BD8" s="1465">
        <v>96.4</v>
      </c>
      <c r="BE8" s="1467">
        <v>95.2</v>
      </c>
    </row>
    <row r="9" spans="1:57" ht="12.9" customHeight="1">
      <c r="A9" s="1346"/>
      <c r="B9" s="1463" t="s">
        <v>992</v>
      </c>
      <c r="C9" s="1468"/>
      <c r="D9" s="1468"/>
      <c r="E9" s="1468"/>
      <c r="F9" s="1468"/>
      <c r="G9" s="1468"/>
      <c r="H9" s="1468"/>
      <c r="I9" s="1468"/>
      <c r="J9" s="1468"/>
      <c r="K9" s="1468"/>
      <c r="L9" s="1468"/>
      <c r="M9" s="1468"/>
      <c r="N9" s="1468"/>
      <c r="O9" s="1468"/>
      <c r="P9" s="1468"/>
      <c r="Q9" s="1468"/>
      <c r="R9" s="1468"/>
      <c r="S9" s="1468"/>
      <c r="T9" s="1468"/>
      <c r="U9" s="1468"/>
      <c r="V9" s="1468"/>
      <c r="W9" s="1458">
        <v>56.8</v>
      </c>
      <c r="X9" s="1458">
        <v>62.2</v>
      </c>
      <c r="Y9" s="1458">
        <v>66</v>
      </c>
      <c r="Z9" s="1458">
        <v>68.8</v>
      </c>
      <c r="AA9" s="1458">
        <v>71.8</v>
      </c>
      <c r="AB9" s="1458">
        <v>78</v>
      </c>
      <c r="AC9" s="1458">
        <v>80.900000000000006</v>
      </c>
      <c r="AD9" s="1458">
        <v>82.1</v>
      </c>
      <c r="AE9" s="1458">
        <v>84.5</v>
      </c>
      <c r="AF9" s="1458">
        <v>86.6</v>
      </c>
      <c r="AG9" s="1458">
        <v>88.1</v>
      </c>
      <c r="AH9" s="1458">
        <v>87.4</v>
      </c>
      <c r="AI9" s="1458">
        <v>87.1</v>
      </c>
      <c r="AJ9" s="1458">
        <v>87.8</v>
      </c>
      <c r="AK9" s="1458">
        <v>90.6</v>
      </c>
      <c r="AL9" s="1464">
        <v>94.2</v>
      </c>
      <c r="AM9" s="1465">
        <v>96.7</v>
      </c>
      <c r="AN9" s="1465">
        <v>96.8</v>
      </c>
      <c r="AO9" s="1465">
        <v>99.2</v>
      </c>
      <c r="AP9" s="1465">
        <v>99</v>
      </c>
      <c r="AQ9" s="1465">
        <v>97.6</v>
      </c>
      <c r="AR9" s="1465">
        <v>98</v>
      </c>
      <c r="AS9" s="1465">
        <v>99.9</v>
      </c>
      <c r="AT9" s="1465">
        <v>101.9</v>
      </c>
      <c r="AU9" s="1465">
        <v>101</v>
      </c>
      <c r="AV9" s="1465">
        <v>100.3</v>
      </c>
      <c r="AW9" s="1465">
        <v>99.3</v>
      </c>
      <c r="AX9" s="1465">
        <v>99.3</v>
      </c>
      <c r="AY9" s="1465">
        <v>98.7</v>
      </c>
      <c r="AZ9" s="1465">
        <v>100.1</v>
      </c>
      <c r="BA9" s="1465">
        <v>99.1</v>
      </c>
      <c r="BB9" s="1466">
        <v>100</v>
      </c>
      <c r="BC9" s="1465">
        <v>100.7</v>
      </c>
      <c r="BD9" s="1465">
        <v>103</v>
      </c>
      <c r="BE9" s="1467">
        <v>101.5</v>
      </c>
    </row>
    <row r="10" spans="1:57" ht="12.9" customHeight="1">
      <c r="A10" s="1346"/>
      <c r="B10" s="1463" t="s">
        <v>993</v>
      </c>
      <c r="C10" s="1469"/>
      <c r="D10" s="1469"/>
      <c r="E10" s="1469"/>
      <c r="F10" s="1469"/>
      <c r="G10" s="1469"/>
      <c r="H10" s="1469"/>
      <c r="I10" s="1469"/>
      <c r="J10" s="1469"/>
      <c r="K10" s="1469"/>
      <c r="L10" s="1469"/>
      <c r="M10" s="1469"/>
      <c r="N10" s="1469"/>
      <c r="O10" s="1469"/>
      <c r="P10" s="1469"/>
      <c r="Q10" s="1469"/>
      <c r="R10" s="1469"/>
      <c r="S10" s="1469"/>
      <c r="T10" s="1469"/>
      <c r="U10" s="1469"/>
      <c r="V10" s="1469"/>
      <c r="W10" s="1458">
        <v>49.8</v>
      </c>
      <c r="X10" s="1458">
        <v>54.5</v>
      </c>
      <c r="Y10" s="1458">
        <v>57.8</v>
      </c>
      <c r="Z10" s="1458">
        <v>60.2</v>
      </c>
      <c r="AA10" s="1458">
        <v>62.9</v>
      </c>
      <c r="AB10" s="1458">
        <v>68.2</v>
      </c>
      <c r="AC10" s="1458">
        <v>70.099999999999994</v>
      </c>
      <c r="AD10" s="1458">
        <v>71.599999999999994</v>
      </c>
      <c r="AE10" s="1458">
        <v>73.599999999999994</v>
      </c>
      <c r="AF10" s="1458">
        <v>74.8</v>
      </c>
      <c r="AG10" s="1458">
        <v>76</v>
      </c>
      <c r="AH10" s="1458">
        <v>78</v>
      </c>
      <c r="AI10" s="1458">
        <v>79.5</v>
      </c>
      <c r="AJ10" s="1458">
        <v>79.900000000000006</v>
      </c>
      <c r="AK10" s="1458">
        <v>82.2</v>
      </c>
      <c r="AL10" s="1464">
        <v>84</v>
      </c>
      <c r="AM10" s="1465">
        <v>86.7</v>
      </c>
      <c r="AN10" s="1465">
        <v>89.7</v>
      </c>
      <c r="AO10" s="1465">
        <v>91</v>
      </c>
      <c r="AP10" s="1465">
        <v>93.2</v>
      </c>
      <c r="AQ10" s="1465">
        <v>97.1</v>
      </c>
      <c r="AR10" s="1465">
        <v>101.2</v>
      </c>
      <c r="AS10" s="1465">
        <v>102</v>
      </c>
      <c r="AT10" s="1465">
        <v>102.3</v>
      </c>
      <c r="AU10" s="1465">
        <v>101</v>
      </c>
      <c r="AV10" s="1465">
        <v>100</v>
      </c>
      <c r="AW10" s="1465">
        <v>95.5</v>
      </c>
      <c r="AX10" s="1465">
        <v>92.7</v>
      </c>
      <c r="AY10" s="1465">
        <v>92.4</v>
      </c>
      <c r="AZ10" s="1465">
        <v>92.8</v>
      </c>
      <c r="BA10" s="1465">
        <v>92.2</v>
      </c>
      <c r="BB10" s="1466">
        <v>91.2</v>
      </c>
      <c r="BC10" s="1465">
        <v>91.4</v>
      </c>
      <c r="BD10" s="1465">
        <v>90.6</v>
      </c>
      <c r="BE10" s="1467">
        <v>91.5</v>
      </c>
    </row>
    <row r="11" spans="1:57" ht="12.9" customHeight="1">
      <c r="A11" s="1346"/>
      <c r="B11" s="1463" t="s">
        <v>994</v>
      </c>
      <c r="C11" s="1469"/>
      <c r="D11" s="1469"/>
      <c r="E11" s="1469"/>
      <c r="F11" s="1469"/>
      <c r="G11" s="1469"/>
      <c r="H11" s="1469"/>
      <c r="I11" s="1469"/>
      <c r="J11" s="1469"/>
      <c r="K11" s="1469"/>
      <c r="L11" s="1469"/>
      <c r="M11" s="1469"/>
      <c r="N11" s="1469"/>
      <c r="O11" s="1469"/>
      <c r="P11" s="1469"/>
      <c r="Q11" s="1469"/>
      <c r="R11" s="1469"/>
      <c r="S11" s="1469"/>
      <c r="T11" s="1469"/>
      <c r="U11" s="1469"/>
      <c r="V11" s="1469"/>
      <c r="W11" s="1458">
        <v>74.8</v>
      </c>
      <c r="X11" s="1458">
        <v>81.900000000000006</v>
      </c>
      <c r="Y11" s="1458">
        <v>86.9</v>
      </c>
      <c r="Z11" s="1458">
        <v>90.6</v>
      </c>
      <c r="AA11" s="1458">
        <v>94.5</v>
      </c>
      <c r="AB11" s="1458">
        <v>102.6</v>
      </c>
      <c r="AC11" s="1458">
        <v>104.3</v>
      </c>
      <c r="AD11" s="1458">
        <v>104.8</v>
      </c>
      <c r="AE11" s="1458">
        <v>104.5</v>
      </c>
      <c r="AF11" s="1458">
        <v>107.2</v>
      </c>
      <c r="AG11" s="1458">
        <v>107.5</v>
      </c>
      <c r="AH11" s="1458">
        <v>100.9</v>
      </c>
      <c r="AI11" s="1458">
        <v>96.2</v>
      </c>
      <c r="AJ11" s="1458">
        <v>95.1</v>
      </c>
      <c r="AK11" s="1458">
        <v>94.5</v>
      </c>
      <c r="AL11" s="1465">
        <v>96.3</v>
      </c>
      <c r="AM11" s="1465">
        <v>96.9</v>
      </c>
      <c r="AN11" s="1465">
        <v>97.5</v>
      </c>
      <c r="AO11" s="1465">
        <v>97.1</v>
      </c>
      <c r="AP11" s="1465">
        <v>97</v>
      </c>
      <c r="AQ11" s="1465">
        <v>96.8</v>
      </c>
      <c r="AR11" s="1465">
        <v>97</v>
      </c>
      <c r="AS11" s="1465">
        <v>102.2</v>
      </c>
      <c r="AT11" s="1465">
        <v>100.5</v>
      </c>
      <c r="AU11" s="1465">
        <v>98.8</v>
      </c>
      <c r="AV11" s="1465">
        <v>100.2</v>
      </c>
      <c r="AW11" s="1465">
        <v>101.1</v>
      </c>
      <c r="AX11" s="1465">
        <v>98.9</v>
      </c>
      <c r="AY11" s="1465">
        <v>98.1</v>
      </c>
      <c r="AZ11" s="1465">
        <v>98.1</v>
      </c>
      <c r="BA11" s="1465">
        <v>98.1</v>
      </c>
      <c r="BB11" s="1466">
        <v>99.7</v>
      </c>
      <c r="BC11" s="1465">
        <v>100.6</v>
      </c>
      <c r="BD11" s="1465">
        <v>104.7</v>
      </c>
      <c r="BE11" s="1467">
        <v>100.3</v>
      </c>
    </row>
    <row r="12" spans="1:57" ht="12.9" customHeight="1">
      <c r="A12" s="1346"/>
      <c r="B12" s="1463" t="s">
        <v>995</v>
      </c>
      <c r="C12" s="1469"/>
      <c r="D12" s="1469"/>
      <c r="E12" s="1469"/>
      <c r="F12" s="1469"/>
      <c r="G12" s="1469"/>
      <c r="H12" s="1469"/>
      <c r="I12" s="1469"/>
      <c r="J12" s="1469"/>
      <c r="K12" s="1469"/>
      <c r="L12" s="1469"/>
      <c r="M12" s="1469"/>
      <c r="N12" s="1469"/>
      <c r="O12" s="1469"/>
      <c r="P12" s="1469"/>
      <c r="Q12" s="1469"/>
      <c r="R12" s="1469"/>
      <c r="S12" s="1469"/>
      <c r="T12" s="1469"/>
      <c r="U12" s="1469"/>
      <c r="V12" s="1469"/>
      <c r="W12" s="1458">
        <v>76</v>
      </c>
      <c r="X12" s="1458">
        <v>83.1</v>
      </c>
      <c r="Y12" s="1458">
        <v>88.2</v>
      </c>
      <c r="Z12" s="1458">
        <v>92</v>
      </c>
      <c r="AA12" s="1458">
        <v>95.9</v>
      </c>
      <c r="AB12" s="1458">
        <v>104.2</v>
      </c>
      <c r="AC12" s="1458">
        <v>107.2</v>
      </c>
      <c r="AD12" s="1458">
        <v>106.5</v>
      </c>
      <c r="AE12" s="1458">
        <v>107.8</v>
      </c>
      <c r="AF12" s="1458">
        <v>108.9</v>
      </c>
      <c r="AG12" s="1458">
        <v>109.2</v>
      </c>
      <c r="AH12" s="1458">
        <v>109.7</v>
      </c>
      <c r="AI12" s="1458">
        <v>109.2</v>
      </c>
      <c r="AJ12" s="1458">
        <v>108.7</v>
      </c>
      <c r="AK12" s="1458">
        <v>108.7</v>
      </c>
      <c r="AL12" s="1465">
        <v>110.2</v>
      </c>
      <c r="AM12" s="1465">
        <v>111.9</v>
      </c>
      <c r="AN12" s="1465">
        <v>111.5</v>
      </c>
      <c r="AO12" s="1465">
        <v>112.2</v>
      </c>
      <c r="AP12" s="1465">
        <v>111</v>
      </c>
      <c r="AQ12" s="1465">
        <v>109.3</v>
      </c>
      <c r="AR12" s="1465">
        <v>109.2</v>
      </c>
      <c r="AS12" s="1465">
        <v>109.2</v>
      </c>
      <c r="AT12" s="1465">
        <v>107.8</v>
      </c>
      <c r="AU12" s="1465">
        <v>104.7</v>
      </c>
      <c r="AV12" s="1465">
        <v>98.8</v>
      </c>
      <c r="AW12" s="1465">
        <v>96.2</v>
      </c>
      <c r="AX12" s="1465">
        <v>96.7</v>
      </c>
      <c r="AY12" s="1465">
        <v>94</v>
      </c>
      <c r="AZ12" s="1465">
        <v>88.5</v>
      </c>
      <c r="BA12" s="1465">
        <v>85.7</v>
      </c>
      <c r="BB12" s="1466">
        <v>84.5</v>
      </c>
      <c r="BC12" s="1465">
        <v>83</v>
      </c>
      <c r="BD12" s="1465">
        <v>82.8</v>
      </c>
      <c r="BE12" s="1467">
        <v>80</v>
      </c>
    </row>
    <row r="13" spans="1:57" ht="12.9" customHeight="1">
      <c r="A13" s="1346"/>
      <c r="B13" s="1463" t="s">
        <v>996</v>
      </c>
      <c r="C13" s="1469"/>
      <c r="D13" s="1469"/>
      <c r="E13" s="1469"/>
      <c r="F13" s="1469"/>
      <c r="G13" s="1469"/>
      <c r="H13" s="1469"/>
      <c r="I13" s="1469"/>
      <c r="J13" s="1469"/>
      <c r="K13" s="1469"/>
      <c r="L13" s="1469"/>
      <c r="M13" s="1469"/>
      <c r="N13" s="1469"/>
      <c r="O13" s="1469"/>
      <c r="P13" s="1469"/>
      <c r="Q13" s="1469"/>
      <c r="R13" s="1469"/>
      <c r="S13" s="1469"/>
      <c r="T13" s="1469"/>
      <c r="U13" s="1469"/>
      <c r="V13" s="1469"/>
      <c r="W13" s="1458">
        <v>50.7</v>
      </c>
      <c r="X13" s="1458">
        <v>55.5</v>
      </c>
      <c r="Y13" s="1458">
        <v>58.8</v>
      </c>
      <c r="Z13" s="1458">
        <v>61.4</v>
      </c>
      <c r="AA13" s="1458">
        <v>64</v>
      </c>
      <c r="AB13" s="1458">
        <v>69.5</v>
      </c>
      <c r="AC13" s="1458">
        <v>71.3</v>
      </c>
      <c r="AD13" s="1458">
        <v>73.599999999999994</v>
      </c>
      <c r="AE13" s="1458">
        <v>75.2</v>
      </c>
      <c r="AF13" s="1458">
        <v>75.599999999999994</v>
      </c>
      <c r="AG13" s="1458">
        <v>76.599999999999994</v>
      </c>
      <c r="AH13" s="1458">
        <v>77.3</v>
      </c>
      <c r="AI13" s="1458">
        <v>78</v>
      </c>
      <c r="AJ13" s="1458">
        <v>79.5</v>
      </c>
      <c r="AK13" s="1458">
        <v>84.3</v>
      </c>
      <c r="AL13" s="1465">
        <v>90.4</v>
      </c>
      <c r="AM13" s="1465">
        <v>95.5</v>
      </c>
      <c r="AN13" s="1465">
        <v>97.7</v>
      </c>
      <c r="AO13" s="1465">
        <v>95.1</v>
      </c>
      <c r="AP13" s="1465">
        <v>94.8</v>
      </c>
      <c r="AQ13" s="1465">
        <v>95.1</v>
      </c>
      <c r="AR13" s="1465">
        <v>95.6</v>
      </c>
      <c r="AS13" s="1465">
        <v>98</v>
      </c>
      <c r="AT13" s="1465">
        <v>98.5</v>
      </c>
      <c r="AU13" s="1465">
        <v>99.4</v>
      </c>
      <c r="AV13" s="1465">
        <v>99.7</v>
      </c>
      <c r="AW13" s="1465">
        <v>97.8</v>
      </c>
      <c r="AX13" s="1465">
        <v>97.8</v>
      </c>
      <c r="AY13" s="1465">
        <v>101.3</v>
      </c>
      <c r="AZ13" s="1465">
        <v>101</v>
      </c>
      <c r="BA13" s="1465">
        <v>99.5</v>
      </c>
      <c r="BB13" s="1466">
        <v>101.6</v>
      </c>
      <c r="BC13" s="1465">
        <v>102.2</v>
      </c>
      <c r="BD13" s="1465">
        <v>100.5</v>
      </c>
      <c r="BE13" s="1467">
        <v>95.7</v>
      </c>
    </row>
    <row r="14" spans="1:57" ht="12.9" customHeight="1">
      <c r="A14" s="1346"/>
      <c r="B14" s="1463" t="s">
        <v>997</v>
      </c>
      <c r="C14" s="1469"/>
      <c r="D14" s="1469"/>
      <c r="E14" s="1469"/>
      <c r="F14" s="1469"/>
      <c r="G14" s="1469"/>
      <c r="H14" s="1469"/>
      <c r="I14" s="1469"/>
      <c r="J14" s="1469"/>
      <c r="K14" s="1469"/>
      <c r="L14" s="1469"/>
      <c r="M14" s="1469"/>
      <c r="N14" s="1469"/>
      <c r="O14" s="1469"/>
      <c r="P14" s="1469"/>
      <c r="Q14" s="1469"/>
      <c r="R14" s="1469"/>
      <c r="S14" s="1469"/>
      <c r="T14" s="1469"/>
      <c r="U14" s="1469"/>
      <c r="V14" s="1469"/>
      <c r="W14" s="1458">
        <v>50.4</v>
      </c>
      <c r="X14" s="1458">
        <v>55.2</v>
      </c>
      <c r="Y14" s="1458">
        <v>58.6</v>
      </c>
      <c r="Z14" s="1458">
        <v>61</v>
      </c>
      <c r="AA14" s="1458">
        <v>63.8</v>
      </c>
      <c r="AB14" s="1458">
        <v>69.2</v>
      </c>
      <c r="AC14" s="1458">
        <v>72</v>
      </c>
      <c r="AD14" s="1458">
        <v>72.8</v>
      </c>
      <c r="AE14" s="1458">
        <v>73.5</v>
      </c>
      <c r="AF14" s="1458">
        <v>76.900000000000006</v>
      </c>
      <c r="AG14" s="1458">
        <v>80.599999999999994</v>
      </c>
      <c r="AH14" s="1458">
        <v>82.6</v>
      </c>
      <c r="AI14" s="1458">
        <v>83.2</v>
      </c>
      <c r="AJ14" s="1458">
        <v>83.3</v>
      </c>
      <c r="AK14" s="1458">
        <v>84.5</v>
      </c>
      <c r="AL14" s="1465">
        <v>84.7</v>
      </c>
      <c r="AM14" s="1465">
        <v>84.7</v>
      </c>
      <c r="AN14" s="1465">
        <v>87.6</v>
      </c>
      <c r="AO14" s="1465">
        <v>88.6</v>
      </c>
      <c r="AP14" s="1465">
        <v>90.2</v>
      </c>
      <c r="AQ14" s="1465">
        <v>90.2</v>
      </c>
      <c r="AR14" s="1465">
        <v>90.1</v>
      </c>
      <c r="AS14" s="1465">
        <v>96.8</v>
      </c>
      <c r="AT14" s="1465">
        <v>100.3</v>
      </c>
      <c r="AU14" s="1465">
        <v>99.6</v>
      </c>
      <c r="AV14" s="1465">
        <v>100.3</v>
      </c>
      <c r="AW14" s="1465">
        <v>100.4</v>
      </c>
      <c r="AX14" s="1465">
        <v>99.1</v>
      </c>
      <c r="AY14" s="1465">
        <v>103.8</v>
      </c>
      <c r="AZ14" s="1465">
        <v>102.5</v>
      </c>
      <c r="BA14" s="1465">
        <v>102</v>
      </c>
      <c r="BB14" s="1466">
        <v>101.8</v>
      </c>
      <c r="BC14" s="1465">
        <v>102.1</v>
      </c>
      <c r="BD14" s="1465">
        <v>101.2</v>
      </c>
      <c r="BE14" s="1467">
        <v>100.5</v>
      </c>
    </row>
    <row r="15" spans="1:57" ht="12.9" customHeight="1">
      <c r="A15" s="1346"/>
      <c r="B15" s="1463" t="s">
        <v>998</v>
      </c>
      <c r="C15" s="1469"/>
      <c r="D15" s="1469"/>
      <c r="E15" s="1469"/>
      <c r="F15" s="1469"/>
      <c r="G15" s="1469"/>
      <c r="H15" s="1469"/>
      <c r="I15" s="1469"/>
      <c r="J15" s="1469"/>
      <c r="K15" s="1469"/>
      <c r="L15" s="1469"/>
      <c r="M15" s="1469"/>
      <c r="N15" s="1469"/>
      <c r="O15" s="1469"/>
      <c r="P15" s="1469"/>
      <c r="Q15" s="1469"/>
      <c r="R15" s="1469"/>
      <c r="S15" s="1469"/>
      <c r="T15" s="1469"/>
      <c r="U15" s="1469"/>
      <c r="V15" s="1469"/>
      <c r="W15" s="1458">
        <v>61.6</v>
      </c>
      <c r="X15" s="1458">
        <v>67.400000000000006</v>
      </c>
      <c r="Y15" s="1458">
        <v>71.599999999999994</v>
      </c>
      <c r="Z15" s="1458">
        <v>74.5</v>
      </c>
      <c r="AA15" s="1458">
        <v>77.8</v>
      </c>
      <c r="AB15" s="1458">
        <v>84.5</v>
      </c>
      <c r="AC15" s="1458">
        <v>88.5</v>
      </c>
      <c r="AD15" s="1458">
        <v>93.4</v>
      </c>
      <c r="AE15" s="1458">
        <v>91.7</v>
      </c>
      <c r="AF15" s="1458">
        <v>94</v>
      </c>
      <c r="AG15" s="1458">
        <v>95.8</v>
      </c>
      <c r="AH15" s="1458">
        <v>94.6</v>
      </c>
      <c r="AI15" s="1458">
        <v>96.4</v>
      </c>
      <c r="AJ15" s="1458">
        <v>95.7</v>
      </c>
      <c r="AK15" s="1458">
        <v>97.5</v>
      </c>
      <c r="AL15" s="1465">
        <v>98.7</v>
      </c>
      <c r="AM15" s="1465">
        <v>99.2</v>
      </c>
      <c r="AN15" s="1465">
        <v>100.8</v>
      </c>
      <c r="AO15" s="1465">
        <v>101.2</v>
      </c>
      <c r="AP15" s="1465">
        <v>101</v>
      </c>
      <c r="AQ15" s="1465">
        <v>102.3</v>
      </c>
      <c r="AR15" s="1465">
        <v>102.7</v>
      </c>
      <c r="AS15" s="1465">
        <v>103.1</v>
      </c>
      <c r="AT15" s="1465">
        <v>99.9</v>
      </c>
      <c r="AU15" s="1465">
        <v>100.2</v>
      </c>
      <c r="AV15" s="1465">
        <v>99.7</v>
      </c>
      <c r="AW15" s="1465">
        <v>98.8</v>
      </c>
      <c r="AX15" s="1465">
        <v>98.6</v>
      </c>
      <c r="AY15" s="1465">
        <v>99.4</v>
      </c>
      <c r="AZ15" s="1465">
        <v>99</v>
      </c>
      <c r="BA15" s="1465">
        <v>98.2</v>
      </c>
      <c r="BB15" s="1466">
        <v>98</v>
      </c>
      <c r="BC15" s="1465">
        <v>98.4</v>
      </c>
      <c r="BD15" s="1465">
        <v>98.5</v>
      </c>
      <c r="BE15" s="1467">
        <v>96.6</v>
      </c>
    </row>
    <row r="16" spans="1:57" ht="12.9" customHeight="1">
      <c r="A16" s="1346"/>
      <c r="B16" s="1463" t="s">
        <v>999</v>
      </c>
      <c r="C16" s="1469"/>
      <c r="D16" s="1469"/>
      <c r="E16" s="1469"/>
      <c r="F16" s="1469"/>
      <c r="G16" s="1469"/>
      <c r="H16" s="1469"/>
      <c r="I16" s="1469"/>
      <c r="J16" s="1469"/>
      <c r="K16" s="1469"/>
      <c r="L16" s="1469"/>
      <c r="M16" s="1469"/>
      <c r="N16" s="1469"/>
      <c r="O16" s="1469"/>
      <c r="P16" s="1469"/>
      <c r="Q16" s="1469"/>
      <c r="R16" s="1469"/>
      <c r="S16" s="1469"/>
      <c r="T16" s="1469"/>
      <c r="U16" s="1469"/>
      <c r="V16" s="1469"/>
      <c r="W16" s="1458">
        <v>30.2</v>
      </c>
      <c r="X16" s="1458">
        <v>33.1</v>
      </c>
      <c r="Y16" s="1458">
        <v>35.1</v>
      </c>
      <c r="Z16" s="1458">
        <v>36.5</v>
      </c>
      <c r="AA16" s="1458">
        <v>38.1</v>
      </c>
      <c r="AB16" s="1458">
        <v>41.4</v>
      </c>
      <c r="AC16" s="1458">
        <v>44.6</v>
      </c>
      <c r="AD16" s="1458">
        <v>49.3</v>
      </c>
      <c r="AE16" s="1458">
        <v>52.2</v>
      </c>
      <c r="AF16" s="1458">
        <v>54.4</v>
      </c>
      <c r="AG16" s="1458">
        <v>57.4</v>
      </c>
      <c r="AH16" s="1458">
        <v>60.1</v>
      </c>
      <c r="AI16" s="1458">
        <v>63.6</v>
      </c>
      <c r="AJ16" s="1458">
        <v>65.2</v>
      </c>
      <c r="AK16" s="1458">
        <v>69.2</v>
      </c>
      <c r="AL16" s="1465">
        <v>73.599999999999994</v>
      </c>
      <c r="AM16" s="1465">
        <v>77.5</v>
      </c>
      <c r="AN16" s="1465">
        <v>80.099999999999994</v>
      </c>
      <c r="AO16" s="1465">
        <v>83.8</v>
      </c>
      <c r="AP16" s="1465">
        <v>85.5</v>
      </c>
      <c r="AQ16" s="1465">
        <v>87.8</v>
      </c>
      <c r="AR16" s="1465">
        <v>89.6</v>
      </c>
      <c r="AS16" s="1465">
        <v>93.5</v>
      </c>
      <c r="AT16" s="1465">
        <v>95.4</v>
      </c>
      <c r="AU16" s="1465">
        <v>98.4</v>
      </c>
      <c r="AV16" s="1465">
        <v>100.4</v>
      </c>
      <c r="AW16" s="1465">
        <v>101.1</v>
      </c>
      <c r="AX16" s="1465">
        <v>101.5</v>
      </c>
      <c r="AY16" s="1465">
        <v>102.9</v>
      </c>
      <c r="AZ16" s="1465">
        <v>102.9</v>
      </c>
      <c r="BA16" s="1465">
        <v>104</v>
      </c>
      <c r="BB16" s="1466">
        <v>104.3</v>
      </c>
      <c r="BC16" s="1465">
        <v>104.6</v>
      </c>
      <c r="BD16" s="1465">
        <v>105.3</v>
      </c>
      <c r="BE16" s="1467">
        <v>105.9</v>
      </c>
    </row>
    <row r="17" spans="1:57" ht="12.9" customHeight="1">
      <c r="A17" s="1346"/>
      <c r="B17" s="1463" t="s">
        <v>1000</v>
      </c>
      <c r="C17" s="1469"/>
      <c r="D17" s="1469"/>
      <c r="E17" s="1469"/>
      <c r="F17" s="1469"/>
      <c r="G17" s="1469"/>
      <c r="H17" s="1469"/>
      <c r="I17" s="1469"/>
      <c r="J17" s="1469"/>
      <c r="K17" s="1469"/>
      <c r="L17" s="1469"/>
      <c r="M17" s="1469"/>
      <c r="N17" s="1469"/>
      <c r="O17" s="1469"/>
      <c r="P17" s="1469"/>
      <c r="Q17" s="1469"/>
      <c r="R17" s="1469"/>
      <c r="S17" s="1469"/>
      <c r="T17" s="1469"/>
      <c r="U17" s="1469"/>
      <c r="V17" s="1469"/>
      <c r="W17" s="1458">
        <v>54.6</v>
      </c>
      <c r="X17" s="1458">
        <v>59.7</v>
      </c>
      <c r="Y17" s="1458">
        <v>63.4</v>
      </c>
      <c r="Z17" s="1458">
        <v>66</v>
      </c>
      <c r="AA17" s="1458">
        <v>68.900000000000006</v>
      </c>
      <c r="AB17" s="1458">
        <v>74.8</v>
      </c>
      <c r="AC17" s="1458">
        <v>77.3</v>
      </c>
      <c r="AD17" s="1458">
        <v>78.5</v>
      </c>
      <c r="AE17" s="1458">
        <v>80.099999999999994</v>
      </c>
      <c r="AF17" s="1458">
        <v>81.599999999999994</v>
      </c>
      <c r="AG17" s="1458">
        <v>83.2</v>
      </c>
      <c r="AH17" s="1458">
        <v>84.9</v>
      </c>
      <c r="AI17" s="1458">
        <v>85.5</v>
      </c>
      <c r="AJ17" s="1458">
        <v>86.5</v>
      </c>
      <c r="AK17" s="1458">
        <v>89.6</v>
      </c>
      <c r="AL17" s="1465">
        <v>92.7</v>
      </c>
      <c r="AM17" s="1465">
        <v>96.6</v>
      </c>
      <c r="AN17" s="1465">
        <v>100.4</v>
      </c>
      <c r="AO17" s="1465">
        <v>101.6</v>
      </c>
      <c r="AP17" s="1465">
        <v>101.3</v>
      </c>
      <c r="AQ17" s="1465">
        <v>98</v>
      </c>
      <c r="AR17" s="1465">
        <v>98.8</v>
      </c>
      <c r="AS17" s="1465">
        <v>101.6</v>
      </c>
      <c r="AT17" s="1465">
        <v>101</v>
      </c>
      <c r="AU17" s="1465">
        <v>100.6</v>
      </c>
      <c r="AV17" s="1465">
        <v>99.5</v>
      </c>
      <c r="AW17" s="1465">
        <v>98.7</v>
      </c>
      <c r="AX17" s="1465">
        <v>96.6</v>
      </c>
      <c r="AY17" s="1465">
        <v>94.9</v>
      </c>
      <c r="AZ17" s="1465">
        <v>92.9</v>
      </c>
      <c r="BA17" s="1465">
        <v>91.2</v>
      </c>
      <c r="BB17" s="1466">
        <v>90.3</v>
      </c>
      <c r="BC17" s="1465">
        <v>89.1</v>
      </c>
      <c r="BD17" s="1465">
        <v>89.6</v>
      </c>
      <c r="BE17" s="1467">
        <v>87</v>
      </c>
    </row>
    <row r="18" spans="1:57" ht="12.9" customHeight="1">
      <c r="A18" s="1346"/>
      <c r="B18" s="1463" t="s">
        <v>1001</v>
      </c>
      <c r="C18" s="1469"/>
      <c r="D18" s="1469"/>
      <c r="E18" s="1469"/>
      <c r="F18" s="1469"/>
      <c r="G18" s="1469"/>
      <c r="H18" s="1469"/>
      <c r="I18" s="1469"/>
      <c r="J18" s="1469"/>
      <c r="K18" s="1469"/>
      <c r="L18" s="1469"/>
      <c r="M18" s="1469"/>
      <c r="N18" s="1469"/>
      <c r="O18" s="1469"/>
      <c r="P18" s="1469"/>
      <c r="Q18" s="1469"/>
      <c r="R18" s="1469"/>
      <c r="S18" s="1469"/>
      <c r="T18" s="1469"/>
      <c r="U18" s="1469"/>
      <c r="V18" s="1469"/>
      <c r="W18" s="1458">
        <v>56.2</v>
      </c>
      <c r="X18" s="1458">
        <v>61.5</v>
      </c>
      <c r="Y18" s="1458">
        <v>65.2</v>
      </c>
      <c r="Z18" s="1458">
        <v>67.900000000000006</v>
      </c>
      <c r="AA18" s="1458">
        <v>70.900000000000006</v>
      </c>
      <c r="AB18" s="1458">
        <v>77</v>
      </c>
      <c r="AC18" s="1458">
        <v>79.8</v>
      </c>
      <c r="AD18" s="1458">
        <v>80.8</v>
      </c>
      <c r="AE18" s="1458">
        <v>84.9</v>
      </c>
      <c r="AF18" s="1458">
        <v>85.8</v>
      </c>
      <c r="AG18" s="1458">
        <v>86.3</v>
      </c>
      <c r="AH18" s="1458">
        <v>86.2</v>
      </c>
      <c r="AI18" s="1458">
        <v>85.9</v>
      </c>
      <c r="AJ18" s="1458">
        <v>86.1</v>
      </c>
      <c r="AK18" s="1458">
        <v>87.1</v>
      </c>
      <c r="AL18" s="1465">
        <v>88.5</v>
      </c>
      <c r="AM18" s="1465">
        <v>89.8</v>
      </c>
      <c r="AN18" s="1465">
        <v>90.8</v>
      </c>
      <c r="AO18" s="1465">
        <v>92.2</v>
      </c>
      <c r="AP18" s="1465">
        <v>93</v>
      </c>
      <c r="AQ18" s="1465">
        <v>93.7</v>
      </c>
      <c r="AR18" s="1465">
        <v>96</v>
      </c>
      <c r="AS18" s="1465">
        <v>98.4</v>
      </c>
      <c r="AT18" s="1465">
        <v>99.5</v>
      </c>
      <c r="AU18" s="1465">
        <v>99.5</v>
      </c>
      <c r="AV18" s="1465">
        <v>100</v>
      </c>
      <c r="AW18" s="1465">
        <v>100.8</v>
      </c>
      <c r="AX18" s="1465">
        <v>101</v>
      </c>
      <c r="AY18" s="1465">
        <v>101.6</v>
      </c>
      <c r="AZ18" s="1465">
        <v>100.4</v>
      </c>
      <c r="BA18" s="1465">
        <v>99.7</v>
      </c>
      <c r="BB18" s="1466">
        <v>100.9</v>
      </c>
      <c r="BC18" s="1465">
        <v>101.2</v>
      </c>
      <c r="BD18" s="1465">
        <v>100.2</v>
      </c>
      <c r="BE18" s="1467">
        <v>99.2</v>
      </c>
    </row>
    <row r="19" spans="1:57" ht="12.9" customHeight="1">
      <c r="A19" s="1346"/>
      <c r="B19" s="1463" t="s">
        <v>1002</v>
      </c>
      <c r="C19" s="1457">
        <v>10.4</v>
      </c>
      <c r="D19" s="1457">
        <v>13.4</v>
      </c>
      <c r="E19" s="1457">
        <v>22.5</v>
      </c>
      <c r="F19" s="1457">
        <v>12.9</v>
      </c>
      <c r="G19" s="1457">
        <v>13.2</v>
      </c>
      <c r="H19" s="1457">
        <v>12.7</v>
      </c>
      <c r="I19" s="1457">
        <v>13.5</v>
      </c>
      <c r="J19" s="1457">
        <v>14.4</v>
      </c>
      <c r="K19" s="1457">
        <v>15.5</v>
      </c>
      <c r="L19" s="1457">
        <v>16.5</v>
      </c>
      <c r="M19" s="1457">
        <v>17.399999999999999</v>
      </c>
      <c r="N19" s="1457">
        <v>18.5</v>
      </c>
      <c r="O19" s="1457">
        <v>19.600000000000001</v>
      </c>
      <c r="P19" s="1457">
        <v>20.7</v>
      </c>
      <c r="Q19" s="1457">
        <v>22.6</v>
      </c>
      <c r="R19" s="1457">
        <v>25.5</v>
      </c>
      <c r="S19" s="1457">
        <v>28.2</v>
      </c>
      <c r="T19" s="1457">
        <v>32.299999999999997</v>
      </c>
      <c r="U19" s="1457">
        <v>38</v>
      </c>
      <c r="V19" s="1457">
        <v>48.2</v>
      </c>
      <c r="W19" s="1458">
        <v>53.6</v>
      </c>
      <c r="X19" s="1458">
        <v>59.8</v>
      </c>
      <c r="Y19" s="1458">
        <v>63.5</v>
      </c>
      <c r="Z19" s="1458">
        <v>66.7</v>
      </c>
      <c r="AA19" s="1458">
        <v>70.900000000000006</v>
      </c>
      <c r="AB19" s="1458">
        <v>75.8</v>
      </c>
      <c r="AC19" s="1458">
        <v>77.7</v>
      </c>
      <c r="AD19" s="1458">
        <v>79.8</v>
      </c>
      <c r="AE19" s="1458">
        <v>80.7</v>
      </c>
      <c r="AF19" s="1458">
        <v>82.7</v>
      </c>
      <c r="AG19" s="1458">
        <v>84.1</v>
      </c>
      <c r="AH19" s="1458">
        <v>84.9</v>
      </c>
      <c r="AI19" s="1458">
        <v>85.2</v>
      </c>
      <c r="AJ19" s="1458">
        <v>88</v>
      </c>
      <c r="AK19" s="1458">
        <v>92</v>
      </c>
      <c r="AL19" s="1465">
        <v>96.5</v>
      </c>
      <c r="AM19" s="1465">
        <v>98.5</v>
      </c>
      <c r="AN19" s="1465">
        <v>99.6</v>
      </c>
      <c r="AO19" s="1465">
        <v>99.4</v>
      </c>
      <c r="AP19" s="1465">
        <v>100.1</v>
      </c>
      <c r="AQ19" s="1465">
        <v>100.4</v>
      </c>
      <c r="AR19" s="1465">
        <v>100.7</v>
      </c>
      <c r="AS19" s="1465">
        <v>102.2</v>
      </c>
      <c r="AT19" s="1465">
        <v>101.9</v>
      </c>
      <c r="AU19" s="1465">
        <v>100.7</v>
      </c>
      <c r="AV19" s="1465">
        <v>100</v>
      </c>
      <c r="AW19" s="1465">
        <v>99.6</v>
      </c>
      <c r="AX19" s="1465">
        <v>96.6</v>
      </c>
      <c r="AY19" s="1465">
        <v>95.2</v>
      </c>
      <c r="AZ19" s="1465">
        <v>94.3</v>
      </c>
      <c r="BA19" s="1465">
        <v>94.7</v>
      </c>
      <c r="BB19" s="1466">
        <v>95.6</v>
      </c>
      <c r="BC19" s="1465">
        <v>95.3</v>
      </c>
      <c r="BD19" s="1465">
        <v>94.9</v>
      </c>
      <c r="BE19" s="1467">
        <v>91.4</v>
      </c>
    </row>
    <row r="20" spans="1:57" ht="12.9" customHeight="1">
      <c r="A20" s="1346"/>
      <c r="B20" s="1456" t="s">
        <v>1003</v>
      </c>
      <c r="C20" s="1457">
        <v>7.7</v>
      </c>
      <c r="D20" s="1457">
        <v>8</v>
      </c>
      <c r="E20" s="1457">
        <v>8.8000000000000007</v>
      </c>
      <c r="F20" s="1457">
        <v>8.9</v>
      </c>
      <c r="G20" s="1457">
        <v>9.1</v>
      </c>
      <c r="H20" s="1457">
        <v>10.199999999999999</v>
      </c>
      <c r="I20" s="1457">
        <v>11.2</v>
      </c>
      <c r="J20" s="1457">
        <v>12.4</v>
      </c>
      <c r="K20" s="1457">
        <v>13.4</v>
      </c>
      <c r="L20" s="1457">
        <v>15</v>
      </c>
      <c r="M20" s="1457">
        <v>16.600000000000001</v>
      </c>
      <c r="N20" s="1457">
        <v>17.899999999999999</v>
      </c>
      <c r="O20" s="1457">
        <v>19.399999999999999</v>
      </c>
      <c r="P20" s="1457">
        <v>21.3</v>
      </c>
      <c r="Q20" s="1457">
        <v>23.9</v>
      </c>
      <c r="R20" s="1457">
        <v>27.2</v>
      </c>
      <c r="S20" s="1457">
        <v>30.6</v>
      </c>
      <c r="T20" s="1457">
        <v>34.200000000000003</v>
      </c>
      <c r="U20" s="1457">
        <v>40.799999999999997</v>
      </c>
      <c r="V20" s="1457">
        <v>54</v>
      </c>
      <c r="W20" s="1458">
        <v>56.5</v>
      </c>
      <c r="X20" s="1458">
        <v>60</v>
      </c>
      <c r="Y20" s="1458">
        <v>63.7</v>
      </c>
      <c r="Z20" s="1458">
        <v>65.2</v>
      </c>
      <c r="AA20" s="1458">
        <v>68.8</v>
      </c>
      <c r="AB20" s="1458">
        <v>73.2</v>
      </c>
      <c r="AC20" s="1458">
        <v>75.3</v>
      </c>
      <c r="AD20" s="1458">
        <v>76.599999999999994</v>
      </c>
      <c r="AE20" s="1458">
        <v>78</v>
      </c>
      <c r="AF20" s="1458">
        <v>80.599999999999994</v>
      </c>
      <c r="AG20" s="1458">
        <v>83.2</v>
      </c>
      <c r="AH20" s="1458">
        <v>83.1</v>
      </c>
      <c r="AI20" s="1458">
        <v>83.6</v>
      </c>
      <c r="AJ20" s="1458">
        <v>85</v>
      </c>
      <c r="AK20" s="1458">
        <v>88.9</v>
      </c>
      <c r="AL20" s="1465">
        <v>93.6</v>
      </c>
      <c r="AM20" s="1465">
        <v>95.9</v>
      </c>
      <c r="AN20" s="1465">
        <v>98.9</v>
      </c>
      <c r="AO20" s="1465">
        <v>99.4</v>
      </c>
      <c r="AP20" s="1465">
        <v>100.2</v>
      </c>
      <c r="AQ20" s="1465">
        <v>100.7</v>
      </c>
      <c r="AR20" s="1465">
        <v>101.5</v>
      </c>
      <c r="AS20" s="1465">
        <v>102.8</v>
      </c>
      <c r="AT20" s="1465">
        <v>102.7</v>
      </c>
      <c r="AU20" s="1465">
        <v>101</v>
      </c>
      <c r="AV20" s="1465">
        <v>100</v>
      </c>
      <c r="AW20" s="1465">
        <v>99.6</v>
      </c>
      <c r="AX20" s="1465">
        <v>98.5</v>
      </c>
      <c r="AY20" s="1465">
        <v>96.4</v>
      </c>
      <c r="AZ20" s="1465">
        <v>95.7</v>
      </c>
      <c r="BA20" s="1465">
        <v>95.3</v>
      </c>
      <c r="BB20" s="1466">
        <v>95.1</v>
      </c>
      <c r="BC20" s="1465">
        <v>95.2</v>
      </c>
      <c r="BD20" s="1465">
        <v>95.5</v>
      </c>
      <c r="BE20" s="1467">
        <v>94</v>
      </c>
    </row>
    <row r="21" spans="1:57" ht="12.9" customHeight="1">
      <c r="A21" s="1346"/>
      <c r="B21" s="1463" t="s">
        <v>1004</v>
      </c>
      <c r="C21" s="1457">
        <v>7.7</v>
      </c>
      <c r="D21" s="1457">
        <v>8</v>
      </c>
      <c r="E21" s="1457">
        <v>8.8000000000000007</v>
      </c>
      <c r="F21" s="1457">
        <v>8.9</v>
      </c>
      <c r="G21" s="1457">
        <v>9.1</v>
      </c>
      <c r="H21" s="1457">
        <v>10.199999999999999</v>
      </c>
      <c r="I21" s="1457">
        <v>11.2</v>
      </c>
      <c r="J21" s="1457">
        <v>12.4</v>
      </c>
      <c r="K21" s="1457">
        <v>13.4</v>
      </c>
      <c r="L21" s="1457">
        <v>15</v>
      </c>
      <c r="M21" s="1457">
        <v>16.600000000000001</v>
      </c>
      <c r="N21" s="1457">
        <v>17.899999999999999</v>
      </c>
      <c r="O21" s="1457">
        <v>19.399999999999999</v>
      </c>
      <c r="P21" s="1457">
        <v>21.3</v>
      </c>
      <c r="Q21" s="1457">
        <v>23.9</v>
      </c>
      <c r="R21" s="1457">
        <v>27.2</v>
      </c>
      <c r="S21" s="1457">
        <v>30.6</v>
      </c>
      <c r="T21" s="1457">
        <v>34.200000000000003</v>
      </c>
      <c r="U21" s="1457">
        <v>40.799999999999997</v>
      </c>
      <c r="V21" s="1457">
        <v>54</v>
      </c>
      <c r="W21" s="1458">
        <v>56.5</v>
      </c>
      <c r="X21" s="1458">
        <v>60</v>
      </c>
      <c r="Y21" s="1458">
        <v>63.7</v>
      </c>
      <c r="Z21" s="1458">
        <v>65.2</v>
      </c>
      <c r="AA21" s="1458">
        <v>68.8</v>
      </c>
      <c r="AB21" s="1458">
        <v>73.2</v>
      </c>
      <c r="AC21" s="1458">
        <v>75.3</v>
      </c>
      <c r="AD21" s="1458">
        <v>76.599999999999994</v>
      </c>
      <c r="AE21" s="1458">
        <v>78</v>
      </c>
      <c r="AF21" s="1458">
        <v>80.599999999999994</v>
      </c>
      <c r="AG21" s="1458">
        <v>83.2</v>
      </c>
      <c r="AH21" s="1458">
        <v>83.1</v>
      </c>
      <c r="AI21" s="1458">
        <v>83.6</v>
      </c>
      <c r="AJ21" s="1458">
        <v>85</v>
      </c>
      <c r="AK21" s="1458">
        <v>88.9</v>
      </c>
      <c r="AL21" s="1465">
        <v>93.6</v>
      </c>
      <c r="AM21" s="1465">
        <v>95.9</v>
      </c>
      <c r="AN21" s="1465">
        <v>98.9</v>
      </c>
      <c r="AO21" s="1465">
        <v>99.4</v>
      </c>
      <c r="AP21" s="1465">
        <v>100.2</v>
      </c>
      <c r="AQ21" s="1465">
        <v>100.7</v>
      </c>
      <c r="AR21" s="1465">
        <v>101.5</v>
      </c>
      <c r="AS21" s="1465">
        <v>102.8</v>
      </c>
      <c r="AT21" s="1465">
        <v>102.7</v>
      </c>
      <c r="AU21" s="1465">
        <v>101</v>
      </c>
      <c r="AV21" s="1465">
        <v>100</v>
      </c>
      <c r="AW21" s="1465">
        <v>99.6</v>
      </c>
      <c r="AX21" s="1465">
        <v>98.5</v>
      </c>
      <c r="AY21" s="1465">
        <v>96.4</v>
      </c>
      <c r="AZ21" s="1465">
        <v>95.7</v>
      </c>
      <c r="BA21" s="1465">
        <v>95.3</v>
      </c>
      <c r="BB21" s="1466">
        <v>95.1</v>
      </c>
      <c r="BC21" s="1465">
        <v>95.2</v>
      </c>
      <c r="BD21" s="1465">
        <v>95.5</v>
      </c>
      <c r="BE21" s="1467">
        <v>94</v>
      </c>
    </row>
    <row r="22" spans="1:57" ht="12.9" customHeight="1">
      <c r="A22" s="1346"/>
      <c r="B22" s="1463" t="s">
        <v>1005</v>
      </c>
      <c r="C22" s="1457">
        <v>7.7</v>
      </c>
      <c r="D22" s="1457">
        <v>8</v>
      </c>
      <c r="E22" s="1457">
        <v>8.8000000000000007</v>
      </c>
      <c r="F22" s="1457">
        <v>8.9</v>
      </c>
      <c r="G22" s="1457">
        <v>9.1</v>
      </c>
      <c r="H22" s="1457">
        <v>10.199999999999999</v>
      </c>
      <c r="I22" s="1457">
        <v>11.2</v>
      </c>
      <c r="J22" s="1457">
        <v>12.4</v>
      </c>
      <c r="K22" s="1457">
        <v>13.4</v>
      </c>
      <c r="L22" s="1457">
        <v>15</v>
      </c>
      <c r="M22" s="1457">
        <v>16.600000000000001</v>
      </c>
      <c r="N22" s="1457">
        <v>17.899999999999999</v>
      </c>
      <c r="O22" s="1457">
        <v>19.399999999999999</v>
      </c>
      <c r="P22" s="1457">
        <v>21.3</v>
      </c>
      <c r="Q22" s="1457">
        <v>23.9</v>
      </c>
      <c r="R22" s="1457">
        <v>27.2</v>
      </c>
      <c r="S22" s="1457">
        <v>30.6</v>
      </c>
      <c r="T22" s="1457">
        <v>34.200000000000003</v>
      </c>
      <c r="U22" s="1457">
        <v>40.799999999999997</v>
      </c>
      <c r="V22" s="1457">
        <v>54</v>
      </c>
      <c r="W22" s="1458">
        <v>56.5</v>
      </c>
      <c r="X22" s="1458">
        <v>60</v>
      </c>
      <c r="Y22" s="1458">
        <v>63.7</v>
      </c>
      <c r="Z22" s="1458">
        <v>65.2</v>
      </c>
      <c r="AA22" s="1458">
        <v>68.8</v>
      </c>
      <c r="AB22" s="1458">
        <v>73.2</v>
      </c>
      <c r="AC22" s="1458">
        <v>75.3</v>
      </c>
      <c r="AD22" s="1458">
        <v>76.599999999999994</v>
      </c>
      <c r="AE22" s="1458">
        <v>78</v>
      </c>
      <c r="AF22" s="1458">
        <v>80.599999999999994</v>
      </c>
      <c r="AG22" s="1458">
        <v>83.2</v>
      </c>
      <c r="AH22" s="1458">
        <v>83.1</v>
      </c>
      <c r="AI22" s="1458">
        <v>83.6</v>
      </c>
      <c r="AJ22" s="1458">
        <v>85</v>
      </c>
      <c r="AK22" s="1458">
        <v>88.9</v>
      </c>
      <c r="AL22" s="1465">
        <v>93.6</v>
      </c>
      <c r="AM22" s="1465">
        <v>95.9</v>
      </c>
      <c r="AN22" s="1465">
        <v>98.9</v>
      </c>
      <c r="AO22" s="1465">
        <v>99.4</v>
      </c>
      <c r="AP22" s="1465">
        <v>100.2</v>
      </c>
      <c r="AQ22" s="1465">
        <v>100.7</v>
      </c>
      <c r="AR22" s="1465">
        <v>101.5</v>
      </c>
      <c r="AS22" s="1465">
        <v>102.8</v>
      </c>
      <c r="AT22" s="1465">
        <v>102.7</v>
      </c>
      <c r="AU22" s="1465">
        <v>101</v>
      </c>
      <c r="AV22" s="1465">
        <v>100</v>
      </c>
      <c r="AW22" s="1465">
        <v>99.6</v>
      </c>
      <c r="AX22" s="1465">
        <v>98.5</v>
      </c>
      <c r="AY22" s="1465">
        <v>96.4</v>
      </c>
      <c r="AZ22" s="1465">
        <v>95.7</v>
      </c>
      <c r="BA22" s="1465">
        <v>95.3</v>
      </c>
      <c r="BB22" s="1466">
        <v>95.1</v>
      </c>
      <c r="BC22" s="1465">
        <v>95.2</v>
      </c>
      <c r="BD22" s="1465">
        <v>95.5</v>
      </c>
      <c r="BE22" s="1467">
        <v>94</v>
      </c>
    </row>
    <row r="23" spans="1:57" ht="12.9" customHeight="1">
      <c r="A23" s="1346"/>
      <c r="B23" s="1463" t="s">
        <v>1006</v>
      </c>
      <c r="C23" s="1457">
        <v>7.7</v>
      </c>
      <c r="D23" s="1457">
        <v>8</v>
      </c>
      <c r="E23" s="1457">
        <v>8.8000000000000007</v>
      </c>
      <c r="F23" s="1457">
        <v>8.9</v>
      </c>
      <c r="G23" s="1457">
        <v>9.1</v>
      </c>
      <c r="H23" s="1457">
        <v>10.199999999999999</v>
      </c>
      <c r="I23" s="1457">
        <v>11.2</v>
      </c>
      <c r="J23" s="1457">
        <v>12.4</v>
      </c>
      <c r="K23" s="1457">
        <v>13.4</v>
      </c>
      <c r="L23" s="1457">
        <v>15</v>
      </c>
      <c r="M23" s="1457">
        <v>16.600000000000001</v>
      </c>
      <c r="N23" s="1457">
        <v>17.899999999999999</v>
      </c>
      <c r="O23" s="1457">
        <v>19.399999999999999</v>
      </c>
      <c r="P23" s="1457">
        <v>21.3</v>
      </c>
      <c r="Q23" s="1457">
        <v>23.9</v>
      </c>
      <c r="R23" s="1457">
        <v>27.2</v>
      </c>
      <c r="S23" s="1457">
        <v>30.6</v>
      </c>
      <c r="T23" s="1457">
        <v>34.200000000000003</v>
      </c>
      <c r="U23" s="1457">
        <v>40.799999999999997</v>
      </c>
      <c r="V23" s="1457">
        <v>54</v>
      </c>
      <c r="W23" s="1458">
        <v>56.5</v>
      </c>
      <c r="X23" s="1458">
        <v>60</v>
      </c>
      <c r="Y23" s="1458">
        <v>63.7</v>
      </c>
      <c r="Z23" s="1458">
        <v>65.2</v>
      </c>
      <c r="AA23" s="1458">
        <v>68.8</v>
      </c>
      <c r="AB23" s="1458">
        <v>73.2</v>
      </c>
      <c r="AC23" s="1458">
        <v>75.3</v>
      </c>
      <c r="AD23" s="1458">
        <v>76.599999999999994</v>
      </c>
      <c r="AE23" s="1458">
        <v>78</v>
      </c>
      <c r="AF23" s="1458">
        <v>80.599999999999994</v>
      </c>
      <c r="AG23" s="1458">
        <v>83.2</v>
      </c>
      <c r="AH23" s="1458">
        <v>83.1</v>
      </c>
      <c r="AI23" s="1458">
        <v>83.6</v>
      </c>
      <c r="AJ23" s="1458">
        <v>85</v>
      </c>
      <c r="AK23" s="1458">
        <v>88.9</v>
      </c>
      <c r="AL23" s="1465">
        <v>93.6</v>
      </c>
      <c r="AM23" s="1465">
        <v>95.9</v>
      </c>
      <c r="AN23" s="1465">
        <v>98.9</v>
      </c>
      <c r="AO23" s="1465">
        <v>99.4</v>
      </c>
      <c r="AP23" s="1465">
        <v>100.2</v>
      </c>
      <c r="AQ23" s="1465">
        <v>100.7</v>
      </c>
      <c r="AR23" s="1465">
        <v>101.5</v>
      </c>
      <c r="AS23" s="1465">
        <v>102.8</v>
      </c>
      <c r="AT23" s="1465">
        <v>102.7</v>
      </c>
      <c r="AU23" s="1465">
        <v>101</v>
      </c>
      <c r="AV23" s="1465">
        <v>100</v>
      </c>
      <c r="AW23" s="1465">
        <v>99.6</v>
      </c>
      <c r="AX23" s="1465">
        <v>98.5</v>
      </c>
      <c r="AY23" s="1465">
        <v>96.4</v>
      </c>
      <c r="AZ23" s="1465">
        <v>95.7</v>
      </c>
      <c r="BA23" s="1465">
        <v>95.3</v>
      </c>
      <c r="BB23" s="1466">
        <v>95.1</v>
      </c>
      <c r="BC23" s="1465">
        <v>95.2</v>
      </c>
      <c r="BD23" s="1465">
        <v>95.5</v>
      </c>
      <c r="BE23" s="1467">
        <v>94</v>
      </c>
    </row>
    <row r="24" spans="1:57" ht="12.9" customHeight="1">
      <c r="A24" s="1346"/>
      <c r="B24" s="1463" t="s">
        <v>263</v>
      </c>
      <c r="C24" s="1457">
        <v>7.7</v>
      </c>
      <c r="D24" s="1457">
        <v>8</v>
      </c>
      <c r="E24" s="1457">
        <v>8.8000000000000007</v>
      </c>
      <c r="F24" s="1457">
        <v>8.9</v>
      </c>
      <c r="G24" s="1457">
        <v>9.1</v>
      </c>
      <c r="H24" s="1457">
        <v>10.199999999999999</v>
      </c>
      <c r="I24" s="1457">
        <v>11.2</v>
      </c>
      <c r="J24" s="1457">
        <v>12.4</v>
      </c>
      <c r="K24" s="1457">
        <v>13.4</v>
      </c>
      <c r="L24" s="1457">
        <v>15</v>
      </c>
      <c r="M24" s="1457">
        <v>16.600000000000001</v>
      </c>
      <c r="N24" s="1457">
        <v>17.899999999999999</v>
      </c>
      <c r="O24" s="1457">
        <v>19.399999999999999</v>
      </c>
      <c r="P24" s="1457">
        <v>21.3</v>
      </c>
      <c r="Q24" s="1457">
        <v>23.9</v>
      </c>
      <c r="R24" s="1457">
        <v>27.2</v>
      </c>
      <c r="S24" s="1457">
        <v>30.6</v>
      </c>
      <c r="T24" s="1457">
        <v>34.200000000000003</v>
      </c>
      <c r="U24" s="1458">
        <v>40.799999999999997</v>
      </c>
      <c r="V24" s="1457">
        <v>54</v>
      </c>
      <c r="W24" s="1458">
        <v>56.5</v>
      </c>
      <c r="X24" s="1458">
        <v>60</v>
      </c>
      <c r="Y24" s="1458">
        <v>63.7</v>
      </c>
      <c r="Z24" s="1458">
        <v>65.2</v>
      </c>
      <c r="AA24" s="1458">
        <v>68.8</v>
      </c>
      <c r="AB24" s="1458">
        <v>73.2</v>
      </c>
      <c r="AC24" s="1458">
        <v>75.3</v>
      </c>
      <c r="AD24" s="1458">
        <v>76.599999999999994</v>
      </c>
      <c r="AE24" s="1458">
        <v>78</v>
      </c>
      <c r="AF24" s="1458">
        <v>80.599999999999994</v>
      </c>
      <c r="AG24" s="1458">
        <v>83.2</v>
      </c>
      <c r="AH24" s="1458">
        <v>83.1</v>
      </c>
      <c r="AI24" s="1458">
        <v>83.6</v>
      </c>
      <c r="AJ24" s="1458">
        <v>85</v>
      </c>
      <c r="AK24" s="1458">
        <v>88.9</v>
      </c>
      <c r="AL24" s="1465">
        <v>93.6</v>
      </c>
      <c r="AM24" s="1465">
        <v>95.9</v>
      </c>
      <c r="AN24" s="1465">
        <v>98.9</v>
      </c>
      <c r="AO24" s="1465">
        <v>99.4</v>
      </c>
      <c r="AP24" s="1465">
        <v>100.2</v>
      </c>
      <c r="AQ24" s="1465">
        <v>100.7</v>
      </c>
      <c r="AR24" s="1465">
        <v>101.5</v>
      </c>
      <c r="AS24" s="1465">
        <v>102.8</v>
      </c>
      <c r="AT24" s="1465">
        <v>102.7</v>
      </c>
      <c r="AU24" s="1465">
        <v>101</v>
      </c>
      <c r="AV24" s="1465">
        <v>100</v>
      </c>
      <c r="AW24" s="1465">
        <v>99.6</v>
      </c>
      <c r="AX24" s="1465">
        <v>98.5</v>
      </c>
      <c r="AY24" s="1465">
        <v>96.4</v>
      </c>
      <c r="AZ24" s="1465">
        <v>95.7</v>
      </c>
      <c r="BA24" s="1465">
        <v>95.3</v>
      </c>
      <c r="BB24" s="1466">
        <v>95.1</v>
      </c>
      <c r="BC24" s="1465">
        <v>95.2</v>
      </c>
      <c r="BD24" s="1465">
        <v>95.5</v>
      </c>
      <c r="BE24" s="1467">
        <v>94</v>
      </c>
    </row>
    <row r="25" spans="1:57" ht="12.9" customHeight="1">
      <c r="A25" s="1346"/>
      <c r="B25" s="1463" t="s">
        <v>40</v>
      </c>
      <c r="C25" s="1470"/>
      <c r="D25" s="1470"/>
      <c r="E25" s="1470"/>
      <c r="F25" s="1470"/>
      <c r="G25" s="1470"/>
      <c r="H25" s="1470"/>
      <c r="I25" s="1470"/>
      <c r="J25" s="1470"/>
      <c r="K25" s="1470"/>
      <c r="L25" s="1470"/>
      <c r="M25" s="1470"/>
      <c r="N25" s="1470"/>
      <c r="O25" s="1470"/>
      <c r="P25" s="1470"/>
      <c r="Q25" s="1470"/>
      <c r="R25" s="1470"/>
      <c r="S25" s="1470"/>
      <c r="T25" s="1470"/>
      <c r="U25" s="1470"/>
      <c r="V25" s="1470"/>
      <c r="W25" s="1471"/>
      <c r="X25" s="1471"/>
      <c r="Y25" s="1471"/>
      <c r="Z25" s="1471"/>
      <c r="AA25" s="1471"/>
      <c r="AB25" s="1471"/>
      <c r="AC25" s="1471"/>
      <c r="AD25" s="1471"/>
      <c r="AE25" s="1471"/>
      <c r="AF25" s="1471"/>
      <c r="AG25" s="1471"/>
      <c r="AH25" s="1471"/>
      <c r="AI25" s="1471"/>
      <c r="AJ25" s="1471"/>
      <c r="AK25" s="1471"/>
      <c r="AL25" s="1465"/>
      <c r="AM25" s="1465"/>
      <c r="AN25" s="1465"/>
      <c r="AO25" s="1465"/>
      <c r="AP25" s="1465"/>
      <c r="AQ25" s="1465"/>
      <c r="AR25" s="1465"/>
      <c r="AS25" s="1465"/>
      <c r="AT25" s="1465"/>
      <c r="AU25" s="1465"/>
      <c r="AV25" s="1465"/>
      <c r="AW25" s="1465"/>
      <c r="AX25" s="1465"/>
      <c r="AY25" s="1465"/>
      <c r="AZ25" s="1465"/>
      <c r="BA25" s="1465"/>
      <c r="BB25" s="1466"/>
      <c r="BC25" s="1465"/>
      <c r="BD25" s="1465"/>
      <c r="BE25" s="1467"/>
    </row>
    <row r="26" spans="1:57" ht="12.9" customHeight="1">
      <c r="A26" s="1346"/>
      <c r="B26" s="1463" t="s">
        <v>41</v>
      </c>
      <c r="C26" s="1468"/>
      <c r="D26" s="1468"/>
      <c r="E26" s="1468"/>
      <c r="F26" s="1468"/>
      <c r="G26" s="1468"/>
      <c r="H26" s="1468"/>
      <c r="I26" s="1468"/>
      <c r="J26" s="1468"/>
      <c r="K26" s="1468"/>
      <c r="L26" s="1468"/>
      <c r="M26" s="1468"/>
      <c r="N26" s="1468"/>
      <c r="O26" s="1468"/>
      <c r="P26" s="1468"/>
      <c r="Q26" s="1468"/>
      <c r="R26" s="1468"/>
      <c r="S26" s="1468"/>
      <c r="T26" s="1468"/>
      <c r="U26" s="1468"/>
      <c r="V26" s="1468"/>
      <c r="W26" s="1472"/>
      <c r="X26" s="1472"/>
      <c r="Y26" s="1472"/>
      <c r="Z26" s="1472"/>
      <c r="AA26" s="1472"/>
      <c r="AB26" s="1472"/>
      <c r="AC26" s="1472"/>
      <c r="AD26" s="1472"/>
      <c r="AE26" s="1472"/>
      <c r="AF26" s="1472"/>
      <c r="AG26" s="1472"/>
      <c r="AH26" s="1472"/>
      <c r="AI26" s="1472"/>
      <c r="AJ26" s="1472"/>
      <c r="AK26" s="1472"/>
      <c r="AL26" s="1465">
        <v>90.9</v>
      </c>
      <c r="AM26" s="1465">
        <v>93.3</v>
      </c>
      <c r="AN26" s="1465">
        <v>95.2</v>
      </c>
      <c r="AO26" s="1465">
        <v>96.2</v>
      </c>
      <c r="AP26" s="1465">
        <v>96.9</v>
      </c>
      <c r="AQ26" s="1465">
        <v>97.5</v>
      </c>
      <c r="AR26" s="1465">
        <v>99</v>
      </c>
      <c r="AS26" s="1465">
        <v>100.8</v>
      </c>
      <c r="AT26" s="1465">
        <v>101.3</v>
      </c>
      <c r="AU26" s="1465">
        <v>100.6</v>
      </c>
      <c r="AV26" s="1465">
        <v>100</v>
      </c>
      <c r="AW26" s="1465">
        <v>98.6</v>
      </c>
      <c r="AX26" s="1465">
        <v>97.5</v>
      </c>
      <c r="AY26" s="1465">
        <v>97.1</v>
      </c>
      <c r="AZ26" s="1465">
        <v>96.8</v>
      </c>
      <c r="BA26" s="1465">
        <v>96</v>
      </c>
      <c r="BB26" s="1466">
        <v>95.9</v>
      </c>
      <c r="BC26" s="1465">
        <v>96</v>
      </c>
      <c r="BD26" s="1465">
        <v>96.1</v>
      </c>
      <c r="BE26" s="1467">
        <v>95</v>
      </c>
    </row>
    <row r="27" spans="1:57" ht="12.9" customHeight="1">
      <c r="A27" s="1346"/>
      <c r="B27" s="1463" t="s">
        <v>42</v>
      </c>
      <c r="C27" s="1468"/>
      <c r="D27" s="1468"/>
      <c r="E27" s="1468"/>
      <c r="F27" s="1468"/>
      <c r="G27" s="1468"/>
      <c r="H27" s="1468"/>
      <c r="I27" s="1468"/>
      <c r="J27" s="1468"/>
      <c r="K27" s="1468"/>
      <c r="L27" s="1468"/>
      <c r="M27" s="1468"/>
      <c r="N27" s="1468"/>
      <c r="O27" s="1468"/>
      <c r="P27" s="1468"/>
      <c r="Q27" s="1468"/>
      <c r="R27" s="1468"/>
      <c r="S27" s="1468"/>
      <c r="T27" s="1468"/>
      <c r="U27" s="1468"/>
      <c r="V27" s="1468"/>
      <c r="W27" s="1472"/>
      <c r="X27" s="1472"/>
      <c r="Y27" s="1472"/>
      <c r="Z27" s="1472"/>
      <c r="AA27" s="1472"/>
      <c r="AB27" s="1472"/>
      <c r="AC27" s="1472"/>
      <c r="AD27" s="1472"/>
      <c r="AE27" s="1472"/>
      <c r="AF27" s="1472"/>
      <c r="AG27" s="1472"/>
      <c r="AH27" s="1472"/>
      <c r="AI27" s="1472"/>
      <c r="AJ27" s="1472"/>
      <c r="AK27" s="1472"/>
      <c r="AL27" s="1465">
        <v>96.7</v>
      </c>
      <c r="AM27" s="1465">
        <v>99.8</v>
      </c>
      <c r="AN27" s="1465">
        <v>101.9</v>
      </c>
      <c r="AO27" s="1465">
        <v>101.9</v>
      </c>
      <c r="AP27" s="1465">
        <v>101.9</v>
      </c>
      <c r="AQ27" s="1465">
        <v>102</v>
      </c>
      <c r="AR27" s="1465">
        <v>102.3</v>
      </c>
      <c r="AS27" s="1465">
        <v>103.6</v>
      </c>
      <c r="AT27" s="1465">
        <v>103.1</v>
      </c>
      <c r="AU27" s="1465">
        <v>101.2</v>
      </c>
      <c r="AV27" s="1465">
        <v>100</v>
      </c>
      <c r="AW27" s="1465">
        <v>99</v>
      </c>
      <c r="AX27" s="1465">
        <v>98</v>
      </c>
      <c r="AY27" s="1465">
        <v>95.5</v>
      </c>
      <c r="AZ27" s="1465">
        <v>94.8</v>
      </c>
      <c r="BA27" s="1465">
        <v>94.7</v>
      </c>
      <c r="BB27" s="1466">
        <v>95.2</v>
      </c>
      <c r="BC27" s="1465">
        <v>95.7</v>
      </c>
      <c r="BD27" s="1465">
        <v>96.3</v>
      </c>
      <c r="BE27" s="1467">
        <v>93.3</v>
      </c>
    </row>
    <row r="28" spans="1:57" ht="12.9" customHeight="1">
      <c r="A28" s="1346"/>
      <c r="B28" s="1463" t="s">
        <v>43</v>
      </c>
      <c r="C28" s="1458">
        <v>30.1</v>
      </c>
      <c r="D28" s="1458">
        <v>35.200000000000003</v>
      </c>
      <c r="E28" s="1458">
        <v>36.299999999999997</v>
      </c>
      <c r="F28" s="1458">
        <v>33.4</v>
      </c>
      <c r="G28" s="1458">
        <v>35.799999999999997</v>
      </c>
      <c r="H28" s="1458">
        <v>37.799999999999997</v>
      </c>
      <c r="I28" s="1458">
        <v>40.4</v>
      </c>
      <c r="J28" s="1458">
        <v>38.1</v>
      </c>
      <c r="K28" s="1458">
        <v>39.200000000000003</v>
      </c>
      <c r="L28" s="1458">
        <v>40.299999999999997</v>
      </c>
      <c r="M28" s="1458">
        <v>40.4</v>
      </c>
      <c r="N28" s="1458">
        <v>42.5</v>
      </c>
      <c r="O28" s="1458">
        <v>43.7</v>
      </c>
      <c r="P28" s="1458">
        <v>44</v>
      </c>
      <c r="Q28" s="1458">
        <v>44.5</v>
      </c>
      <c r="R28" s="1458">
        <v>47</v>
      </c>
      <c r="S28" s="1458">
        <v>47.1</v>
      </c>
      <c r="T28" s="1458">
        <v>49.5</v>
      </c>
      <c r="U28" s="1458">
        <v>60.8</v>
      </c>
      <c r="V28" s="1458">
        <v>73.400000000000006</v>
      </c>
      <c r="W28" s="1458">
        <v>73.8</v>
      </c>
      <c r="X28" s="1458">
        <v>77.099999999999994</v>
      </c>
      <c r="Y28" s="1458">
        <v>79.099999999999994</v>
      </c>
      <c r="Z28" s="1458">
        <v>81.7</v>
      </c>
      <c r="AA28" s="1458">
        <v>89.3</v>
      </c>
      <c r="AB28" s="1458">
        <v>95.7</v>
      </c>
      <c r="AC28" s="1458">
        <v>96.7</v>
      </c>
      <c r="AD28" s="1458">
        <v>97.3</v>
      </c>
      <c r="AE28" s="1458">
        <v>96.5</v>
      </c>
      <c r="AF28" s="1458">
        <v>98.4</v>
      </c>
      <c r="AG28" s="1458">
        <v>99.6</v>
      </c>
      <c r="AH28" s="1458">
        <v>98.4</v>
      </c>
      <c r="AI28" s="1458">
        <v>97.6</v>
      </c>
      <c r="AJ28" s="1458">
        <v>98.4</v>
      </c>
      <c r="AK28" s="1458">
        <v>101.2</v>
      </c>
      <c r="AL28" s="1465">
        <v>105.1</v>
      </c>
      <c r="AM28" s="1465">
        <v>107.3</v>
      </c>
      <c r="AN28" s="1465">
        <v>107.3</v>
      </c>
      <c r="AO28" s="1465">
        <v>106.3</v>
      </c>
      <c r="AP28" s="1465">
        <v>105.5</v>
      </c>
      <c r="AQ28" s="1465">
        <v>104.4</v>
      </c>
      <c r="AR28" s="1465">
        <v>104.3</v>
      </c>
      <c r="AS28" s="1465">
        <v>104.7</v>
      </c>
      <c r="AT28" s="1465">
        <v>103</v>
      </c>
      <c r="AU28" s="1465">
        <v>101.1</v>
      </c>
      <c r="AV28" s="1465">
        <v>100</v>
      </c>
      <c r="AW28" s="1465">
        <v>97.9</v>
      </c>
      <c r="AX28" s="1465">
        <v>95.7</v>
      </c>
      <c r="AY28" s="1465">
        <v>93.6</v>
      </c>
      <c r="AZ28" s="1465">
        <v>92.9</v>
      </c>
      <c r="BA28" s="1465">
        <v>92.2</v>
      </c>
      <c r="BB28" s="1466">
        <v>93.2</v>
      </c>
      <c r="BC28" s="1465">
        <v>93.3</v>
      </c>
      <c r="BD28" s="1465">
        <v>92.6</v>
      </c>
      <c r="BE28" s="1467">
        <v>89.2</v>
      </c>
    </row>
    <row r="29" spans="1:57" ht="12.9" customHeight="1">
      <c r="A29" s="1346"/>
      <c r="B29" s="1463" t="s">
        <v>1007</v>
      </c>
      <c r="C29" s="1458">
        <v>28.6</v>
      </c>
      <c r="D29" s="1458">
        <v>32.799999999999997</v>
      </c>
      <c r="E29" s="1458">
        <v>35.1</v>
      </c>
      <c r="F29" s="1458">
        <v>33.200000000000003</v>
      </c>
      <c r="G29" s="1458">
        <v>34.4</v>
      </c>
      <c r="H29" s="1458">
        <v>36.9</v>
      </c>
      <c r="I29" s="1458">
        <v>39.1</v>
      </c>
      <c r="J29" s="1458">
        <v>37.9</v>
      </c>
      <c r="K29" s="1458">
        <v>38.1</v>
      </c>
      <c r="L29" s="1458">
        <v>39.6</v>
      </c>
      <c r="M29" s="1458">
        <v>39.200000000000003</v>
      </c>
      <c r="N29" s="1458">
        <v>41.6</v>
      </c>
      <c r="O29" s="1458">
        <v>42.2</v>
      </c>
      <c r="P29" s="1458">
        <v>43</v>
      </c>
      <c r="Q29" s="1458">
        <v>43.3</v>
      </c>
      <c r="R29" s="1458">
        <v>45.7</v>
      </c>
      <c r="S29" s="1458">
        <v>46.3</v>
      </c>
      <c r="T29" s="1458">
        <v>48.9</v>
      </c>
      <c r="U29" s="1458">
        <v>58.6</v>
      </c>
      <c r="V29" s="1458">
        <v>70.900000000000006</v>
      </c>
      <c r="W29" s="1458">
        <v>72.400000000000006</v>
      </c>
      <c r="X29" s="1458">
        <v>76.2</v>
      </c>
      <c r="Y29" s="1458">
        <v>78.900000000000006</v>
      </c>
      <c r="Z29" s="1458">
        <v>82.1</v>
      </c>
      <c r="AA29" s="1458">
        <v>88</v>
      </c>
      <c r="AB29" s="1458">
        <v>94.5</v>
      </c>
      <c r="AC29" s="1458">
        <v>95.9</v>
      </c>
      <c r="AD29" s="1458">
        <v>97</v>
      </c>
      <c r="AE29" s="1458">
        <v>97</v>
      </c>
      <c r="AF29" s="1458">
        <v>98.3</v>
      </c>
      <c r="AG29" s="1458">
        <v>99.6</v>
      </c>
      <c r="AH29" s="1458">
        <v>98.5</v>
      </c>
      <c r="AI29" s="1458">
        <v>97.7</v>
      </c>
      <c r="AJ29" s="1458">
        <v>98.2</v>
      </c>
      <c r="AK29" s="1458">
        <v>100.9</v>
      </c>
      <c r="AL29" s="1465">
        <v>104.5</v>
      </c>
      <c r="AM29" s="1465">
        <v>106.7</v>
      </c>
      <c r="AN29" s="1465">
        <v>107.3</v>
      </c>
      <c r="AO29" s="1465">
        <v>106.4</v>
      </c>
      <c r="AP29" s="1465">
        <v>105.5</v>
      </c>
      <c r="AQ29" s="1465">
        <v>104.4</v>
      </c>
      <c r="AR29" s="1465">
        <v>104.2</v>
      </c>
      <c r="AS29" s="1465">
        <v>104.7</v>
      </c>
      <c r="AT29" s="1465">
        <v>103</v>
      </c>
      <c r="AU29" s="1465">
        <v>101.1</v>
      </c>
      <c r="AV29" s="1465">
        <v>100</v>
      </c>
      <c r="AW29" s="1465">
        <v>97.9</v>
      </c>
      <c r="AX29" s="1465">
        <v>95.7</v>
      </c>
      <c r="AY29" s="1465">
        <v>93.6</v>
      </c>
      <c r="AZ29" s="1465">
        <v>92.9</v>
      </c>
      <c r="BA29" s="1465">
        <v>92.2</v>
      </c>
      <c r="BB29" s="1466">
        <v>93.1</v>
      </c>
      <c r="BC29" s="1465">
        <v>93</v>
      </c>
      <c r="BD29" s="1465">
        <v>92.5</v>
      </c>
      <c r="BE29" s="1467">
        <v>89.4</v>
      </c>
    </row>
    <row r="30" spans="1:57" ht="12.9" customHeight="1">
      <c r="A30" s="1346"/>
      <c r="B30" s="1463" t="s">
        <v>45</v>
      </c>
      <c r="C30" s="1458">
        <v>30.2</v>
      </c>
      <c r="D30" s="1458">
        <v>34.5</v>
      </c>
      <c r="E30" s="1458">
        <v>37.4</v>
      </c>
      <c r="F30" s="1458">
        <v>35.4</v>
      </c>
      <c r="G30" s="1458">
        <v>36.799999999999997</v>
      </c>
      <c r="H30" s="1458">
        <v>39.5</v>
      </c>
      <c r="I30" s="1458">
        <v>41.7</v>
      </c>
      <c r="J30" s="1458">
        <v>40.5</v>
      </c>
      <c r="K30" s="1458">
        <v>40.4</v>
      </c>
      <c r="L30" s="1458">
        <v>41.7</v>
      </c>
      <c r="M30" s="1458">
        <v>41.7</v>
      </c>
      <c r="N30" s="1458">
        <v>45</v>
      </c>
      <c r="O30" s="1458">
        <v>45</v>
      </c>
      <c r="P30" s="1458">
        <v>45.9</v>
      </c>
      <c r="Q30" s="1458">
        <v>45.9</v>
      </c>
      <c r="R30" s="1458">
        <v>48.5</v>
      </c>
      <c r="S30" s="1458">
        <v>49.4</v>
      </c>
      <c r="T30" s="1458">
        <v>51.8</v>
      </c>
      <c r="U30" s="1458">
        <v>61.5</v>
      </c>
      <c r="V30" s="1458">
        <v>74.400000000000006</v>
      </c>
      <c r="W30" s="1458">
        <v>75.599999999999994</v>
      </c>
      <c r="X30" s="1458">
        <v>79.599999999999994</v>
      </c>
      <c r="Y30" s="1458">
        <v>82.4</v>
      </c>
      <c r="Z30" s="1458">
        <v>85.5</v>
      </c>
      <c r="AA30" s="1458">
        <v>91.4</v>
      </c>
      <c r="AB30" s="1458">
        <v>97.8</v>
      </c>
      <c r="AC30" s="1458">
        <v>99.4</v>
      </c>
      <c r="AD30" s="1458">
        <v>100.4</v>
      </c>
      <c r="AE30" s="1458">
        <v>100.4</v>
      </c>
      <c r="AF30" s="1458">
        <v>101.5</v>
      </c>
      <c r="AG30" s="1458">
        <v>102.5</v>
      </c>
      <c r="AH30" s="1458">
        <v>101.1</v>
      </c>
      <c r="AI30" s="1458">
        <v>99.8</v>
      </c>
      <c r="AJ30" s="1458">
        <v>99.9</v>
      </c>
      <c r="AK30" s="1458">
        <v>102</v>
      </c>
      <c r="AL30" s="1465">
        <v>105.7</v>
      </c>
      <c r="AM30" s="1465">
        <v>107.9</v>
      </c>
      <c r="AN30" s="1465">
        <v>108.6</v>
      </c>
      <c r="AO30" s="1465">
        <v>107.9</v>
      </c>
      <c r="AP30" s="1465">
        <v>106.5</v>
      </c>
      <c r="AQ30" s="1465">
        <v>105.2</v>
      </c>
      <c r="AR30" s="1465">
        <v>104.8</v>
      </c>
      <c r="AS30" s="1465">
        <v>105</v>
      </c>
      <c r="AT30" s="1465">
        <v>103.4</v>
      </c>
      <c r="AU30" s="1465">
        <v>101.4</v>
      </c>
      <c r="AV30" s="1465">
        <v>100</v>
      </c>
      <c r="AW30" s="1465">
        <v>97.7</v>
      </c>
      <c r="AX30" s="1465">
        <v>95.4</v>
      </c>
      <c r="AY30" s="1465">
        <v>92.9</v>
      </c>
      <c r="AZ30" s="1465">
        <v>91.8</v>
      </c>
      <c r="BA30" s="1465">
        <v>90.9</v>
      </c>
      <c r="BB30" s="1466">
        <v>92.1</v>
      </c>
      <c r="BC30" s="1465">
        <v>91.9</v>
      </c>
      <c r="BD30" s="1465">
        <v>91.3</v>
      </c>
      <c r="BE30" s="1467">
        <v>87.3</v>
      </c>
    </row>
    <row r="31" spans="1:57" ht="12.9" customHeight="1">
      <c r="A31" s="1346"/>
      <c r="B31" s="1463" t="s">
        <v>46</v>
      </c>
      <c r="C31" s="1457">
        <v>16.8</v>
      </c>
      <c r="D31" s="1457">
        <v>18.5</v>
      </c>
      <c r="E31" s="1457">
        <v>19.7</v>
      </c>
      <c r="F31" s="1457">
        <v>18.899999999999999</v>
      </c>
      <c r="G31" s="1457">
        <v>19.899999999999999</v>
      </c>
      <c r="H31" s="1457">
        <v>21</v>
      </c>
      <c r="I31" s="1457">
        <v>23.8</v>
      </c>
      <c r="J31" s="1457">
        <v>23.9</v>
      </c>
      <c r="K31" s="1457">
        <v>24.9</v>
      </c>
      <c r="L31" s="1457">
        <v>25.8</v>
      </c>
      <c r="M31" s="1457">
        <v>26.4</v>
      </c>
      <c r="N31" s="1457">
        <v>28.4</v>
      </c>
      <c r="O31" s="1457">
        <v>29.9</v>
      </c>
      <c r="P31" s="1457">
        <v>31</v>
      </c>
      <c r="Q31" s="1457">
        <v>32.1</v>
      </c>
      <c r="R31" s="1457">
        <v>34.1</v>
      </c>
      <c r="S31" s="1457">
        <v>34.9</v>
      </c>
      <c r="T31" s="1457">
        <v>38.9</v>
      </c>
      <c r="U31" s="1457">
        <v>48.8</v>
      </c>
      <c r="V31" s="1457">
        <v>57.7</v>
      </c>
      <c r="W31" s="1458">
        <v>59.3</v>
      </c>
      <c r="X31" s="1458">
        <v>64.099999999999994</v>
      </c>
      <c r="Y31" s="1458">
        <v>66.7</v>
      </c>
      <c r="Z31" s="1458">
        <v>68.8</v>
      </c>
      <c r="AA31" s="1458">
        <v>77.099999999999994</v>
      </c>
      <c r="AB31" s="1458">
        <v>83.2</v>
      </c>
      <c r="AC31" s="1458">
        <v>82.9</v>
      </c>
      <c r="AD31" s="1458">
        <v>84.1</v>
      </c>
      <c r="AE31" s="1458">
        <v>84</v>
      </c>
      <c r="AF31" s="1458">
        <v>85.8</v>
      </c>
      <c r="AG31" s="1458">
        <v>86.6</v>
      </c>
      <c r="AH31" s="1458">
        <v>85.8</v>
      </c>
      <c r="AI31" s="1458">
        <v>87.8</v>
      </c>
      <c r="AJ31" s="1458">
        <v>89</v>
      </c>
      <c r="AK31" s="1458">
        <v>92.7</v>
      </c>
      <c r="AL31" s="1465">
        <v>96.4</v>
      </c>
      <c r="AM31" s="1465">
        <v>99</v>
      </c>
      <c r="AN31" s="1465">
        <v>100.4</v>
      </c>
      <c r="AO31" s="1465">
        <v>102</v>
      </c>
      <c r="AP31" s="1465">
        <v>102.4</v>
      </c>
      <c r="AQ31" s="1465">
        <v>101.1</v>
      </c>
      <c r="AR31" s="1465">
        <v>101.7</v>
      </c>
      <c r="AS31" s="1465">
        <v>103.6</v>
      </c>
      <c r="AT31" s="1465">
        <v>101.2</v>
      </c>
      <c r="AU31" s="1465">
        <v>100.1</v>
      </c>
      <c r="AV31" s="1465">
        <v>100</v>
      </c>
      <c r="AW31" s="1465">
        <v>98.9</v>
      </c>
      <c r="AX31" s="1465">
        <v>97.5</v>
      </c>
      <c r="AY31" s="1465">
        <v>97.5</v>
      </c>
      <c r="AZ31" s="1465">
        <v>98.4</v>
      </c>
      <c r="BA31" s="1465">
        <v>99.1</v>
      </c>
      <c r="BB31" s="1466">
        <v>100.9</v>
      </c>
      <c r="BC31" s="1465">
        <v>103.2</v>
      </c>
      <c r="BD31" s="1465">
        <v>105.8</v>
      </c>
      <c r="BE31" s="1467">
        <v>102.1</v>
      </c>
    </row>
    <row r="32" spans="1:57" ht="12.9" customHeight="1">
      <c r="A32" s="1346"/>
      <c r="B32" s="1463" t="s">
        <v>47</v>
      </c>
      <c r="C32" s="1457">
        <v>39.700000000000003</v>
      </c>
      <c r="D32" s="1457">
        <v>44.7</v>
      </c>
      <c r="E32" s="1457">
        <v>47.1</v>
      </c>
      <c r="F32" s="1457">
        <v>45.8</v>
      </c>
      <c r="G32" s="1457">
        <v>45.9</v>
      </c>
      <c r="H32" s="1457">
        <v>46.9</v>
      </c>
      <c r="I32" s="1457">
        <v>49.4</v>
      </c>
      <c r="J32" s="1457">
        <v>49.5</v>
      </c>
      <c r="K32" s="1457">
        <v>49.7</v>
      </c>
      <c r="L32" s="1457">
        <v>50.1</v>
      </c>
      <c r="M32" s="1457">
        <v>50.7</v>
      </c>
      <c r="N32" s="1457">
        <v>52.1</v>
      </c>
      <c r="O32" s="1457">
        <v>53.1</v>
      </c>
      <c r="P32" s="1457">
        <v>53.7</v>
      </c>
      <c r="Q32" s="1457">
        <v>54.1</v>
      </c>
      <c r="R32" s="1457">
        <v>56</v>
      </c>
      <c r="S32" s="1457">
        <v>57.1</v>
      </c>
      <c r="T32" s="1457">
        <v>59.5</v>
      </c>
      <c r="U32" s="1457">
        <v>69.7</v>
      </c>
      <c r="V32" s="1457">
        <v>83.3</v>
      </c>
      <c r="W32" s="1458">
        <v>86</v>
      </c>
      <c r="X32" s="1458">
        <v>89.7</v>
      </c>
      <c r="Y32" s="1458">
        <v>93.3</v>
      </c>
      <c r="Z32" s="1458">
        <v>95.4</v>
      </c>
      <c r="AA32" s="1458">
        <v>99.9</v>
      </c>
      <c r="AB32" s="1458">
        <v>105.3</v>
      </c>
      <c r="AC32" s="1458">
        <v>106.6</v>
      </c>
      <c r="AD32" s="1458">
        <v>107.2</v>
      </c>
      <c r="AE32" s="1458">
        <v>106.6</v>
      </c>
      <c r="AF32" s="1458">
        <v>107.1</v>
      </c>
      <c r="AG32" s="1458">
        <v>107.2</v>
      </c>
      <c r="AH32" s="1458">
        <v>105.7</v>
      </c>
      <c r="AI32" s="1458">
        <v>104.3</v>
      </c>
      <c r="AJ32" s="1458">
        <v>103.9</v>
      </c>
      <c r="AK32" s="1458">
        <v>105</v>
      </c>
      <c r="AL32" s="1465">
        <v>108.8</v>
      </c>
      <c r="AM32" s="1465">
        <v>110.5</v>
      </c>
      <c r="AN32" s="1465">
        <v>110.8</v>
      </c>
      <c r="AO32" s="1465">
        <v>109.7</v>
      </c>
      <c r="AP32" s="1465">
        <v>107.9</v>
      </c>
      <c r="AQ32" s="1465">
        <v>107</v>
      </c>
      <c r="AR32" s="1465">
        <v>106.2</v>
      </c>
      <c r="AS32" s="1465">
        <v>105.5</v>
      </c>
      <c r="AT32" s="1465">
        <v>104.1</v>
      </c>
      <c r="AU32" s="1465">
        <v>101.9</v>
      </c>
      <c r="AV32" s="1465">
        <v>100</v>
      </c>
      <c r="AW32" s="1465">
        <v>97.4</v>
      </c>
      <c r="AX32" s="1465">
        <v>94.8</v>
      </c>
      <c r="AY32" s="1465">
        <v>91.6</v>
      </c>
      <c r="AZ32" s="1465">
        <v>90.1</v>
      </c>
      <c r="BA32" s="1465">
        <v>89</v>
      </c>
      <c r="BB32" s="1466">
        <v>90.2</v>
      </c>
      <c r="BC32" s="1465">
        <v>89.8</v>
      </c>
      <c r="BD32" s="1465">
        <v>89.4</v>
      </c>
      <c r="BE32" s="1467">
        <v>85.1</v>
      </c>
    </row>
    <row r="33" spans="1:57" ht="12.9" customHeight="1">
      <c r="A33" s="1346"/>
      <c r="B33" s="1463" t="s">
        <v>48</v>
      </c>
      <c r="C33" s="1458">
        <v>23.5</v>
      </c>
      <c r="D33" s="1458">
        <v>26.4</v>
      </c>
      <c r="E33" s="1458">
        <v>27.4</v>
      </c>
      <c r="F33" s="1458">
        <v>26.2</v>
      </c>
      <c r="G33" s="1458">
        <v>26.6</v>
      </c>
      <c r="H33" s="1458">
        <v>27.3</v>
      </c>
      <c r="I33" s="1458">
        <v>29.3</v>
      </c>
      <c r="J33" s="1458">
        <v>29.7</v>
      </c>
      <c r="K33" s="1458">
        <v>30.4</v>
      </c>
      <c r="L33" s="1458">
        <v>31.6</v>
      </c>
      <c r="M33" s="1458">
        <v>32.299999999999997</v>
      </c>
      <c r="N33" s="1458">
        <v>33.6</v>
      </c>
      <c r="O33" s="1458">
        <v>34.6</v>
      </c>
      <c r="P33" s="1458">
        <v>35</v>
      </c>
      <c r="Q33" s="1458">
        <v>36.200000000000003</v>
      </c>
      <c r="R33" s="1458">
        <v>38</v>
      </c>
      <c r="S33" s="1458">
        <v>39.4</v>
      </c>
      <c r="T33" s="1458">
        <v>42.4</v>
      </c>
      <c r="U33" s="1458">
        <v>51.1</v>
      </c>
      <c r="V33" s="1458">
        <v>62.2</v>
      </c>
      <c r="W33" s="1458">
        <v>64.2</v>
      </c>
      <c r="X33" s="1458">
        <v>68</v>
      </c>
      <c r="Y33" s="1458">
        <v>71.400000000000006</v>
      </c>
      <c r="Z33" s="1458">
        <v>74.599999999999994</v>
      </c>
      <c r="AA33" s="1458">
        <v>80.8</v>
      </c>
      <c r="AB33" s="1458">
        <v>87.3</v>
      </c>
      <c r="AC33" s="1458">
        <v>88.7</v>
      </c>
      <c r="AD33" s="1458">
        <v>89.9</v>
      </c>
      <c r="AE33" s="1458">
        <v>89.9</v>
      </c>
      <c r="AF33" s="1458">
        <v>91.3</v>
      </c>
      <c r="AG33" s="1458">
        <v>91.6</v>
      </c>
      <c r="AH33" s="1458">
        <v>91</v>
      </c>
      <c r="AI33" s="1458">
        <v>91.4</v>
      </c>
      <c r="AJ33" s="1458">
        <v>92.8</v>
      </c>
      <c r="AK33" s="1458">
        <v>96.7</v>
      </c>
      <c r="AL33" s="1465">
        <v>100.1</v>
      </c>
      <c r="AM33" s="1465">
        <v>103.2</v>
      </c>
      <c r="AN33" s="1465">
        <v>103.9</v>
      </c>
      <c r="AO33" s="1465">
        <v>103.1</v>
      </c>
      <c r="AP33" s="1465">
        <v>102.8</v>
      </c>
      <c r="AQ33" s="1465">
        <v>102.7</v>
      </c>
      <c r="AR33" s="1465">
        <v>102.8</v>
      </c>
      <c r="AS33" s="1465">
        <v>103.9</v>
      </c>
      <c r="AT33" s="1465">
        <v>102.2</v>
      </c>
      <c r="AU33" s="1465">
        <v>100.3</v>
      </c>
      <c r="AV33" s="1465">
        <v>100</v>
      </c>
      <c r="AW33" s="1465">
        <v>98.3</v>
      </c>
      <c r="AX33" s="1465">
        <v>96.6</v>
      </c>
      <c r="AY33" s="1465">
        <v>95.9</v>
      </c>
      <c r="AZ33" s="1465">
        <v>97.1</v>
      </c>
      <c r="BA33" s="1465">
        <v>97.6</v>
      </c>
      <c r="BB33" s="1466">
        <v>99.2</v>
      </c>
      <c r="BC33" s="1465">
        <v>100</v>
      </c>
      <c r="BD33" s="1465">
        <v>102.9</v>
      </c>
      <c r="BE33" s="1467">
        <v>99.6</v>
      </c>
    </row>
    <row r="34" spans="1:57" ht="12.9" customHeight="1">
      <c r="A34" s="1346"/>
      <c r="B34" s="1463" t="s">
        <v>46</v>
      </c>
      <c r="C34" s="1457">
        <v>19</v>
      </c>
      <c r="D34" s="1457">
        <v>21.4</v>
      </c>
      <c r="E34" s="1457">
        <v>22.4</v>
      </c>
      <c r="F34" s="1457">
        <v>21.3</v>
      </c>
      <c r="G34" s="1457">
        <v>22.4</v>
      </c>
      <c r="H34" s="1457">
        <v>23.3</v>
      </c>
      <c r="I34" s="1457">
        <v>25.5</v>
      </c>
      <c r="J34" s="1457">
        <v>25.6</v>
      </c>
      <c r="K34" s="1457">
        <v>26.4</v>
      </c>
      <c r="L34" s="1457">
        <v>27.3</v>
      </c>
      <c r="M34" s="1457">
        <v>27.9</v>
      </c>
      <c r="N34" s="1457">
        <v>29.6</v>
      </c>
      <c r="O34" s="1457">
        <v>31</v>
      </c>
      <c r="P34" s="1457">
        <v>31.7</v>
      </c>
      <c r="Q34" s="1457">
        <v>32.9</v>
      </c>
      <c r="R34" s="1457">
        <v>34.5</v>
      </c>
      <c r="S34" s="1457">
        <v>35.200000000000003</v>
      </c>
      <c r="T34" s="1457">
        <v>38.4</v>
      </c>
      <c r="U34" s="1457">
        <v>47.5</v>
      </c>
      <c r="V34" s="1457">
        <v>56.9</v>
      </c>
      <c r="W34" s="1458">
        <v>59.2</v>
      </c>
      <c r="X34" s="1458">
        <v>63.7</v>
      </c>
      <c r="Y34" s="1458">
        <v>66.7</v>
      </c>
      <c r="Z34" s="1458">
        <v>69.2</v>
      </c>
      <c r="AA34" s="1458">
        <v>76.5</v>
      </c>
      <c r="AB34" s="1458">
        <v>82.4</v>
      </c>
      <c r="AC34" s="1458">
        <v>83.2</v>
      </c>
      <c r="AD34" s="1458">
        <v>84.6</v>
      </c>
      <c r="AE34" s="1458">
        <v>84.8</v>
      </c>
      <c r="AF34" s="1458">
        <v>86.5</v>
      </c>
      <c r="AG34" s="1458">
        <v>87.4</v>
      </c>
      <c r="AH34" s="1458">
        <v>86.4</v>
      </c>
      <c r="AI34" s="1458">
        <v>87.8</v>
      </c>
      <c r="AJ34" s="1458">
        <v>89.3</v>
      </c>
      <c r="AK34" s="1458">
        <v>94.3</v>
      </c>
      <c r="AL34" s="1465">
        <v>96.4</v>
      </c>
      <c r="AM34" s="1465">
        <v>99.3</v>
      </c>
      <c r="AN34" s="1465">
        <v>100.3</v>
      </c>
      <c r="AO34" s="1465">
        <v>101.4</v>
      </c>
      <c r="AP34" s="1465">
        <v>101.6</v>
      </c>
      <c r="AQ34" s="1465">
        <v>100.7</v>
      </c>
      <c r="AR34" s="1465">
        <v>101.3</v>
      </c>
      <c r="AS34" s="1465">
        <v>103.2</v>
      </c>
      <c r="AT34" s="1465">
        <v>101.3</v>
      </c>
      <c r="AU34" s="1465">
        <v>99.9</v>
      </c>
      <c r="AV34" s="1465">
        <v>100</v>
      </c>
      <c r="AW34" s="1465">
        <v>98.8</v>
      </c>
      <c r="AX34" s="1465">
        <v>97.6</v>
      </c>
      <c r="AY34" s="1465">
        <v>97.8</v>
      </c>
      <c r="AZ34" s="1465">
        <v>99.1</v>
      </c>
      <c r="BA34" s="1465">
        <v>100.3</v>
      </c>
      <c r="BB34" s="1466">
        <v>102</v>
      </c>
      <c r="BC34" s="1465">
        <v>104.3</v>
      </c>
      <c r="BD34" s="1465">
        <v>107.8</v>
      </c>
      <c r="BE34" s="1467">
        <v>103.7</v>
      </c>
    </row>
    <row r="35" spans="1:57" ht="12.9" customHeight="1">
      <c r="A35" s="1346"/>
      <c r="B35" s="1463" t="s">
        <v>47</v>
      </c>
      <c r="C35" s="1457">
        <v>23.5</v>
      </c>
      <c r="D35" s="1457">
        <v>26.4</v>
      </c>
      <c r="E35" s="1457">
        <v>27.5</v>
      </c>
      <c r="F35" s="1457">
        <v>26.2</v>
      </c>
      <c r="G35" s="1457">
        <v>26.6</v>
      </c>
      <c r="H35" s="1457">
        <v>27.1</v>
      </c>
      <c r="I35" s="1457">
        <v>29.1</v>
      </c>
      <c r="J35" s="1457">
        <v>29.4</v>
      </c>
      <c r="K35" s="1457">
        <v>30.1</v>
      </c>
      <c r="L35" s="1457">
        <v>31.3</v>
      </c>
      <c r="M35" s="1457">
        <v>32.1</v>
      </c>
      <c r="N35" s="1457">
        <v>33.5</v>
      </c>
      <c r="O35" s="1457">
        <v>34.5</v>
      </c>
      <c r="P35" s="1457">
        <v>35</v>
      </c>
      <c r="Q35" s="1457">
        <v>36.299999999999997</v>
      </c>
      <c r="R35" s="1457">
        <v>38.1</v>
      </c>
      <c r="S35" s="1457">
        <v>39.5</v>
      </c>
      <c r="T35" s="1457">
        <v>42.2</v>
      </c>
      <c r="U35" s="1457">
        <v>50.9</v>
      </c>
      <c r="V35" s="1457">
        <v>62.9</v>
      </c>
      <c r="W35" s="1458">
        <v>65.599999999999994</v>
      </c>
      <c r="X35" s="1458">
        <v>69.099999999999994</v>
      </c>
      <c r="Y35" s="1458">
        <v>73</v>
      </c>
      <c r="Z35" s="1458">
        <v>76.2</v>
      </c>
      <c r="AA35" s="1458">
        <v>81.599999999999994</v>
      </c>
      <c r="AB35" s="1458">
        <v>87.9</v>
      </c>
      <c r="AC35" s="1458">
        <v>89.9</v>
      </c>
      <c r="AD35" s="1458">
        <v>91</v>
      </c>
      <c r="AE35" s="1458">
        <v>91.1</v>
      </c>
      <c r="AF35" s="1458">
        <v>92.4</v>
      </c>
      <c r="AG35" s="1458">
        <v>93.1</v>
      </c>
      <c r="AH35" s="1458">
        <v>92.4</v>
      </c>
      <c r="AI35" s="1458">
        <v>92.5</v>
      </c>
      <c r="AJ35" s="1458">
        <v>94</v>
      </c>
      <c r="AK35" s="1458">
        <v>96.4</v>
      </c>
      <c r="AL35" s="1465">
        <v>100.6</v>
      </c>
      <c r="AM35" s="1465">
        <v>103.8</v>
      </c>
      <c r="AN35" s="1465">
        <v>104.6</v>
      </c>
      <c r="AO35" s="1465">
        <v>103.7</v>
      </c>
      <c r="AP35" s="1465">
        <v>103.5</v>
      </c>
      <c r="AQ35" s="1465">
        <v>103.4</v>
      </c>
      <c r="AR35" s="1465">
        <v>103.5</v>
      </c>
      <c r="AS35" s="1465">
        <v>104.1</v>
      </c>
      <c r="AT35" s="1465">
        <v>102.3</v>
      </c>
      <c r="AU35" s="1465">
        <v>100.3</v>
      </c>
      <c r="AV35" s="1465">
        <v>100</v>
      </c>
      <c r="AW35" s="1465">
        <v>98.4</v>
      </c>
      <c r="AX35" s="1465">
        <v>96.8</v>
      </c>
      <c r="AY35" s="1465">
        <v>96.3</v>
      </c>
      <c r="AZ35" s="1465">
        <v>97.8</v>
      </c>
      <c r="BA35" s="1465">
        <v>99.3</v>
      </c>
      <c r="BB35" s="1466">
        <v>100.2</v>
      </c>
      <c r="BC35" s="1465">
        <v>99.4</v>
      </c>
      <c r="BD35" s="1465">
        <v>103.2</v>
      </c>
      <c r="BE35" s="1467">
        <v>102</v>
      </c>
    </row>
    <row r="36" spans="1:57" ht="12.9" customHeight="1">
      <c r="A36" s="1346"/>
      <c r="B36" s="1463" t="s">
        <v>49</v>
      </c>
      <c r="C36" s="1457">
        <v>23.7</v>
      </c>
      <c r="D36" s="1457">
        <v>26.7</v>
      </c>
      <c r="E36" s="1457">
        <v>27.6</v>
      </c>
      <c r="F36" s="1457">
        <v>26.4</v>
      </c>
      <c r="G36" s="1457">
        <v>26.8</v>
      </c>
      <c r="H36" s="1457">
        <v>27.5</v>
      </c>
      <c r="I36" s="1457">
        <v>29.6</v>
      </c>
      <c r="J36" s="1457">
        <v>30</v>
      </c>
      <c r="K36" s="1457">
        <v>30.8</v>
      </c>
      <c r="L36" s="1457">
        <v>32.1</v>
      </c>
      <c r="M36" s="1457">
        <v>32.799999999999997</v>
      </c>
      <c r="N36" s="1457">
        <v>34.200000000000003</v>
      </c>
      <c r="O36" s="1457">
        <v>35.200000000000003</v>
      </c>
      <c r="P36" s="1457">
        <v>35.5</v>
      </c>
      <c r="Q36" s="1457">
        <v>36.700000000000003</v>
      </c>
      <c r="R36" s="1457">
        <v>38.5</v>
      </c>
      <c r="S36" s="1457">
        <v>39.9</v>
      </c>
      <c r="T36" s="1457">
        <v>43.3</v>
      </c>
      <c r="U36" s="1457">
        <v>51.8</v>
      </c>
      <c r="V36" s="1457">
        <v>62.4</v>
      </c>
      <c r="W36" s="1458">
        <v>64</v>
      </c>
      <c r="X36" s="1458">
        <v>68</v>
      </c>
      <c r="Y36" s="1458">
        <v>71.7</v>
      </c>
      <c r="Z36" s="1458">
        <v>75</v>
      </c>
      <c r="AA36" s="1458">
        <v>81</v>
      </c>
      <c r="AB36" s="1458">
        <v>87.5</v>
      </c>
      <c r="AC36" s="1458">
        <v>89.3</v>
      </c>
      <c r="AD36" s="1458">
        <v>90.3</v>
      </c>
      <c r="AE36" s="1458">
        <v>90.1</v>
      </c>
      <c r="AF36" s="1458">
        <v>91.2</v>
      </c>
      <c r="AG36" s="1458">
        <v>91.6</v>
      </c>
      <c r="AH36" s="1458">
        <v>90.9</v>
      </c>
      <c r="AI36" s="1458">
        <v>91.3</v>
      </c>
      <c r="AJ36" s="1458">
        <v>92.6</v>
      </c>
      <c r="AK36" s="1458">
        <v>97.1</v>
      </c>
      <c r="AL36" s="1465">
        <v>100.3</v>
      </c>
      <c r="AM36" s="1465">
        <v>103.3</v>
      </c>
      <c r="AN36" s="1465">
        <v>103.9</v>
      </c>
      <c r="AO36" s="1465">
        <v>103</v>
      </c>
      <c r="AP36" s="1465">
        <v>102.6</v>
      </c>
      <c r="AQ36" s="1465">
        <v>102.6</v>
      </c>
      <c r="AR36" s="1465">
        <v>102.7</v>
      </c>
      <c r="AS36" s="1465">
        <v>104</v>
      </c>
      <c r="AT36" s="1465">
        <v>102.3</v>
      </c>
      <c r="AU36" s="1465">
        <v>100.4</v>
      </c>
      <c r="AV36" s="1465">
        <v>100</v>
      </c>
      <c r="AW36" s="1465">
        <v>98.2</v>
      </c>
      <c r="AX36" s="1465">
        <v>96.5</v>
      </c>
      <c r="AY36" s="1465">
        <v>95.7</v>
      </c>
      <c r="AZ36" s="1465">
        <v>96.7</v>
      </c>
      <c r="BA36" s="1465">
        <v>96.9</v>
      </c>
      <c r="BB36" s="1466">
        <v>98.7</v>
      </c>
      <c r="BC36" s="1465">
        <v>100</v>
      </c>
      <c r="BD36" s="1465">
        <v>102.4</v>
      </c>
      <c r="BE36" s="1467">
        <v>98.2</v>
      </c>
    </row>
    <row r="37" spans="1:57" ht="12.9" customHeight="1">
      <c r="A37" s="1346"/>
      <c r="B37" s="1463" t="s">
        <v>1008</v>
      </c>
      <c r="C37" s="1458">
        <v>48.3</v>
      </c>
      <c r="D37" s="1458">
        <v>51.9</v>
      </c>
      <c r="E37" s="1458">
        <v>52.3</v>
      </c>
      <c r="F37" s="1458">
        <v>51.6</v>
      </c>
      <c r="G37" s="1458">
        <v>53.2</v>
      </c>
      <c r="H37" s="1458">
        <v>53.8</v>
      </c>
      <c r="I37" s="1458">
        <v>55.6</v>
      </c>
      <c r="J37" s="1458">
        <v>54.2</v>
      </c>
      <c r="K37" s="1458">
        <v>57.3</v>
      </c>
      <c r="L37" s="1458">
        <v>58.7</v>
      </c>
      <c r="M37" s="1458">
        <v>59.7</v>
      </c>
      <c r="N37" s="1458">
        <v>61.4</v>
      </c>
      <c r="O37" s="1458">
        <v>63.4</v>
      </c>
      <c r="P37" s="1458">
        <v>64.3</v>
      </c>
      <c r="Q37" s="1458">
        <v>68.2</v>
      </c>
      <c r="R37" s="1458">
        <v>68</v>
      </c>
      <c r="S37" s="1458">
        <v>67.3</v>
      </c>
      <c r="T37" s="1458">
        <v>71.2</v>
      </c>
      <c r="U37" s="1458">
        <v>88.3</v>
      </c>
      <c r="V37" s="1458">
        <v>95.4</v>
      </c>
      <c r="W37" s="1458">
        <v>97.5</v>
      </c>
      <c r="X37" s="1458">
        <v>101.7</v>
      </c>
      <c r="Y37" s="1458">
        <v>100</v>
      </c>
      <c r="Z37" s="1458">
        <v>99.3</v>
      </c>
      <c r="AA37" s="1458">
        <v>119</v>
      </c>
      <c r="AB37" s="1458">
        <v>123.7</v>
      </c>
      <c r="AC37" s="1458">
        <v>126</v>
      </c>
      <c r="AD37" s="1458">
        <v>125.3</v>
      </c>
      <c r="AE37" s="1458">
        <v>123</v>
      </c>
      <c r="AF37" s="1458">
        <v>124.1</v>
      </c>
      <c r="AG37" s="1458">
        <v>118.2</v>
      </c>
      <c r="AH37" s="1458">
        <v>106.4</v>
      </c>
      <c r="AI37" s="1458">
        <v>106.3</v>
      </c>
      <c r="AJ37" s="1458">
        <v>105.9</v>
      </c>
      <c r="AK37" s="1458">
        <v>111.2</v>
      </c>
      <c r="AL37" s="1465">
        <v>120.6</v>
      </c>
      <c r="AM37" s="1465">
        <v>118</v>
      </c>
      <c r="AN37" s="1465">
        <v>111</v>
      </c>
      <c r="AO37" s="1465">
        <v>111</v>
      </c>
      <c r="AP37" s="1465">
        <v>110.5</v>
      </c>
      <c r="AQ37" s="1465">
        <v>107.1</v>
      </c>
      <c r="AR37" s="1465">
        <v>109.9</v>
      </c>
      <c r="AS37" s="1465">
        <v>104.8</v>
      </c>
      <c r="AT37" s="1465">
        <v>103</v>
      </c>
      <c r="AU37" s="1465">
        <v>101</v>
      </c>
      <c r="AV37" s="1465">
        <v>100</v>
      </c>
      <c r="AW37" s="1465">
        <v>96.2</v>
      </c>
      <c r="AX37" s="1465">
        <v>95.4</v>
      </c>
      <c r="AY37" s="1465">
        <v>94.2</v>
      </c>
      <c r="AZ37" s="1465">
        <v>92.8</v>
      </c>
      <c r="BA37" s="1465">
        <v>94.5</v>
      </c>
      <c r="BB37" s="1466">
        <v>96.7</v>
      </c>
      <c r="BC37" s="1465">
        <v>97.6</v>
      </c>
      <c r="BD37" s="1465">
        <v>94.5</v>
      </c>
      <c r="BE37" s="1467">
        <v>92.2</v>
      </c>
    </row>
    <row r="38" spans="1:57" ht="12.9" customHeight="1">
      <c r="A38" s="1346"/>
      <c r="B38" s="1463" t="s">
        <v>51</v>
      </c>
      <c r="C38" s="1457">
        <v>49.5</v>
      </c>
      <c r="D38" s="1457">
        <v>52.1</v>
      </c>
      <c r="E38" s="1457">
        <v>52.3</v>
      </c>
      <c r="F38" s="1457">
        <v>52.3</v>
      </c>
      <c r="G38" s="1457">
        <v>53.5</v>
      </c>
      <c r="H38" s="1457">
        <v>54</v>
      </c>
      <c r="I38" s="1457">
        <v>55.6</v>
      </c>
      <c r="J38" s="1457">
        <v>55.2</v>
      </c>
      <c r="K38" s="1457">
        <v>57.2</v>
      </c>
      <c r="L38" s="1457">
        <v>59</v>
      </c>
      <c r="M38" s="1457">
        <v>59.7</v>
      </c>
      <c r="N38" s="1457">
        <v>61.4</v>
      </c>
      <c r="O38" s="1457">
        <v>63.4</v>
      </c>
      <c r="P38" s="1457">
        <v>64.3</v>
      </c>
      <c r="Q38" s="1457">
        <v>68.2</v>
      </c>
      <c r="R38" s="1457">
        <v>68</v>
      </c>
      <c r="S38" s="1457">
        <v>67.3</v>
      </c>
      <c r="T38" s="1457">
        <v>71.2</v>
      </c>
      <c r="U38" s="1457">
        <v>88.3</v>
      </c>
      <c r="V38" s="1457">
        <v>95.4</v>
      </c>
      <c r="W38" s="1458">
        <v>97.6</v>
      </c>
      <c r="X38" s="1458">
        <v>101.8</v>
      </c>
      <c r="Y38" s="1458">
        <v>100.3</v>
      </c>
      <c r="Z38" s="1458">
        <v>99.3</v>
      </c>
      <c r="AA38" s="1458">
        <v>119.1</v>
      </c>
      <c r="AB38" s="1458">
        <v>124.1</v>
      </c>
      <c r="AC38" s="1458">
        <v>126</v>
      </c>
      <c r="AD38" s="1458">
        <v>125.5</v>
      </c>
      <c r="AE38" s="1458">
        <v>123.1</v>
      </c>
      <c r="AF38" s="1458">
        <v>124.1</v>
      </c>
      <c r="AG38" s="1458">
        <v>115.4</v>
      </c>
      <c r="AH38" s="1458">
        <v>106.6</v>
      </c>
      <c r="AI38" s="1458">
        <v>105.8</v>
      </c>
      <c r="AJ38" s="1458">
        <v>105.9</v>
      </c>
      <c r="AK38" s="1458">
        <v>111.2</v>
      </c>
      <c r="AL38" s="1465">
        <v>120.9</v>
      </c>
      <c r="AM38" s="1465">
        <v>118.2</v>
      </c>
      <c r="AN38" s="1465">
        <v>115.4</v>
      </c>
      <c r="AO38" s="1465">
        <v>111.6</v>
      </c>
      <c r="AP38" s="1465">
        <v>110.3</v>
      </c>
      <c r="AQ38" s="1465">
        <v>107.2</v>
      </c>
      <c r="AR38" s="1465">
        <v>109.9</v>
      </c>
      <c r="AS38" s="1465">
        <v>104.8</v>
      </c>
      <c r="AT38" s="1465">
        <v>103</v>
      </c>
      <c r="AU38" s="1465">
        <v>101</v>
      </c>
      <c r="AV38" s="1465">
        <v>100</v>
      </c>
      <c r="AW38" s="1465">
        <v>96.3</v>
      </c>
      <c r="AX38" s="1465">
        <v>95.4</v>
      </c>
      <c r="AY38" s="1465">
        <v>94.2</v>
      </c>
      <c r="AZ38" s="1465">
        <v>92.9</v>
      </c>
      <c r="BA38" s="1465">
        <v>94.5</v>
      </c>
      <c r="BB38" s="1466">
        <v>96.7</v>
      </c>
      <c r="BC38" s="1465">
        <v>97.6</v>
      </c>
      <c r="BD38" s="1465">
        <v>94.5</v>
      </c>
      <c r="BE38" s="1467">
        <v>92.2</v>
      </c>
    </row>
    <row r="39" spans="1:57" ht="12.9" customHeight="1">
      <c r="A39" s="1346"/>
      <c r="B39" s="1463" t="s">
        <v>1009</v>
      </c>
      <c r="C39" s="1457">
        <v>33.5</v>
      </c>
      <c r="D39" s="1457">
        <v>33.5</v>
      </c>
      <c r="E39" s="1457">
        <v>33.6</v>
      </c>
      <c r="F39" s="1457">
        <v>32.9</v>
      </c>
      <c r="G39" s="1457">
        <v>33.299999999999997</v>
      </c>
      <c r="H39" s="1457">
        <v>33.200000000000003</v>
      </c>
      <c r="I39" s="1457">
        <v>34</v>
      </c>
      <c r="J39" s="1457">
        <v>36.9</v>
      </c>
      <c r="K39" s="1457">
        <v>37.9</v>
      </c>
      <c r="L39" s="1457">
        <v>40.799999999999997</v>
      </c>
      <c r="M39" s="1457">
        <v>43.7</v>
      </c>
      <c r="N39" s="1457">
        <v>44.8</v>
      </c>
      <c r="O39" s="1457">
        <v>49.2</v>
      </c>
      <c r="P39" s="1457">
        <v>51.7</v>
      </c>
      <c r="Q39" s="1457">
        <v>51.2</v>
      </c>
      <c r="R39" s="1457">
        <v>50.7</v>
      </c>
      <c r="S39" s="1457">
        <v>50.6</v>
      </c>
      <c r="T39" s="1457">
        <v>52.4</v>
      </c>
      <c r="U39" s="1457">
        <v>58.2</v>
      </c>
      <c r="V39" s="1457">
        <v>72.7</v>
      </c>
      <c r="W39" s="1458">
        <v>83.2</v>
      </c>
      <c r="X39" s="1458">
        <v>89.2</v>
      </c>
      <c r="Y39" s="1458">
        <v>94.6</v>
      </c>
      <c r="Z39" s="1458">
        <v>95</v>
      </c>
      <c r="AA39" s="1458">
        <v>99.6</v>
      </c>
      <c r="AB39" s="1458">
        <v>106.8</v>
      </c>
      <c r="AC39" s="1458">
        <v>111.6</v>
      </c>
      <c r="AD39" s="1458">
        <v>116.5</v>
      </c>
      <c r="AE39" s="1458">
        <v>119.5</v>
      </c>
      <c r="AF39" s="1458">
        <v>123.1</v>
      </c>
      <c r="AG39" s="1458">
        <v>122.6</v>
      </c>
      <c r="AH39" s="1458">
        <v>119.1</v>
      </c>
      <c r="AI39" s="1458">
        <v>115</v>
      </c>
      <c r="AJ39" s="1458">
        <v>105.5</v>
      </c>
      <c r="AK39" s="1458">
        <v>101.8</v>
      </c>
      <c r="AL39" s="1465">
        <v>101.2</v>
      </c>
      <c r="AM39" s="1465">
        <v>99.6</v>
      </c>
      <c r="AN39" s="1465">
        <v>99</v>
      </c>
      <c r="AO39" s="1465">
        <v>98</v>
      </c>
      <c r="AP39" s="1465">
        <v>97.3</v>
      </c>
      <c r="AQ39" s="1465">
        <v>97</v>
      </c>
      <c r="AR39" s="1465">
        <v>99</v>
      </c>
      <c r="AS39" s="1465">
        <v>98.2</v>
      </c>
      <c r="AT39" s="1465">
        <v>95.7</v>
      </c>
      <c r="AU39" s="1465">
        <v>98.8</v>
      </c>
      <c r="AV39" s="1465">
        <v>100</v>
      </c>
      <c r="AW39" s="1465">
        <v>98.1</v>
      </c>
      <c r="AX39" s="1465">
        <v>99.7</v>
      </c>
      <c r="AY39" s="1465">
        <v>99.4</v>
      </c>
      <c r="AZ39" s="1465">
        <v>100.4</v>
      </c>
      <c r="BA39" s="1465">
        <v>105.6</v>
      </c>
      <c r="BB39" s="1466">
        <v>107</v>
      </c>
      <c r="BC39" s="1465">
        <v>112.9</v>
      </c>
      <c r="BD39" s="1465">
        <v>101.2</v>
      </c>
      <c r="BE39" s="1467">
        <v>106</v>
      </c>
    </row>
    <row r="40" spans="1:57" ht="12.9" customHeight="1">
      <c r="A40" s="1346"/>
      <c r="B40" s="1341" t="s">
        <v>1010</v>
      </c>
      <c r="C40" s="1473">
        <v>17.600000000000001</v>
      </c>
      <c r="D40" s="1473">
        <v>18.5</v>
      </c>
      <c r="E40" s="1473">
        <v>19.8</v>
      </c>
      <c r="F40" s="1473">
        <v>19.600000000000001</v>
      </c>
      <c r="G40" s="1473">
        <v>20.8</v>
      </c>
      <c r="H40" s="1473">
        <v>22.2</v>
      </c>
      <c r="I40" s="1473">
        <v>24.1</v>
      </c>
      <c r="J40" s="1473">
        <v>24.7</v>
      </c>
      <c r="K40" s="1473">
        <v>26.4</v>
      </c>
      <c r="L40" s="1473">
        <v>28</v>
      </c>
      <c r="M40" s="1474" t="s">
        <v>467</v>
      </c>
      <c r="N40" s="1474" t="s">
        <v>467</v>
      </c>
      <c r="O40" s="1474" t="s">
        <v>467</v>
      </c>
      <c r="P40" s="1474" t="s">
        <v>467</v>
      </c>
      <c r="Q40" s="1474" t="s">
        <v>467</v>
      </c>
      <c r="R40" s="1474" t="s">
        <v>467</v>
      </c>
      <c r="S40" s="1474" t="s">
        <v>467</v>
      </c>
      <c r="T40" s="1474" t="s">
        <v>467</v>
      </c>
      <c r="U40" s="1474" t="s">
        <v>467</v>
      </c>
      <c r="V40" s="1474" t="s">
        <v>467</v>
      </c>
      <c r="W40" s="1474" t="s">
        <v>467</v>
      </c>
      <c r="X40" s="1474" t="s">
        <v>467</v>
      </c>
      <c r="Y40" s="1474" t="s">
        <v>467</v>
      </c>
      <c r="Z40" s="1474" t="s">
        <v>467</v>
      </c>
      <c r="AA40" s="1474" t="s">
        <v>467</v>
      </c>
      <c r="AB40" s="1474" t="s">
        <v>467</v>
      </c>
      <c r="AC40" s="1474" t="s">
        <v>467</v>
      </c>
      <c r="AD40" s="1474" t="s">
        <v>467</v>
      </c>
      <c r="AE40" s="1474" t="s">
        <v>467</v>
      </c>
      <c r="AF40" s="1474" t="s">
        <v>467</v>
      </c>
      <c r="AG40" s="1474" t="s">
        <v>467</v>
      </c>
      <c r="AH40" s="1474" t="s">
        <v>467</v>
      </c>
      <c r="AI40" s="1474" t="s">
        <v>467</v>
      </c>
      <c r="AJ40" s="1474" t="s">
        <v>467</v>
      </c>
      <c r="AK40" s="1474" t="s">
        <v>467</v>
      </c>
      <c r="AL40" s="1475" t="s">
        <v>467</v>
      </c>
      <c r="AM40" s="1475" t="s">
        <v>467</v>
      </c>
      <c r="AN40" s="1475" t="s">
        <v>467</v>
      </c>
      <c r="AO40" s="1475" t="s">
        <v>467</v>
      </c>
      <c r="AP40" s="1475" t="s">
        <v>467</v>
      </c>
      <c r="AQ40" s="1475" t="s">
        <v>467</v>
      </c>
      <c r="AR40" s="1475" t="s">
        <v>467</v>
      </c>
      <c r="AS40" s="1475" t="s">
        <v>467</v>
      </c>
      <c r="AT40" s="1475" t="s">
        <v>467</v>
      </c>
      <c r="AU40" s="1475" t="s">
        <v>467</v>
      </c>
      <c r="AV40" s="1475" t="s">
        <v>467</v>
      </c>
      <c r="AW40" s="1475" t="s">
        <v>467</v>
      </c>
      <c r="AX40" s="1475" t="s">
        <v>467</v>
      </c>
      <c r="AY40" s="1475" t="s">
        <v>467</v>
      </c>
      <c r="AZ40" s="1475" t="s">
        <v>467</v>
      </c>
      <c r="BA40" s="1475" t="s">
        <v>467</v>
      </c>
      <c r="BB40" s="1476" t="s">
        <v>467</v>
      </c>
      <c r="BC40" s="1475" t="s">
        <v>467</v>
      </c>
      <c r="BD40" s="1475" t="s">
        <v>467</v>
      </c>
      <c r="BE40" s="1477" t="s">
        <v>467</v>
      </c>
    </row>
    <row r="41" spans="1:57" ht="12.9" customHeight="1">
      <c r="A41" s="1346"/>
      <c r="B41" s="1342" t="s">
        <v>1011</v>
      </c>
      <c r="C41" s="1458">
        <v>17.600000000000001</v>
      </c>
      <c r="D41" s="1458">
        <v>18.5</v>
      </c>
      <c r="E41" s="1458">
        <v>19.8</v>
      </c>
      <c r="F41" s="1458">
        <v>19.600000000000001</v>
      </c>
      <c r="G41" s="1458">
        <v>20.8</v>
      </c>
      <c r="H41" s="1458">
        <v>22.2</v>
      </c>
      <c r="I41" s="1458">
        <v>24.1</v>
      </c>
      <c r="J41" s="1458">
        <v>24.7</v>
      </c>
      <c r="K41" s="1458">
        <v>26.4</v>
      </c>
      <c r="L41" s="1458">
        <v>28</v>
      </c>
      <c r="M41" s="1458">
        <v>29.2</v>
      </c>
      <c r="N41" s="1458">
        <v>30.9</v>
      </c>
      <c r="O41" s="1458">
        <v>32.5</v>
      </c>
      <c r="P41" s="1458">
        <v>34.299999999999997</v>
      </c>
      <c r="Q41" s="1458">
        <v>36.299999999999997</v>
      </c>
      <c r="R41" s="1458">
        <v>38.700000000000003</v>
      </c>
      <c r="S41" s="1458">
        <v>40.5</v>
      </c>
      <c r="T41" s="1458">
        <v>43.3</v>
      </c>
      <c r="U41" s="1458">
        <v>49.9</v>
      </c>
      <c r="V41" s="1458">
        <v>59.5</v>
      </c>
      <c r="W41" s="1458">
        <v>63.1</v>
      </c>
      <c r="X41" s="1458">
        <v>67.7</v>
      </c>
      <c r="Y41" s="1458">
        <v>71.099999999999994</v>
      </c>
      <c r="Z41" s="1458">
        <v>73.5</v>
      </c>
      <c r="AA41" s="1458">
        <v>78.2</v>
      </c>
      <c r="AB41" s="1458">
        <v>84.3</v>
      </c>
      <c r="AC41" s="1458">
        <v>86.4</v>
      </c>
      <c r="AD41" s="1458">
        <v>87.7</v>
      </c>
      <c r="AE41" s="1458">
        <v>88.8</v>
      </c>
      <c r="AF41" s="1458">
        <v>90.8</v>
      </c>
      <c r="AG41" s="1458">
        <v>92.4</v>
      </c>
      <c r="AH41" s="1458">
        <v>92.3</v>
      </c>
      <c r="AI41" s="1458">
        <v>92.5</v>
      </c>
      <c r="AJ41" s="1458">
        <v>93.4</v>
      </c>
      <c r="AK41" s="1458">
        <v>96.3</v>
      </c>
      <c r="AL41" s="1475">
        <v>110.4</v>
      </c>
      <c r="AM41" s="1475">
        <v>110.4</v>
      </c>
      <c r="AN41" s="1475">
        <v>109</v>
      </c>
      <c r="AO41" s="1475">
        <v>106</v>
      </c>
      <c r="AP41" s="1475">
        <v>105</v>
      </c>
      <c r="AQ41" s="1475">
        <v>104.5</v>
      </c>
      <c r="AR41" s="1475">
        <v>103.7</v>
      </c>
      <c r="AS41" s="1475">
        <v>104.6</v>
      </c>
      <c r="AT41" s="1475">
        <v>102.8</v>
      </c>
      <c r="AU41" s="1475">
        <v>100.8</v>
      </c>
      <c r="AV41" s="1475">
        <v>99.7</v>
      </c>
      <c r="AW41" s="1475">
        <v>97.8</v>
      </c>
      <c r="AX41" s="1475">
        <v>95.9</v>
      </c>
      <c r="AY41" s="1475">
        <v>94.2</v>
      </c>
      <c r="AZ41" s="1475">
        <v>95.1</v>
      </c>
      <c r="BA41" s="1475">
        <v>96.7</v>
      </c>
      <c r="BB41" s="1466">
        <v>99.2</v>
      </c>
      <c r="BC41" s="1465">
        <v>100</v>
      </c>
      <c r="BD41" s="1465">
        <v>99.3</v>
      </c>
      <c r="BE41" s="1467">
        <v>95.2</v>
      </c>
    </row>
    <row r="42" spans="1:57" ht="12.9" customHeight="1">
      <c r="A42" s="1346"/>
      <c r="B42" s="1342" t="s">
        <v>1012</v>
      </c>
      <c r="C42" s="1458">
        <v>17.399999999999999</v>
      </c>
      <c r="D42" s="1458">
        <v>18.3</v>
      </c>
      <c r="E42" s="1458">
        <v>19.5</v>
      </c>
      <c r="F42" s="1458">
        <v>19.399999999999999</v>
      </c>
      <c r="G42" s="1458">
        <v>20.6</v>
      </c>
      <c r="H42" s="1458">
        <v>22</v>
      </c>
      <c r="I42" s="1458">
        <v>23.9</v>
      </c>
      <c r="J42" s="1458">
        <v>24.5</v>
      </c>
      <c r="K42" s="1458">
        <v>26.1</v>
      </c>
      <c r="L42" s="1458">
        <v>27.7</v>
      </c>
      <c r="M42" s="1458">
        <v>28.9</v>
      </c>
      <c r="N42" s="1458">
        <v>30.5</v>
      </c>
      <c r="O42" s="1458">
        <v>32.200000000000003</v>
      </c>
      <c r="P42" s="1458">
        <v>33.9</v>
      </c>
      <c r="Q42" s="1458">
        <v>35.9</v>
      </c>
      <c r="R42" s="1458">
        <v>38.299999999999997</v>
      </c>
      <c r="S42" s="1458">
        <v>40.1</v>
      </c>
      <c r="T42" s="1458">
        <v>42.9</v>
      </c>
      <c r="U42" s="1458">
        <v>49.4</v>
      </c>
      <c r="V42" s="1458">
        <v>58.8</v>
      </c>
      <c r="W42" s="1458">
        <v>62.4</v>
      </c>
      <c r="X42" s="1458">
        <v>67</v>
      </c>
      <c r="Y42" s="1458">
        <v>70.400000000000006</v>
      </c>
      <c r="Z42" s="1458">
        <v>72.7</v>
      </c>
      <c r="AA42" s="1458">
        <v>77.3</v>
      </c>
      <c r="AB42" s="1458">
        <v>83.4</v>
      </c>
      <c r="AC42" s="1458">
        <v>85.5</v>
      </c>
      <c r="AD42" s="1458">
        <v>86.8</v>
      </c>
      <c r="AE42" s="1458">
        <v>87.8</v>
      </c>
      <c r="AF42" s="1458">
        <v>89.8</v>
      </c>
      <c r="AG42" s="1458">
        <v>91.4</v>
      </c>
      <c r="AH42" s="1458">
        <v>91.3</v>
      </c>
      <c r="AI42" s="1458">
        <v>91.5</v>
      </c>
      <c r="AJ42" s="1458">
        <v>92.4</v>
      </c>
      <c r="AK42" s="1458">
        <v>95.2</v>
      </c>
      <c r="AL42" s="1475">
        <v>111.8</v>
      </c>
      <c r="AM42" s="1475">
        <v>110.3</v>
      </c>
      <c r="AN42" s="1475">
        <v>108.4</v>
      </c>
      <c r="AO42" s="1475">
        <v>104.4</v>
      </c>
      <c r="AP42" s="1475">
        <v>103.1</v>
      </c>
      <c r="AQ42" s="1475">
        <v>103.5</v>
      </c>
      <c r="AR42" s="1475">
        <v>102.7</v>
      </c>
      <c r="AS42" s="1475">
        <v>104.1</v>
      </c>
      <c r="AT42" s="1475">
        <v>101.6</v>
      </c>
      <c r="AU42" s="1475">
        <v>100</v>
      </c>
      <c r="AV42" s="1475">
        <v>99.8</v>
      </c>
      <c r="AW42" s="1475">
        <v>97.9</v>
      </c>
      <c r="AX42" s="1475">
        <v>96.3</v>
      </c>
      <c r="AY42" s="1475">
        <v>95.7</v>
      </c>
      <c r="AZ42" s="1475">
        <v>97.4</v>
      </c>
      <c r="BA42" s="1475">
        <v>101.4</v>
      </c>
      <c r="BB42" s="1466">
        <v>105.3</v>
      </c>
      <c r="BC42" s="1465">
        <v>107.5</v>
      </c>
      <c r="BD42" s="1465">
        <v>107.8</v>
      </c>
      <c r="BE42" s="1467">
        <v>101.1</v>
      </c>
    </row>
    <row r="43" spans="1:57" ht="12.9" customHeight="1">
      <c r="A43" s="1346"/>
      <c r="B43" s="1342" t="s">
        <v>1013</v>
      </c>
      <c r="C43" s="1473">
        <v>17</v>
      </c>
      <c r="D43" s="1473">
        <v>17.899999999999999</v>
      </c>
      <c r="E43" s="1473">
        <v>19.100000000000001</v>
      </c>
      <c r="F43" s="1473">
        <v>19</v>
      </c>
      <c r="G43" s="1473">
        <v>20.100000000000001</v>
      </c>
      <c r="H43" s="1473">
        <v>21.5</v>
      </c>
      <c r="I43" s="1473">
        <v>23.3</v>
      </c>
      <c r="J43" s="1473">
        <v>23.9</v>
      </c>
      <c r="K43" s="1473">
        <v>25.5</v>
      </c>
      <c r="L43" s="1458">
        <v>27</v>
      </c>
      <c r="M43" s="1473">
        <v>27.6</v>
      </c>
      <c r="N43" s="1473">
        <v>29.2</v>
      </c>
      <c r="O43" s="1473">
        <v>30.9</v>
      </c>
      <c r="P43" s="1473">
        <v>32.6</v>
      </c>
      <c r="Q43" s="1473">
        <v>34.200000000000003</v>
      </c>
      <c r="R43" s="1473">
        <v>37</v>
      </c>
      <c r="S43" s="1473">
        <v>38.6</v>
      </c>
      <c r="T43" s="1473">
        <v>41.1</v>
      </c>
      <c r="U43" s="1473">
        <v>48.4</v>
      </c>
      <c r="V43" s="1473">
        <v>58.3</v>
      </c>
      <c r="W43" s="1473">
        <v>61.1</v>
      </c>
      <c r="X43" s="1473">
        <v>65.599999999999994</v>
      </c>
      <c r="Y43" s="1473">
        <v>68.599999999999994</v>
      </c>
      <c r="Z43" s="1473">
        <v>71.099999999999994</v>
      </c>
      <c r="AA43" s="1473">
        <v>75.599999999999994</v>
      </c>
      <c r="AB43" s="1473">
        <v>81.5</v>
      </c>
      <c r="AC43" s="1473">
        <v>83.6</v>
      </c>
      <c r="AD43" s="1473">
        <v>84.7</v>
      </c>
      <c r="AE43" s="1473">
        <v>85.8</v>
      </c>
      <c r="AF43" s="1473">
        <v>87.8</v>
      </c>
      <c r="AG43" s="1473">
        <v>89.4</v>
      </c>
      <c r="AH43" s="1473">
        <v>89.2</v>
      </c>
      <c r="AI43" s="1473">
        <v>89.4</v>
      </c>
      <c r="AJ43" s="1473">
        <v>90.3</v>
      </c>
      <c r="AK43" s="1473">
        <v>93.3</v>
      </c>
      <c r="AL43" s="1475">
        <v>94.8</v>
      </c>
      <c r="AM43" s="1475">
        <v>98.3</v>
      </c>
      <c r="AN43" s="1475">
        <v>99.7</v>
      </c>
      <c r="AO43" s="1475">
        <v>100.7</v>
      </c>
      <c r="AP43" s="1475">
        <v>101</v>
      </c>
      <c r="AQ43" s="1475">
        <v>100.7</v>
      </c>
      <c r="AR43" s="1475">
        <v>101.7</v>
      </c>
      <c r="AS43" s="1475">
        <v>102.6</v>
      </c>
      <c r="AT43" s="1475">
        <v>102.9</v>
      </c>
      <c r="AU43" s="1475">
        <v>101.4</v>
      </c>
      <c r="AV43" s="1475">
        <v>99.9</v>
      </c>
      <c r="AW43" s="1475">
        <v>98.4</v>
      </c>
      <c r="AX43" s="1475">
        <v>96.8</v>
      </c>
      <c r="AY43" s="1475">
        <v>95</v>
      </c>
      <c r="AZ43" s="1475">
        <v>94</v>
      </c>
      <c r="BA43" s="1475">
        <v>91.2</v>
      </c>
      <c r="BB43" s="1466">
        <v>90.7</v>
      </c>
      <c r="BC43" s="1465">
        <v>89.9</v>
      </c>
      <c r="BD43" s="1465">
        <v>88.4</v>
      </c>
      <c r="BE43" s="1467">
        <v>88.8</v>
      </c>
    </row>
    <row r="44" spans="1:57" ht="12.9" customHeight="1">
      <c r="A44" s="1346"/>
      <c r="B44" s="1478" t="s">
        <v>986</v>
      </c>
      <c r="C44" s="1479">
        <v>15.3</v>
      </c>
      <c r="D44" s="1479">
        <v>17</v>
      </c>
      <c r="E44" s="1479">
        <v>18.5</v>
      </c>
      <c r="F44" s="1479">
        <v>17.899999999999999</v>
      </c>
      <c r="G44" s="1479">
        <v>18.7</v>
      </c>
      <c r="H44" s="1479">
        <v>20.6</v>
      </c>
      <c r="I44" s="1479">
        <v>22.6</v>
      </c>
      <c r="J44" s="1479">
        <v>22.8</v>
      </c>
      <c r="K44" s="1479">
        <v>24.3</v>
      </c>
      <c r="L44" s="1479">
        <v>25.7</v>
      </c>
      <c r="M44" s="1479">
        <v>27.6</v>
      </c>
      <c r="N44" s="1479">
        <v>29.2</v>
      </c>
      <c r="O44" s="1479">
        <v>30.9</v>
      </c>
      <c r="P44" s="1479">
        <v>32.6</v>
      </c>
      <c r="Q44" s="1479">
        <v>34.200000000000003</v>
      </c>
      <c r="R44" s="1479">
        <v>37</v>
      </c>
      <c r="S44" s="1479">
        <v>38.6</v>
      </c>
      <c r="T44" s="1479">
        <v>41.1</v>
      </c>
      <c r="U44" s="1479">
        <v>48.4</v>
      </c>
      <c r="V44" s="1479">
        <v>58.3</v>
      </c>
      <c r="W44" s="1480">
        <v>61.1</v>
      </c>
      <c r="X44" s="1480">
        <v>65.5</v>
      </c>
      <c r="Y44" s="1480">
        <v>68.599999999999994</v>
      </c>
      <c r="Z44" s="1480">
        <v>71.099999999999994</v>
      </c>
      <c r="AA44" s="1480">
        <v>75.599999999999994</v>
      </c>
      <c r="AB44" s="1480">
        <v>81.5</v>
      </c>
      <c r="AC44" s="1480">
        <v>83.6</v>
      </c>
      <c r="AD44" s="1480">
        <v>84.7</v>
      </c>
      <c r="AE44" s="1480">
        <v>85.8</v>
      </c>
      <c r="AF44" s="1480">
        <v>87.8</v>
      </c>
      <c r="AG44" s="1480">
        <v>89.4</v>
      </c>
      <c r="AH44" s="1480">
        <v>89.2</v>
      </c>
      <c r="AI44" s="1480">
        <v>89.4</v>
      </c>
      <c r="AJ44" s="1480">
        <v>90.3</v>
      </c>
      <c r="AK44" s="1480">
        <v>93.3</v>
      </c>
      <c r="AL44" s="1465">
        <v>94.8</v>
      </c>
      <c r="AM44" s="1465">
        <v>98.3</v>
      </c>
      <c r="AN44" s="1465">
        <v>99.7</v>
      </c>
      <c r="AO44" s="1465">
        <v>100.7</v>
      </c>
      <c r="AP44" s="1465">
        <v>101</v>
      </c>
      <c r="AQ44" s="1465">
        <v>100.7</v>
      </c>
      <c r="AR44" s="1465">
        <v>101.7</v>
      </c>
      <c r="AS44" s="1465">
        <v>102.6</v>
      </c>
      <c r="AT44" s="1465">
        <v>102.9</v>
      </c>
      <c r="AU44" s="1465">
        <v>101.4</v>
      </c>
      <c r="AV44" s="1465">
        <v>99.9</v>
      </c>
      <c r="AW44" s="1465">
        <v>98.4</v>
      </c>
      <c r="AX44" s="1465">
        <v>96.8</v>
      </c>
      <c r="AY44" s="1465">
        <v>95</v>
      </c>
      <c r="AZ44" s="1465">
        <v>94</v>
      </c>
      <c r="BA44" s="1465">
        <v>91.2</v>
      </c>
      <c r="BB44" s="1481">
        <v>90.7</v>
      </c>
      <c r="BC44" s="1482">
        <v>89.9</v>
      </c>
      <c r="BD44" s="1482">
        <v>88.4</v>
      </c>
      <c r="BE44" s="1483">
        <v>88.8</v>
      </c>
    </row>
    <row r="45" spans="1:57">
      <c r="A45" s="1368"/>
      <c r="B45" s="1342" t="s">
        <v>960</v>
      </c>
      <c r="C45" s="1469"/>
      <c r="D45" s="1469"/>
      <c r="E45" s="1469"/>
      <c r="F45" s="1469"/>
      <c r="G45" s="1469"/>
      <c r="H45" s="1469"/>
      <c r="I45" s="1469"/>
      <c r="J45" s="1469"/>
      <c r="K45" s="1469"/>
      <c r="L45" s="1469"/>
      <c r="M45" s="1469"/>
      <c r="N45" s="1469"/>
      <c r="O45" s="1469"/>
      <c r="P45" s="1469"/>
      <c r="Q45" s="1469"/>
      <c r="R45" s="1469"/>
      <c r="S45" s="1469"/>
      <c r="T45" s="1469"/>
      <c r="U45" s="1469"/>
      <c r="V45" s="1469"/>
      <c r="W45" s="1472"/>
      <c r="X45" s="1472"/>
      <c r="Y45" s="1472"/>
      <c r="Z45" s="1472"/>
      <c r="AA45" s="1472"/>
      <c r="AB45" s="1458">
        <v>81.5</v>
      </c>
      <c r="AC45" s="1458">
        <v>83.6</v>
      </c>
      <c r="AD45" s="1458">
        <v>84.7</v>
      </c>
      <c r="AE45" s="1458">
        <v>85.8</v>
      </c>
      <c r="AF45" s="1458">
        <v>87.8</v>
      </c>
      <c r="AG45" s="1458">
        <v>89.4</v>
      </c>
      <c r="AH45" s="1458">
        <v>89.2</v>
      </c>
      <c r="AI45" s="1458">
        <v>89.4</v>
      </c>
      <c r="AJ45" s="1458">
        <v>90.3</v>
      </c>
      <c r="AK45" s="1458">
        <v>93.3</v>
      </c>
      <c r="AL45" s="1460">
        <v>94.8</v>
      </c>
      <c r="AM45" s="1460">
        <v>98.3</v>
      </c>
      <c r="AN45" s="1460">
        <v>99.7</v>
      </c>
      <c r="AO45" s="1460">
        <v>100.7</v>
      </c>
      <c r="AP45" s="1460">
        <v>101</v>
      </c>
      <c r="AQ45" s="1460">
        <v>100.7</v>
      </c>
      <c r="AR45" s="1460">
        <v>101.7</v>
      </c>
      <c r="AS45" s="1460">
        <v>102.6</v>
      </c>
      <c r="AT45" s="1460">
        <v>102.9</v>
      </c>
      <c r="AU45" s="1460">
        <v>101.4</v>
      </c>
      <c r="AV45" s="1460">
        <v>99.9</v>
      </c>
      <c r="AW45" s="1460">
        <v>98.4</v>
      </c>
      <c r="AX45" s="1460">
        <v>96.8</v>
      </c>
      <c r="AY45" s="1460">
        <v>95</v>
      </c>
      <c r="AZ45" s="1460">
        <v>94</v>
      </c>
      <c r="BA45" s="1460">
        <v>91.2</v>
      </c>
      <c r="BB45" s="1466">
        <v>90.7</v>
      </c>
      <c r="BC45" s="1465">
        <v>89.9</v>
      </c>
      <c r="BD45" s="1465">
        <v>88.4</v>
      </c>
      <c r="BE45" s="1467">
        <v>88.8</v>
      </c>
    </row>
    <row r="46" spans="1:57" ht="12.5" thickBot="1">
      <c r="A46" s="1375"/>
      <c r="B46" s="1484" t="s">
        <v>600</v>
      </c>
      <c r="C46" s="1485"/>
      <c r="D46" s="1485"/>
      <c r="E46" s="1485"/>
      <c r="F46" s="1485"/>
      <c r="G46" s="1485"/>
      <c r="H46" s="1485"/>
      <c r="I46" s="1485"/>
      <c r="J46" s="1485"/>
      <c r="K46" s="1485"/>
      <c r="L46" s="1485"/>
      <c r="M46" s="1485"/>
      <c r="N46" s="1485"/>
      <c r="O46" s="1485"/>
      <c r="P46" s="1485"/>
      <c r="Q46" s="1485"/>
      <c r="R46" s="1485"/>
      <c r="S46" s="1485"/>
      <c r="T46" s="1485"/>
      <c r="U46" s="1485"/>
      <c r="V46" s="1485"/>
      <c r="W46" s="1486"/>
      <c r="X46" s="1486"/>
      <c r="Y46" s="1486"/>
      <c r="Z46" s="1486"/>
      <c r="AA46" s="1486"/>
      <c r="AB46" s="1487">
        <v>81.5</v>
      </c>
      <c r="AC46" s="1487">
        <v>83.6</v>
      </c>
      <c r="AD46" s="1487">
        <v>84.7</v>
      </c>
      <c r="AE46" s="1487">
        <v>85.8</v>
      </c>
      <c r="AF46" s="1487">
        <v>87.8</v>
      </c>
      <c r="AG46" s="1487">
        <v>89.4</v>
      </c>
      <c r="AH46" s="1487">
        <v>89.2</v>
      </c>
      <c r="AI46" s="1487">
        <v>89.4</v>
      </c>
      <c r="AJ46" s="1487">
        <v>90.3</v>
      </c>
      <c r="AK46" s="1487">
        <v>93.3</v>
      </c>
      <c r="AL46" s="1488">
        <v>94.8</v>
      </c>
      <c r="AM46" s="1488">
        <v>98.3</v>
      </c>
      <c r="AN46" s="1488">
        <v>99.7</v>
      </c>
      <c r="AO46" s="1488">
        <v>100.7</v>
      </c>
      <c r="AP46" s="1488">
        <v>101</v>
      </c>
      <c r="AQ46" s="1488">
        <v>100.7</v>
      </c>
      <c r="AR46" s="1488">
        <v>101.7</v>
      </c>
      <c r="AS46" s="1488">
        <v>102.6</v>
      </c>
      <c r="AT46" s="1488">
        <v>102.9</v>
      </c>
      <c r="AU46" s="1488">
        <v>101.4</v>
      </c>
      <c r="AV46" s="1488">
        <v>99.9</v>
      </c>
      <c r="AW46" s="1488">
        <v>98.4</v>
      </c>
      <c r="AX46" s="1488">
        <v>96.8</v>
      </c>
      <c r="AY46" s="1488">
        <v>95</v>
      </c>
      <c r="AZ46" s="1488">
        <v>94</v>
      </c>
      <c r="BA46" s="1488">
        <v>91.2</v>
      </c>
      <c r="BB46" s="1489">
        <v>90.7</v>
      </c>
      <c r="BC46" s="1488">
        <v>89.9</v>
      </c>
      <c r="BD46" s="1488">
        <v>88.4</v>
      </c>
      <c r="BE46" s="1490">
        <v>88.8</v>
      </c>
    </row>
    <row r="47" spans="1:57">
      <c r="B47" s="722" t="s">
        <v>1014</v>
      </c>
    </row>
  </sheetData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BC5E-8802-4943-B779-8ADECDC737DE}">
  <dimension ref="A1:BK4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.90625" defaultRowHeight="12"/>
  <cols>
    <col min="1" max="1" width="2.453125" style="722" customWidth="1"/>
    <col min="2" max="2" width="30.36328125" style="722" customWidth="1"/>
    <col min="3" max="47" width="11.453125" style="722" customWidth="1"/>
    <col min="48" max="52" width="11.6328125" style="722" customWidth="1"/>
    <col min="53" max="53" width="11.90625" style="722" customWidth="1"/>
    <col min="54" max="57" width="11.08984375" style="722" customWidth="1"/>
    <col min="58" max="16384" width="8.90625" style="722"/>
  </cols>
  <sheetData>
    <row r="1" spans="1:63" ht="13">
      <c r="B1" s="1340" t="s">
        <v>988</v>
      </c>
      <c r="E1" s="1198"/>
      <c r="AD1" s="734" t="s">
        <v>333</v>
      </c>
      <c r="AV1" s="1341"/>
      <c r="AW1" s="1341"/>
    </row>
    <row r="2" spans="1:63">
      <c r="B2" s="1342"/>
      <c r="D2" s="722" t="s">
        <v>333</v>
      </c>
      <c r="G2" s="1343" t="s">
        <v>160</v>
      </c>
      <c r="AD2" s="734"/>
      <c r="AV2" s="1341"/>
      <c r="AW2" s="1341"/>
    </row>
    <row r="3" spans="1:63" ht="13.5" thickBot="1">
      <c r="B3" s="1342"/>
      <c r="C3" s="1208" t="s">
        <v>971</v>
      </c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X3" s="1198"/>
      <c r="Y3" s="1198"/>
      <c r="Z3" s="1207" t="s">
        <v>333</v>
      </c>
      <c r="AA3" s="1207" t="s">
        <v>333</v>
      </c>
      <c r="AB3" s="1203" t="s">
        <v>877</v>
      </c>
      <c r="AC3" s="1207"/>
      <c r="AD3" s="1207"/>
      <c r="AE3" s="1207"/>
      <c r="AF3" s="1207"/>
      <c r="AG3" s="1207"/>
      <c r="AH3" s="1207"/>
      <c r="AI3" s="1207"/>
      <c r="AJ3" s="1207"/>
      <c r="AK3" s="1207"/>
      <c r="AL3" s="1203" t="s">
        <v>878</v>
      </c>
      <c r="AM3" s="1207"/>
      <c r="AN3" s="1209"/>
      <c r="AO3" s="1199"/>
      <c r="AP3" s="1199"/>
      <c r="AQ3" s="1199"/>
      <c r="AR3" s="1199"/>
      <c r="AS3" s="1199"/>
      <c r="AT3" s="1199"/>
      <c r="AU3" s="1210"/>
      <c r="AV3" s="1211"/>
      <c r="AW3" s="1211"/>
      <c r="AX3" s="1210"/>
      <c r="AY3" s="1210"/>
      <c r="AZ3" s="1210"/>
      <c r="BA3" s="1210"/>
      <c r="BB3" s="1210"/>
      <c r="BC3" s="1210"/>
      <c r="BD3" s="1210"/>
      <c r="BE3" s="1210" t="s">
        <v>31</v>
      </c>
    </row>
    <row r="4" spans="1:63">
      <c r="A4" s="1389"/>
      <c r="B4" s="1390"/>
      <c r="C4" s="1391">
        <v>1955</v>
      </c>
      <c r="D4" s="1392">
        <v>1956</v>
      </c>
      <c r="E4" s="1392">
        <v>1957</v>
      </c>
      <c r="F4" s="1392">
        <v>1958</v>
      </c>
      <c r="G4" s="1392">
        <v>1959</v>
      </c>
      <c r="H4" s="1392">
        <v>1960</v>
      </c>
      <c r="I4" s="1392">
        <v>1961</v>
      </c>
      <c r="J4" s="1392">
        <v>1962</v>
      </c>
      <c r="K4" s="1392">
        <v>1963</v>
      </c>
      <c r="L4" s="1392">
        <v>1964</v>
      </c>
      <c r="M4" s="1392">
        <v>1965</v>
      </c>
      <c r="N4" s="1392">
        <v>1966</v>
      </c>
      <c r="O4" s="1392">
        <v>1967</v>
      </c>
      <c r="P4" s="1392">
        <v>1968</v>
      </c>
      <c r="Q4" s="1392">
        <v>1969</v>
      </c>
      <c r="R4" s="1392">
        <v>1970</v>
      </c>
      <c r="S4" s="1392">
        <v>1971</v>
      </c>
      <c r="T4" s="1392">
        <v>1972</v>
      </c>
      <c r="U4" s="1392">
        <v>1973</v>
      </c>
      <c r="V4" s="1392">
        <v>1974</v>
      </c>
      <c r="W4" s="1392">
        <v>1975</v>
      </c>
      <c r="X4" s="1392">
        <v>1976</v>
      </c>
      <c r="Y4" s="1392">
        <v>1977</v>
      </c>
      <c r="Z4" s="1392">
        <v>1978</v>
      </c>
      <c r="AA4" s="1392">
        <v>1979</v>
      </c>
      <c r="AB4" s="1392">
        <v>1980</v>
      </c>
      <c r="AC4" s="1392">
        <v>1981</v>
      </c>
      <c r="AD4" s="1392">
        <v>1982</v>
      </c>
      <c r="AE4" s="1392">
        <v>1983</v>
      </c>
      <c r="AF4" s="1392">
        <v>1984</v>
      </c>
      <c r="AG4" s="1392">
        <v>1985</v>
      </c>
      <c r="AH4" s="1393">
        <v>1986</v>
      </c>
      <c r="AI4" s="1392">
        <v>1987</v>
      </c>
      <c r="AJ4" s="1393">
        <v>1988</v>
      </c>
      <c r="AK4" s="1393">
        <v>1989</v>
      </c>
      <c r="AL4" s="1393">
        <v>1990</v>
      </c>
      <c r="AM4" s="1393">
        <v>1991</v>
      </c>
      <c r="AN4" s="1393">
        <v>1992</v>
      </c>
      <c r="AO4" s="1393">
        <v>1993</v>
      </c>
      <c r="AP4" s="1393">
        <v>1994</v>
      </c>
      <c r="AQ4" s="1393">
        <v>1995</v>
      </c>
      <c r="AR4" s="1393">
        <v>1996</v>
      </c>
      <c r="AS4" s="1393">
        <v>1997</v>
      </c>
      <c r="AT4" s="1394">
        <v>1998</v>
      </c>
      <c r="AU4" s="1220">
        <v>1999</v>
      </c>
      <c r="AV4" s="1220">
        <v>2000</v>
      </c>
      <c r="AW4" s="1220">
        <v>2001</v>
      </c>
      <c r="AX4" s="1220">
        <v>2002</v>
      </c>
      <c r="AY4" s="1221">
        <v>2003</v>
      </c>
      <c r="AZ4" s="1221">
        <v>2004</v>
      </c>
      <c r="BA4" s="1221">
        <v>2005</v>
      </c>
      <c r="BB4" s="1221">
        <v>2006</v>
      </c>
      <c r="BC4" s="1221">
        <v>2007</v>
      </c>
      <c r="BD4" s="1221">
        <v>2008</v>
      </c>
      <c r="BE4" s="1222">
        <v>2009</v>
      </c>
      <c r="BF4" s="1395"/>
      <c r="BG4" s="1395"/>
    </row>
    <row r="5" spans="1:63">
      <c r="A5" s="1396"/>
      <c r="B5" s="1388" t="s">
        <v>545</v>
      </c>
      <c r="C5" s="1397" t="s">
        <v>160</v>
      </c>
      <c r="D5" s="1397"/>
      <c r="E5" s="1397"/>
      <c r="F5" s="1397"/>
      <c r="G5" s="1397"/>
      <c r="H5" s="1397"/>
      <c r="I5" s="1397"/>
      <c r="J5" s="1397"/>
      <c r="K5" s="1397"/>
      <c r="L5" s="1397"/>
      <c r="M5" s="1397"/>
      <c r="N5" s="1397"/>
      <c r="O5" s="1397"/>
      <c r="P5" s="1397"/>
      <c r="Q5" s="1397"/>
      <c r="R5" s="1397"/>
      <c r="S5" s="1397"/>
      <c r="T5" s="1397"/>
      <c r="U5" s="1397"/>
      <c r="V5" s="1397"/>
      <c r="W5" s="1397"/>
      <c r="X5" s="1397"/>
      <c r="Y5" s="1397"/>
      <c r="Z5" s="1397"/>
      <c r="AA5" s="1397"/>
      <c r="AB5" s="1398"/>
      <c r="AC5" s="1397"/>
      <c r="AD5" s="1397"/>
      <c r="AE5" s="1397"/>
      <c r="AF5" s="1397"/>
      <c r="AG5" s="1397"/>
      <c r="AH5" s="1397"/>
      <c r="AI5" s="1399"/>
      <c r="AJ5" s="1399"/>
      <c r="AK5" s="1400" t="s">
        <v>160</v>
      </c>
      <c r="AL5" s="1401"/>
      <c r="AM5" s="1399"/>
      <c r="AN5" s="1402"/>
      <c r="AO5" s="1403"/>
      <c r="AP5" s="1403"/>
      <c r="AQ5" s="1403"/>
      <c r="AR5" s="1403"/>
      <c r="AS5" s="1404"/>
      <c r="AT5" s="1405"/>
      <c r="AU5" s="1406"/>
      <c r="AV5" s="1406"/>
      <c r="AW5" s="1406"/>
      <c r="AX5" s="1242"/>
      <c r="AY5" s="1242"/>
      <c r="AZ5" s="1242"/>
      <c r="BA5" s="1242"/>
      <c r="BB5" s="1242"/>
      <c r="BC5" s="1407"/>
      <c r="BD5" s="1341"/>
      <c r="BE5" s="1408"/>
      <c r="BF5" s="1341"/>
      <c r="BG5" s="1341"/>
      <c r="BH5" s="1341"/>
    </row>
    <row r="6" spans="1:63">
      <c r="A6" s="1396"/>
      <c r="B6" s="1409"/>
      <c r="C6" s="1410" t="s">
        <v>884</v>
      </c>
      <c r="D6" s="1410" t="s">
        <v>885</v>
      </c>
      <c r="E6" s="1410" t="s">
        <v>886</v>
      </c>
      <c r="F6" s="1410" t="s">
        <v>887</v>
      </c>
      <c r="G6" s="1410" t="s">
        <v>888</v>
      </c>
      <c r="H6" s="1410" t="s">
        <v>889</v>
      </c>
      <c r="I6" s="1410" t="s">
        <v>890</v>
      </c>
      <c r="J6" s="1410" t="s">
        <v>891</v>
      </c>
      <c r="K6" s="1410" t="s">
        <v>892</v>
      </c>
      <c r="L6" s="1410" t="s">
        <v>893</v>
      </c>
      <c r="M6" s="1410" t="s">
        <v>894</v>
      </c>
      <c r="N6" s="1410" t="s">
        <v>895</v>
      </c>
      <c r="O6" s="1410" t="s">
        <v>896</v>
      </c>
      <c r="P6" s="1410" t="s">
        <v>897</v>
      </c>
      <c r="Q6" s="1410" t="s">
        <v>898</v>
      </c>
      <c r="R6" s="1410" t="s">
        <v>899</v>
      </c>
      <c r="S6" s="1410" t="s">
        <v>900</v>
      </c>
      <c r="T6" s="1410" t="s">
        <v>901</v>
      </c>
      <c r="U6" s="1410" t="s">
        <v>902</v>
      </c>
      <c r="V6" s="1410" t="s">
        <v>903</v>
      </c>
      <c r="W6" s="1411" t="s">
        <v>904</v>
      </c>
      <c r="X6" s="1411" t="s">
        <v>905</v>
      </c>
      <c r="Y6" s="1411" t="s">
        <v>906</v>
      </c>
      <c r="Z6" s="1411" t="s">
        <v>907</v>
      </c>
      <c r="AA6" s="1411" t="s">
        <v>908</v>
      </c>
      <c r="AB6" s="1412" t="s">
        <v>909</v>
      </c>
      <c r="AC6" s="1411" t="s">
        <v>910</v>
      </c>
      <c r="AD6" s="1411" t="s">
        <v>911</v>
      </c>
      <c r="AE6" s="1411" t="s">
        <v>912</v>
      </c>
      <c r="AF6" s="1411" t="s">
        <v>913</v>
      </c>
      <c r="AG6" s="1411" t="s">
        <v>914</v>
      </c>
      <c r="AH6" s="1411" t="s">
        <v>915</v>
      </c>
      <c r="AI6" s="1413" t="s">
        <v>916</v>
      </c>
      <c r="AJ6" s="1413" t="s">
        <v>917</v>
      </c>
      <c r="AK6" s="1413" t="s">
        <v>918</v>
      </c>
      <c r="AL6" s="1414" t="s">
        <v>919</v>
      </c>
      <c r="AM6" s="1413" t="s">
        <v>920</v>
      </c>
      <c r="AN6" s="1415" t="s">
        <v>921</v>
      </c>
      <c r="AO6" s="1411" t="s">
        <v>922</v>
      </c>
      <c r="AP6" s="1411" t="s">
        <v>923</v>
      </c>
      <c r="AQ6" s="1411" t="s">
        <v>924</v>
      </c>
      <c r="AR6" s="1411" t="s">
        <v>925</v>
      </c>
      <c r="AS6" s="1411" t="s">
        <v>926</v>
      </c>
      <c r="AT6" s="1412" t="s">
        <v>927</v>
      </c>
      <c r="AU6" s="1416" t="s">
        <v>17</v>
      </c>
      <c r="AV6" s="1416" t="s">
        <v>18</v>
      </c>
      <c r="AW6" s="1416" t="s">
        <v>19</v>
      </c>
      <c r="AX6" s="1258" t="s">
        <v>20</v>
      </c>
      <c r="AY6" s="1258" t="s">
        <v>21</v>
      </c>
      <c r="AZ6" s="1258" t="s">
        <v>22</v>
      </c>
      <c r="BA6" s="1258" t="s">
        <v>23</v>
      </c>
      <c r="BB6" s="1258" t="s">
        <v>24</v>
      </c>
      <c r="BC6" s="1417" t="s">
        <v>25</v>
      </c>
      <c r="BD6" s="546" t="s">
        <v>928</v>
      </c>
      <c r="BE6" s="1355" t="s">
        <v>973</v>
      </c>
      <c r="BF6" s="1418"/>
      <c r="BG6" s="1418"/>
      <c r="BH6" s="1418"/>
      <c r="BI6" s="1418"/>
      <c r="BJ6" s="1418"/>
      <c r="BK6" s="1419"/>
    </row>
    <row r="7" spans="1:63">
      <c r="A7" s="1396"/>
      <c r="B7" s="1388" t="s">
        <v>32</v>
      </c>
      <c r="C7" s="1420">
        <v>1468562</v>
      </c>
      <c r="D7" s="1420">
        <v>1560482</v>
      </c>
      <c r="E7" s="1420">
        <v>1662430</v>
      </c>
      <c r="F7" s="1420">
        <v>1803659</v>
      </c>
      <c r="G7" s="1420">
        <v>1921360</v>
      </c>
      <c r="H7" s="1420">
        <v>2013726</v>
      </c>
      <c r="I7" s="1420">
        <v>2343409</v>
      </c>
      <c r="J7" s="1420">
        <v>2538100</v>
      </c>
      <c r="K7" s="1420">
        <v>2576181</v>
      </c>
      <c r="L7" s="1420">
        <v>2858229</v>
      </c>
      <c r="M7" s="1420">
        <v>3079442</v>
      </c>
      <c r="N7" s="1420">
        <v>3289615</v>
      </c>
      <c r="O7" s="1420">
        <v>3495518</v>
      </c>
      <c r="P7" s="1420">
        <v>3997407</v>
      </c>
      <c r="Q7" s="1420">
        <v>4514097</v>
      </c>
      <c r="R7" s="1420">
        <v>4855760</v>
      </c>
      <c r="S7" s="1420">
        <v>5137260</v>
      </c>
      <c r="T7" s="1420">
        <v>5576033</v>
      </c>
      <c r="U7" s="1420">
        <v>5914266</v>
      </c>
      <c r="V7" s="1420">
        <v>6128253</v>
      </c>
      <c r="W7" s="1357">
        <v>6587521</v>
      </c>
      <c r="X7" s="1357">
        <v>6760338</v>
      </c>
      <c r="Y7" s="1357">
        <v>6956798</v>
      </c>
      <c r="Z7" s="1357">
        <v>7140190</v>
      </c>
      <c r="AA7" s="1357">
        <v>7370914</v>
      </c>
      <c r="AB7" s="1357">
        <v>7400960</v>
      </c>
      <c r="AC7" s="1357">
        <v>7622558</v>
      </c>
      <c r="AD7" s="1357">
        <v>8083240</v>
      </c>
      <c r="AE7" s="1357">
        <v>8273613</v>
      </c>
      <c r="AF7" s="1357">
        <v>8443300</v>
      </c>
      <c r="AG7" s="1357">
        <v>8776480</v>
      </c>
      <c r="AH7" s="1357">
        <v>9100770</v>
      </c>
      <c r="AI7" s="1357">
        <v>9379474</v>
      </c>
      <c r="AJ7" s="1357">
        <v>9886813</v>
      </c>
      <c r="AK7" s="1357">
        <v>10035260</v>
      </c>
      <c r="AL7" s="1421">
        <v>9940946</v>
      </c>
      <c r="AM7" s="1361">
        <v>10392617</v>
      </c>
      <c r="AN7" s="1361">
        <v>10523382</v>
      </c>
      <c r="AO7" s="1361">
        <v>10666087</v>
      </c>
      <c r="AP7" s="1361">
        <v>10479128</v>
      </c>
      <c r="AQ7" s="1361">
        <v>10486244</v>
      </c>
      <c r="AR7" s="1361">
        <v>10749096</v>
      </c>
      <c r="AS7" s="1361">
        <v>10632940</v>
      </c>
      <c r="AT7" s="1361">
        <v>10544602</v>
      </c>
      <c r="AU7" s="1361">
        <v>10588769</v>
      </c>
      <c r="AV7" s="1361">
        <v>10609122</v>
      </c>
      <c r="AW7" s="1361">
        <v>10879106</v>
      </c>
      <c r="AX7" s="1361">
        <v>10925095</v>
      </c>
      <c r="AY7" s="1361">
        <v>10938662</v>
      </c>
      <c r="AZ7" s="1358">
        <v>11022375</v>
      </c>
      <c r="BA7" s="1358">
        <v>11094582</v>
      </c>
      <c r="BB7" s="1361">
        <v>11101060</v>
      </c>
      <c r="BC7" s="1358">
        <v>11290268</v>
      </c>
      <c r="BD7" s="1361">
        <v>11227824</v>
      </c>
      <c r="BE7" s="1359">
        <v>11319045</v>
      </c>
      <c r="BF7" s="1422"/>
      <c r="BG7" s="1422"/>
      <c r="BH7" s="1422"/>
      <c r="BI7" s="1422"/>
      <c r="BJ7" s="1422"/>
      <c r="BK7" s="1423"/>
    </row>
    <row r="8" spans="1:63">
      <c r="A8" s="1396"/>
      <c r="B8" s="1388" t="s">
        <v>33</v>
      </c>
      <c r="C8" s="1424"/>
      <c r="D8" s="1424"/>
      <c r="E8" s="1424"/>
      <c r="F8" s="1424"/>
      <c r="G8" s="1424"/>
      <c r="H8" s="1424"/>
      <c r="I8" s="1424"/>
      <c r="J8" s="1424"/>
      <c r="K8" s="1424"/>
      <c r="L8" s="1424"/>
      <c r="M8" s="1424"/>
      <c r="N8" s="1424"/>
      <c r="O8" s="1424"/>
      <c r="P8" s="1424"/>
      <c r="Q8" s="1424"/>
      <c r="R8" s="1424"/>
      <c r="S8" s="1424"/>
      <c r="T8" s="1424"/>
      <c r="U8" s="1424"/>
      <c r="V8" s="1424"/>
      <c r="W8" s="1357">
        <v>6499071</v>
      </c>
      <c r="X8" s="1357">
        <v>6674172</v>
      </c>
      <c r="Y8" s="1357">
        <v>6847990</v>
      </c>
      <c r="Z8" s="1357">
        <v>7037154</v>
      </c>
      <c r="AA8" s="1357">
        <v>7249875</v>
      </c>
      <c r="AB8" s="1357">
        <v>7282048</v>
      </c>
      <c r="AC8" s="1357">
        <v>7494743</v>
      </c>
      <c r="AD8" s="1357">
        <v>7962825</v>
      </c>
      <c r="AE8" s="1357">
        <v>8139443</v>
      </c>
      <c r="AF8" s="1357">
        <v>8302965</v>
      </c>
      <c r="AG8" s="1357">
        <v>8632843</v>
      </c>
      <c r="AH8" s="1357">
        <v>8957898</v>
      </c>
      <c r="AI8" s="1357">
        <v>9230309</v>
      </c>
      <c r="AJ8" s="1357">
        <v>9732635</v>
      </c>
      <c r="AK8" s="1357">
        <v>9878465</v>
      </c>
      <c r="AL8" s="1421">
        <v>9795358</v>
      </c>
      <c r="AM8" s="1361">
        <v>10231000</v>
      </c>
      <c r="AN8" s="1361">
        <v>10346080</v>
      </c>
      <c r="AO8" s="1361">
        <v>10480311</v>
      </c>
      <c r="AP8" s="1361">
        <v>10290503</v>
      </c>
      <c r="AQ8" s="1361">
        <v>10284618</v>
      </c>
      <c r="AR8" s="1361">
        <v>10544559</v>
      </c>
      <c r="AS8" s="1361">
        <v>10436750</v>
      </c>
      <c r="AT8" s="1361">
        <v>10321333</v>
      </c>
      <c r="AU8" s="1361">
        <v>10355872</v>
      </c>
      <c r="AV8" s="1361">
        <v>10402874</v>
      </c>
      <c r="AW8" s="1361">
        <v>10655819</v>
      </c>
      <c r="AX8" s="1361">
        <v>10687258</v>
      </c>
      <c r="AY8" s="1361">
        <v>10679198</v>
      </c>
      <c r="AZ8" s="1361">
        <v>10747479</v>
      </c>
      <c r="BA8" s="1361">
        <v>10804226</v>
      </c>
      <c r="BB8" s="1361">
        <v>10801150</v>
      </c>
      <c r="BC8" s="1361">
        <v>11012890</v>
      </c>
      <c r="BD8" s="1361">
        <v>10936530</v>
      </c>
      <c r="BE8" s="1362">
        <v>11020432</v>
      </c>
      <c r="BF8" s="1422"/>
      <c r="BG8" s="1422"/>
      <c r="BH8" s="1422"/>
      <c r="BI8" s="1422"/>
      <c r="BJ8" s="1422"/>
      <c r="BK8" s="1423"/>
    </row>
    <row r="9" spans="1:63">
      <c r="A9" s="1396"/>
      <c r="B9" s="1388" t="s">
        <v>974</v>
      </c>
      <c r="C9" s="1424"/>
      <c r="D9" s="1424"/>
      <c r="E9" s="1424"/>
      <c r="F9" s="1424"/>
      <c r="G9" s="1424"/>
      <c r="H9" s="1424"/>
      <c r="I9" s="1424"/>
      <c r="J9" s="1424"/>
      <c r="K9" s="1424"/>
      <c r="L9" s="1424"/>
      <c r="M9" s="1424"/>
      <c r="N9" s="1424"/>
      <c r="O9" s="1424"/>
      <c r="P9" s="1424"/>
      <c r="Q9" s="1424"/>
      <c r="R9" s="1424"/>
      <c r="S9" s="1424"/>
      <c r="T9" s="1424"/>
      <c r="U9" s="1424"/>
      <c r="V9" s="1424"/>
      <c r="W9" s="1357">
        <v>2028880</v>
      </c>
      <c r="X9" s="1357">
        <v>2082582</v>
      </c>
      <c r="Y9" s="1357">
        <v>2136508</v>
      </c>
      <c r="Z9" s="1357">
        <v>2194401</v>
      </c>
      <c r="AA9" s="1357">
        <v>2261359</v>
      </c>
      <c r="AB9" s="1357">
        <v>2270195</v>
      </c>
      <c r="AC9" s="1357">
        <v>2279768</v>
      </c>
      <c r="AD9" s="1357">
        <v>2367340</v>
      </c>
      <c r="AE9" s="1357">
        <v>2397573</v>
      </c>
      <c r="AF9" s="1357">
        <v>2400733</v>
      </c>
      <c r="AG9" s="1357">
        <v>2452212</v>
      </c>
      <c r="AH9" s="1357">
        <v>2519090</v>
      </c>
      <c r="AI9" s="1357">
        <v>2561457</v>
      </c>
      <c r="AJ9" s="1357">
        <v>2626163</v>
      </c>
      <c r="AK9" s="1357">
        <v>2556845</v>
      </c>
      <c r="AL9" s="1421">
        <v>2594215</v>
      </c>
      <c r="AM9" s="1361">
        <v>2632322</v>
      </c>
      <c r="AN9" s="1361">
        <v>2641821</v>
      </c>
      <c r="AO9" s="1361">
        <v>2569683</v>
      </c>
      <c r="AP9" s="1361">
        <v>2510399</v>
      </c>
      <c r="AQ9" s="1361">
        <v>2533221</v>
      </c>
      <c r="AR9" s="1361">
        <v>2547010</v>
      </c>
      <c r="AS9" s="1361">
        <v>2547380</v>
      </c>
      <c r="AT9" s="1361">
        <v>2509068</v>
      </c>
      <c r="AU9" s="1361">
        <v>2507878</v>
      </c>
      <c r="AV9" s="1361">
        <v>2447683</v>
      </c>
      <c r="AW9" s="1361">
        <v>2420816</v>
      </c>
      <c r="AX9" s="1361">
        <v>2389544</v>
      </c>
      <c r="AY9" s="1361">
        <v>2361018</v>
      </c>
      <c r="AZ9" s="1361">
        <v>2310227</v>
      </c>
      <c r="BA9" s="1361">
        <v>2272909</v>
      </c>
      <c r="BB9" s="1361">
        <v>2260604</v>
      </c>
      <c r="BC9" s="1361">
        <v>2307115</v>
      </c>
      <c r="BD9" s="1361">
        <v>2291080</v>
      </c>
      <c r="BE9" s="1362">
        <v>2266728</v>
      </c>
      <c r="BF9" s="1422"/>
      <c r="BG9" s="1422"/>
      <c r="BH9" s="1422"/>
      <c r="BI9" s="1422"/>
      <c r="BJ9" s="1422"/>
      <c r="BK9" s="1423"/>
    </row>
    <row r="10" spans="1:63">
      <c r="A10" s="1396"/>
      <c r="B10" s="1388" t="s">
        <v>975</v>
      </c>
      <c r="C10" s="1424"/>
      <c r="D10" s="1424"/>
      <c r="E10" s="1424"/>
      <c r="F10" s="1424"/>
      <c r="G10" s="1424"/>
      <c r="H10" s="1424"/>
      <c r="I10" s="1424"/>
      <c r="J10" s="1424"/>
      <c r="K10" s="1424"/>
      <c r="L10" s="1424"/>
      <c r="M10" s="1424"/>
      <c r="N10" s="1424"/>
      <c r="O10" s="1424"/>
      <c r="P10" s="1424"/>
      <c r="Q10" s="1424"/>
      <c r="R10" s="1424"/>
      <c r="S10" s="1424"/>
      <c r="T10" s="1424"/>
      <c r="U10" s="1424"/>
      <c r="V10" s="1424"/>
      <c r="W10" s="1357">
        <v>1065869</v>
      </c>
      <c r="X10" s="1357">
        <v>1094776</v>
      </c>
      <c r="Y10" s="1357">
        <v>1123699</v>
      </c>
      <c r="Z10" s="1357">
        <v>1155146</v>
      </c>
      <c r="AA10" s="1357">
        <v>1188976</v>
      </c>
      <c r="AB10" s="1357">
        <v>1195924</v>
      </c>
      <c r="AC10" s="1357">
        <v>1254147</v>
      </c>
      <c r="AD10" s="1357">
        <v>1326142</v>
      </c>
      <c r="AE10" s="1357">
        <v>1389974</v>
      </c>
      <c r="AF10" s="1357">
        <v>1465007</v>
      </c>
      <c r="AG10" s="1357">
        <v>1532216</v>
      </c>
      <c r="AH10" s="1357">
        <v>1594024</v>
      </c>
      <c r="AI10" s="1357">
        <v>1663221</v>
      </c>
      <c r="AJ10" s="1357">
        <v>1756875</v>
      </c>
      <c r="AK10" s="1357">
        <v>1909269</v>
      </c>
      <c r="AL10" s="1421">
        <v>2126693</v>
      </c>
      <c r="AM10" s="1361">
        <v>2295062</v>
      </c>
      <c r="AN10" s="1361">
        <v>2441787</v>
      </c>
      <c r="AO10" s="1361">
        <v>2635835</v>
      </c>
      <c r="AP10" s="1361">
        <v>2671403</v>
      </c>
      <c r="AQ10" s="1361">
        <v>2486077</v>
      </c>
      <c r="AR10" s="1361">
        <v>2438918</v>
      </c>
      <c r="AS10" s="1361">
        <v>2498017</v>
      </c>
      <c r="AT10" s="1361">
        <v>2536312</v>
      </c>
      <c r="AU10" s="1361">
        <v>2612094</v>
      </c>
      <c r="AV10" s="1361">
        <v>2676865</v>
      </c>
      <c r="AW10" s="1361">
        <v>2819267</v>
      </c>
      <c r="AX10" s="1361">
        <v>2914886</v>
      </c>
      <c r="AY10" s="1361">
        <v>2949303</v>
      </c>
      <c r="AZ10" s="1361">
        <v>2969105</v>
      </c>
      <c r="BA10" s="1361">
        <v>3048698</v>
      </c>
      <c r="BB10" s="1361">
        <v>3119395</v>
      </c>
      <c r="BC10" s="1361">
        <v>3148330</v>
      </c>
      <c r="BD10" s="1361">
        <v>3221908</v>
      </c>
      <c r="BE10" s="1362">
        <v>3199623</v>
      </c>
      <c r="BF10" s="1422"/>
      <c r="BG10" s="1422"/>
      <c r="BH10" s="1422"/>
      <c r="BI10" s="1422"/>
      <c r="BJ10" s="1422"/>
      <c r="BK10" s="1423"/>
    </row>
    <row r="11" spans="1:63">
      <c r="A11" s="1396"/>
      <c r="B11" s="1388" t="s">
        <v>976</v>
      </c>
      <c r="C11" s="1424"/>
      <c r="D11" s="1424"/>
      <c r="E11" s="1424"/>
      <c r="F11" s="1424"/>
      <c r="G11" s="1424"/>
      <c r="H11" s="1424"/>
      <c r="I11" s="1424"/>
      <c r="J11" s="1424"/>
      <c r="K11" s="1424"/>
      <c r="L11" s="1424"/>
      <c r="M11" s="1424"/>
      <c r="N11" s="1424"/>
      <c r="O11" s="1424"/>
      <c r="P11" s="1424"/>
      <c r="Q11" s="1424"/>
      <c r="R11" s="1424"/>
      <c r="S11" s="1424"/>
      <c r="T11" s="1424"/>
      <c r="U11" s="1424"/>
      <c r="V11" s="1424"/>
      <c r="W11" s="1357">
        <v>192421</v>
      </c>
      <c r="X11" s="1357">
        <v>197541</v>
      </c>
      <c r="Y11" s="1357">
        <v>202665</v>
      </c>
      <c r="Z11" s="1357">
        <v>208125</v>
      </c>
      <c r="AA11" s="1357">
        <v>214590</v>
      </c>
      <c r="AB11" s="1357">
        <v>215556</v>
      </c>
      <c r="AC11" s="1357">
        <v>253884</v>
      </c>
      <c r="AD11" s="1357">
        <v>255825</v>
      </c>
      <c r="AE11" s="1357">
        <v>277495</v>
      </c>
      <c r="AF11" s="1357">
        <v>292357</v>
      </c>
      <c r="AG11" s="1357">
        <v>306870</v>
      </c>
      <c r="AH11" s="1357">
        <v>332328</v>
      </c>
      <c r="AI11" s="1357">
        <v>344550</v>
      </c>
      <c r="AJ11" s="1357">
        <v>347513</v>
      </c>
      <c r="AK11" s="1357">
        <v>350260</v>
      </c>
      <c r="AL11" s="1361">
        <v>361221</v>
      </c>
      <c r="AM11" s="1361">
        <v>371643</v>
      </c>
      <c r="AN11" s="1361">
        <v>380815</v>
      </c>
      <c r="AO11" s="1361">
        <v>392688</v>
      </c>
      <c r="AP11" s="1361">
        <v>401315</v>
      </c>
      <c r="AQ11" s="1361">
        <v>402372</v>
      </c>
      <c r="AR11" s="1361">
        <v>446468</v>
      </c>
      <c r="AS11" s="1361">
        <v>438925</v>
      </c>
      <c r="AT11" s="1361">
        <v>456234</v>
      </c>
      <c r="AU11" s="1361">
        <v>473190</v>
      </c>
      <c r="AV11" s="1361">
        <v>495018</v>
      </c>
      <c r="AW11" s="1361">
        <v>470738</v>
      </c>
      <c r="AX11" s="1361">
        <v>479972</v>
      </c>
      <c r="AY11" s="1361">
        <v>476332</v>
      </c>
      <c r="AZ11" s="1361">
        <v>492086</v>
      </c>
      <c r="BA11" s="1361">
        <v>501859</v>
      </c>
      <c r="BB11" s="1361">
        <v>503104</v>
      </c>
      <c r="BC11" s="1361">
        <v>500462</v>
      </c>
      <c r="BD11" s="1361">
        <v>495336</v>
      </c>
      <c r="BE11" s="1362">
        <v>494509</v>
      </c>
      <c r="BF11" s="1422"/>
      <c r="BG11" s="1422"/>
      <c r="BH11" s="1422"/>
      <c r="BI11" s="1422"/>
      <c r="BJ11" s="1422"/>
      <c r="BK11" s="1423"/>
    </row>
    <row r="12" spans="1:63">
      <c r="A12" s="1396"/>
      <c r="B12" s="1388" t="s">
        <v>977</v>
      </c>
      <c r="C12" s="1424"/>
      <c r="D12" s="1424"/>
      <c r="E12" s="1424"/>
      <c r="F12" s="1424"/>
      <c r="G12" s="1424"/>
      <c r="H12" s="1424"/>
      <c r="I12" s="1424"/>
      <c r="J12" s="1424"/>
      <c r="K12" s="1424"/>
      <c r="L12" s="1424"/>
      <c r="M12" s="1424"/>
      <c r="N12" s="1424"/>
      <c r="O12" s="1424"/>
      <c r="P12" s="1424"/>
      <c r="Q12" s="1424"/>
      <c r="R12" s="1424"/>
      <c r="S12" s="1424"/>
      <c r="T12" s="1424"/>
      <c r="U12" s="1424"/>
      <c r="V12" s="1424"/>
      <c r="W12" s="1357">
        <v>186546</v>
      </c>
      <c r="X12" s="1357">
        <v>191773</v>
      </c>
      <c r="Y12" s="1357">
        <v>196687</v>
      </c>
      <c r="Z12" s="1357">
        <v>201888</v>
      </c>
      <c r="AA12" s="1357">
        <v>208291</v>
      </c>
      <c r="AB12" s="1357">
        <v>209066</v>
      </c>
      <c r="AC12" s="1357">
        <v>221263</v>
      </c>
      <c r="AD12" s="1357">
        <v>243008</v>
      </c>
      <c r="AE12" s="1357">
        <v>238428</v>
      </c>
      <c r="AF12" s="1357">
        <v>259522</v>
      </c>
      <c r="AG12" s="1357">
        <v>271539</v>
      </c>
      <c r="AH12" s="1357">
        <v>272450</v>
      </c>
      <c r="AI12" s="1357">
        <v>278132</v>
      </c>
      <c r="AJ12" s="1357">
        <v>291916</v>
      </c>
      <c r="AK12" s="1357">
        <v>289559</v>
      </c>
      <c r="AL12" s="1361">
        <v>279093</v>
      </c>
      <c r="AM12" s="1361">
        <v>316715</v>
      </c>
      <c r="AN12" s="1361">
        <v>279798</v>
      </c>
      <c r="AO12" s="1361">
        <v>248675</v>
      </c>
      <c r="AP12" s="1361">
        <v>231013</v>
      </c>
      <c r="AQ12" s="1361">
        <v>261178</v>
      </c>
      <c r="AR12" s="1361">
        <v>276101</v>
      </c>
      <c r="AS12" s="1361">
        <v>248601</v>
      </c>
      <c r="AT12" s="1361">
        <v>287252</v>
      </c>
      <c r="AU12" s="1361">
        <v>287625</v>
      </c>
      <c r="AV12" s="1361">
        <v>309768</v>
      </c>
      <c r="AW12" s="1361">
        <v>307216</v>
      </c>
      <c r="AX12" s="1361">
        <v>276014</v>
      </c>
      <c r="AY12" s="1361">
        <v>291197</v>
      </c>
      <c r="AZ12" s="1361">
        <v>288505</v>
      </c>
      <c r="BA12" s="1361">
        <v>289067</v>
      </c>
      <c r="BB12" s="1361">
        <v>277976</v>
      </c>
      <c r="BC12" s="1361">
        <v>302294</v>
      </c>
      <c r="BD12" s="1361">
        <v>304687</v>
      </c>
      <c r="BE12" s="1362">
        <v>323449</v>
      </c>
      <c r="BF12" s="1422"/>
      <c r="BG12" s="1422"/>
      <c r="BH12" s="1422"/>
      <c r="BI12" s="1422"/>
      <c r="BJ12" s="1422"/>
      <c r="BK12" s="1423"/>
    </row>
    <row r="13" spans="1:63">
      <c r="A13" s="1396"/>
      <c r="B13" s="1388" t="s">
        <v>978</v>
      </c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/>
      <c r="W13" s="1357">
        <v>568132</v>
      </c>
      <c r="X13" s="1357">
        <v>583378</v>
      </c>
      <c r="Y13" s="1357">
        <v>599408</v>
      </c>
      <c r="Z13" s="1357">
        <v>614591</v>
      </c>
      <c r="AA13" s="1357">
        <v>634111</v>
      </c>
      <c r="AB13" s="1357">
        <v>636830</v>
      </c>
      <c r="AC13" s="1357">
        <v>632835</v>
      </c>
      <c r="AD13" s="1357">
        <v>665049</v>
      </c>
      <c r="AE13" s="1357">
        <v>655874</v>
      </c>
      <c r="AF13" s="1357">
        <v>665583</v>
      </c>
      <c r="AG13" s="1357">
        <v>714880</v>
      </c>
      <c r="AH13" s="1357">
        <v>699968</v>
      </c>
      <c r="AI13" s="1357">
        <v>690981</v>
      </c>
      <c r="AJ13" s="1357">
        <v>740382</v>
      </c>
      <c r="AK13" s="1357">
        <v>714605</v>
      </c>
      <c r="AL13" s="1361">
        <v>682194</v>
      </c>
      <c r="AM13" s="1361">
        <v>682438</v>
      </c>
      <c r="AN13" s="1361">
        <v>681383</v>
      </c>
      <c r="AO13" s="1361">
        <v>665514</v>
      </c>
      <c r="AP13" s="1361">
        <v>626556</v>
      </c>
      <c r="AQ13" s="1361">
        <v>622136</v>
      </c>
      <c r="AR13" s="1361">
        <v>601675</v>
      </c>
      <c r="AS13" s="1361">
        <v>581414</v>
      </c>
      <c r="AT13" s="1361">
        <v>555666</v>
      </c>
      <c r="AU13" s="1361">
        <v>521607</v>
      </c>
      <c r="AV13" s="1361">
        <v>494977</v>
      </c>
      <c r="AW13" s="1361">
        <v>456707</v>
      </c>
      <c r="AX13" s="1361">
        <v>428066</v>
      </c>
      <c r="AY13" s="1361">
        <v>399703</v>
      </c>
      <c r="AZ13" s="1361">
        <v>380896</v>
      </c>
      <c r="BA13" s="1361">
        <v>362769</v>
      </c>
      <c r="BB13" s="1361">
        <v>357063</v>
      </c>
      <c r="BC13" s="1361">
        <v>341250</v>
      </c>
      <c r="BD13" s="1361">
        <v>367936</v>
      </c>
      <c r="BE13" s="1362">
        <v>349901</v>
      </c>
      <c r="BF13" s="1422"/>
      <c r="BG13" s="1422"/>
      <c r="BH13" s="1422"/>
      <c r="BI13" s="1422"/>
      <c r="BJ13" s="1422"/>
      <c r="BK13" s="1423"/>
    </row>
    <row r="14" spans="1:63">
      <c r="A14" s="1396"/>
      <c r="B14" s="1388" t="s">
        <v>979</v>
      </c>
      <c r="C14" s="1424"/>
      <c r="D14" s="1424"/>
      <c r="E14" s="1424"/>
      <c r="F14" s="1424"/>
      <c r="G14" s="1424"/>
      <c r="H14" s="1424"/>
      <c r="I14" s="1424"/>
      <c r="J14" s="1424"/>
      <c r="K14" s="1424"/>
      <c r="L14" s="1424"/>
      <c r="M14" s="1424"/>
      <c r="N14" s="1424"/>
      <c r="O14" s="1424"/>
      <c r="P14" s="1424"/>
      <c r="Q14" s="1424"/>
      <c r="R14" s="1424"/>
      <c r="S14" s="1424"/>
      <c r="T14" s="1424"/>
      <c r="U14" s="1424"/>
      <c r="V14" s="1424"/>
      <c r="W14" s="1357">
        <v>215506</v>
      </c>
      <c r="X14" s="1357">
        <v>221176</v>
      </c>
      <c r="Y14" s="1357">
        <v>226797</v>
      </c>
      <c r="Z14" s="1357">
        <v>233270</v>
      </c>
      <c r="AA14" s="1357">
        <v>239861</v>
      </c>
      <c r="AB14" s="1357">
        <v>241178</v>
      </c>
      <c r="AC14" s="1357">
        <v>250389</v>
      </c>
      <c r="AD14" s="1357">
        <v>263937</v>
      </c>
      <c r="AE14" s="1357">
        <v>271362</v>
      </c>
      <c r="AF14" s="1357">
        <v>269359</v>
      </c>
      <c r="AG14" s="1357">
        <v>265722</v>
      </c>
      <c r="AH14" s="1357">
        <v>274749</v>
      </c>
      <c r="AI14" s="1357">
        <v>288950</v>
      </c>
      <c r="AJ14" s="1357">
        <v>299972</v>
      </c>
      <c r="AK14" s="1357">
        <v>310344</v>
      </c>
      <c r="AL14" s="1361">
        <v>316784</v>
      </c>
      <c r="AM14" s="1361">
        <v>336472</v>
      </c>
      <c r="AN14" s="1361">
        <v>350689</v>
      </c>
      <c r="AO14" s="1361">
        <v>361740</v>
      </c>
      <c r="AP14" s="1361">
        <v>369894</v>
      </c>
      <c r="AQ14" s="1361">
        <v>381045</v>
      </c>
      <c r="AR14" s="1361">
        <v>383331</v>
      </c>
      <c r="AS14" s="1361">
        <v>382150</v>
      </c>
      <c r="AT14" s="1361">
        <v>386639</v>
      </c>
      <c r="AU14" s="1361">
        <v>406424</v>
      </c>
      <c r="AV14" s="1361">
        <v>415326</v>
      </c>
      <c r="AW14" s="1361">
        <v>455033</v>
      </c>
      <c r="AX14" s="1361">
        <v>452451</v>
      </c>
      <c r="AY14" s="1361">
        <v>464353</v>
      </c>
      <c r="AZ14" s="1361">
        <v>473787</v>
      </c>
      <c r="BA14" s="1361">
        <v>475978</v>
      </c>
      <c r="BB14" s="1361">
        <v>460329</v>
      </c>
      <c r="BC14" s="1361">
        <v>462467</v>
      </c>
      <c r="BD14" s="1361">
        <v>474118</v>
      </c>
      <c r="BE14" s="1362">
        <v>500835</v>
      </c>
      <c r="BF14" s="1422"/>
      <c r="BG14" s="1422"/>
      <c r="BH14" s="1422"/>
      <c r="BI14" s="1422"/>
      <c r="BJ14" s="1422"/>
      <c r="BK14" s="1423"/>
    </row>
    <row r="15" spans="1:63">
      <c r="A15" s="1396"/>
      <c r="B15" s="1388" t="s">
        <v>574</v>
      </c>
      <c r="C15" s="1424"/>
      <c r="D15" s="1424"/>
      <c r="E15" s="1424"/>
      <c r="F15" s="1424"/>
      <c r="G15" s="1424"/>
      <c r="H15" s="1424"/>
      <c r="I15" s="1424"/>
      <c r="J15" s="1424"/>
      <c r="K15" s="1424"/>
      <c r="L15" s="1424"/>
      <c r="M15" s="1424"/>
      <c r="N15" s="1424"/>
      <c r="O15" s="1424"/>
      <c r="P15" s="1424"/>
      <c r="Q15" s="1424"/>
      <c r="R15" s="1424"/>
      <c r="S15" s="1424"/>
      <c r="T15" s="1424"/>
      <c r="U15" s="1424"/>
      <c r="V15" s="1424"/>
      <c r="W15" s="1357">
        <v>538869</v>
      </c>
      <c r="X15" s="1357">
        <v>553593</v>
      </c>
      <c r="Y15" s="1357">
        <v>567277</v>
      </c>
      <c r="Z15" s="1357">
        <v>583723</v>
      </c>
      <c r="AA15" s="1357">
        <v>601138</v>
      </c>
      <c r="AB15" s="1357">
        <v>603615</v>
      </c>
      <c r="AC15" s="1357">
        <v>638654</v>
      </c>
      <c r="AD15" s="1357">
        <v>666108</v>
      </c>
      <c r="AE15" s="1357">
        <v>716884</v>
      </c>
      <c r="AF15" s="1357">
        <v>736159</v>
      </c>
      <c r="AG15" s="1357">
        <v>743571</v>
      </c>
      <c r="AH15" s="1357">
        <v>753868</v>
      </c>
      <c r="AI15" s="1357">
        <v>789504</v>
      </c>
      <c r="AJ15" s="1357">
        <v>838741</v>
      </c>
      <c r="AK15" s="1357">
        <v>894571</v>
      </c>
      <c r="AL15" s="1361">
        <v>938811</v>
      </c>
      <c r="AM15" s="1361">
        <v>1010084</v>
      </c>
      <c r="AN15" s="1361">
        <v>1007267</v>
      </c>
      <c r="AO15" s="1361">
        <v>1052202</v>
      </c>
      <c r="AP15" s="1361">
        <v>1086731</v>
      </c>
      <c r="AQ15" s="1361">
        <v>1151368</v>
      </c>
      <c r="AR15" s="1361">
        <v>1192374</v>
      </c>
      <c r="AS15" s="1361">
        <v>1131630</v>
      </c>
      <c r="AT15" s="1361">
        <v>1112475</v>
      </c>
      <c r="AU15" s="1361">
        <v>1150751</v>
      </c>
      <c r="AV15" s="1361">
        <v>1148228</v>
      </c>
      <c r="AW15" s="1361">
        <v>1163856</v>
      </c>
      <c r="AX15" s="1361">
        <v>1178176</v>
      </c>
      <c r="AY15" s="1361">
        <v>1202670</v>
      </c>
      <c r="AZ15" s="1361">
        <v>1244169</v>
      </c>
      <c r="BA15" s="1361">
        <v>1258134</v>
      </c>
      <c r="BB15" s="1361">
        <v>1228041</v>
      </c>
      <c r="BC15" s="1361">
        <v>1250304</v>
      </c>
      <c r="BD15" s="1361">
        <v>1197042</v>
      </c>
      <c r="BE15" s="1362">
        <v>1202744</v>
      </c>
      <c r="BF15" s="1422"/>
      <c r="BG15" s="1422"/>
      <c r="BH15" s="1422"/>
      <c r="BI15" s="1422"/>
      <c r="BJ15" s="1422"/>
      <c r="BK15" s="1423"/>
    </row>
    <row r="16" spans="1:63">
      <c r="A16" s="1396"/>
      <c r="B16" s="1388" t="s">
        <v>575</v>
      </c>
      <c r="C16" s="1424"/>
      <c r="D16" s="1424"/>
      <c r="E16" s="1424"/>
      <c r="F16" s="1424"/>
      <c r="G16" s="1424"/>
      <c r="H16" s="1424"/>
      <c r="I16" s="1424"/>
      <c r="J16" s="1424"/>
      <c r="K16" s="1424"/>
      <c r="L16" s="1424"/>
      <c r="M16" s="1424"/>
      <c r="N16" s="1424"/>
      <c r="O16" s="1424"/>
      <c r="P16" s="1424"/>
      <c r="Q16" s="1424"/>
      <c r="R16" s="1424"/>
      <c r="S16" s="1424"/>
      <c r="T16" s="1424"/>
      <c r="U16" s="1424"/>
      <c r="V16" s="1424"/>
      <c r="W16" s="1357">
        <v>222821</v>
      </c>
      <c r="X16" s="1357">
        <v>228517</v>
      </c>
      <c r="Y16" s="1357">
        <v>234584</v>
      </c>
      <c r="Z16" s="1357">
        <v>241526</v>
      </c>
      <c r="AA16" s="1357">
        <v>248843</v>
      </c>
      <c r="AB16" s="1357">
        <v>249756</v>
      </c>
      <c r="AC16" s="1357">
        <v>255661</v>
      </c>
      <c r="AD16" s="1357">
        <v>274416</v>
      </c>
      <c r="AE16" s="1357">
        <v>256778</v>
      </c>
      <c r="AF16" s="1357">
        <v>269675</v>
      </c>
      <c r="AG16" s="1357">
        <v>276216</v>
      </c>
      <c r="AH16" s="1357">
        <v>306358</v>
      </c>
      <c r="AI16" s="1357">
        <v>313623</v>
      </c>
      <c r="AJ16" s="1357">
        <v>335411</v>
      </c>
      <c r="AK16" s="1357">
        <v>348568</v>
      </c>
      <c r="AL16" s="1361">
        <v>367997</v>
      </c>
      <c r="AM16" s="1361">
        <v>358809</v>
      </c>
      <c r="AN16" s="1361">
        <v>359607</v>
      </c>
      <c r="AO16" s="1361">
        <v>417453</v>
      </c>
      <c r="AP16" s="1361">
        <v>321578</v>
      </c>
      <c r="AQ16" s="1361">
        <v>372513</v>
      </c>
      <c r="AR16" s="1361">
        <v>385275</v>
      </c>
      <c r="AS16" s="1361">
        <v>411052</v>
      </c>
      <c r="AT16" s="1361">
        <v>345134</v>
      </c>
      <c r="AU16" s="1361">
        <v>275341</v>
      </c>
      <c r="AV16" s="1361">
        <v>300597</v>
      </c>
      <c r="AW16" s="1361">
        <v>252986</v>
      </c>
      <c r="AX16" s="1361">
        <v>298301</v>
      </c>
      <c r="AY16" s="1361">
        <v>304783</v>
      </c>
      <c r="AZ16" s="1361">
        <v>291377</v>
      </c>
      <c r="BA16" s="1361">
        <v>245164</v>
      </c>
      <c r="BB16" s="1361">
        <v>259799</v>
      </c>
      <c r="BC16" s="1361">
        <v>249945</v>
      </c>
      <c r="BD16" s="1361">
        <v>238999</v>
      </c>
      <c r="BE16" s="1362">
        <v>239771</v>
      </c>
      <c r="BF16" s="1422"/>
      <c r="BG16" s="1422"/>
      <c r="BH16" s="1422"/>
      <c r="BI16" s="1422"/>
      <c r="BJ16" s="1422"/>
      <c r="BK16" s="1423"/>
    </row>
    <row r="17" spans="1:63">
      <c r="A17" s="1396"/>
      <c r="B17" s="1388" t="s">
        <v>980</v>
      </c>
      <c r="C17" s="1424"/>
      <c r="D17" s="1424"/>
      <c r="E17" s="1424"/>
      <c r="F17" s="1424"/>
      <c r="G17" s="1424"/>
      <c r="H17" s="1424"/>
      <c r="I17" s="1424"/>
      <c r="J17" s="1424"/>
      <c r="K17" s="1424"/>
      <c r="L17" s="1424"/>
      <c r="M17" s="1424"/>
      <c r="N17" s="1424"/>
      <c r="O17" s="1424"/>
      <c r="P17" s="1424"/>
      <c r="Q17" s="1424"/>
      <c r="R17" s="1424"/>
      <c r="S17" s="1424"/>
      <c r="T17" s="1424"/>
      <c r="U17" s="1424"/>
      <c r="V17" s="1424"/>
      <c r="W17" s="1357">
        <v>677130</v>
      </c>
      <c r="X17" s="1357">
        <v>696112</v>
      </c>
      <c r="Y17" s="1357">
        <v>713541</v>
      </c>
      <c r="Z17" s="1357">
        <v>733871</v>
      </c>
      <c r="AA17" s="1357">
        <v>756022</v>
      </c>
      <c r="AB17" s="1357">
        <v>759479</v>
      </c>
      <c r="AC17" s="1357">
        <v>801957</v>
      </c>
      <c r="AD17" s="1357">
        <v>877176</v>
      </c>
      <c r="AE17" s="1357">
        <v>933059</v>
      </c>
      <c r="AF17" s="1357">
        <v>937873</v>
      </c>
      <c r="AG17" s="1357">
        <v>959644</v>
      </c>
      <c r="AH17" s="1357">
        <v>971192</v>
      </c>
      <c r="AI17" s="1357">
        <v>983195</v>
      </c>
      <c r="AJ17" s="1357">
        <v>1055858</v>
      </c>
      <c r="AK17" s="1357">
        <v>1038241</v>
      </c>
      <c r="AL17" s="1361">
        <v>1023376</v>
      </c>
      <c r="AM17" s="1361">
        <v>1082922</v>
      </c>
      <c r="AN17" s="1361">
        <v>1095855</v>
      </c>
      <c r="AO17" s="1361">
        <v>1117946</v>
      </c>
      <c r="AP17" s="1361">
        <v>1068279</v>
      </c>
      <c r="AQ17" s="1361">
        <v>1096136</v>
      </c>
      <c r="AR17" s="1361">
        <v>1138839</v>
      </c>
      <c r="AS17" s="1361">
        <v>1091427</v>
      </c>
      <c r="AT17" s="1361">
        <v>1098161</v>
      </c>
      <c r="AU17" s="1361">
        <v>1139929</v>
      </c>
      <c r="AV17" s="1361">
        <v>1122249</v>
      </c>
      <c r="AW17" s="1361">
        <v>1152126</v>
      </c>
      <c r="AX17" s="1361">
        <v>1143711</v>
      </c>
      <c r="AY17" s="1361">
        <v>1145089</v>
      </c>
      <c r="AZ17" s="1361">
        <v>1237948</v>
      </c>
      <c r="BA17" s="1361">
        <v>1195247</v>
      </c>
      <c r="BB17" s="1361">
        <v>1200731</v>
      </c>
      <c r="BC17" s="1361">
        <v>1276519</v>
      </c>
      <c r="BD17" s="1361">
        <v>1326748</v>
      </c>
      <c r="BE17" s="1362">
        <v>1394595</v>
      </c>
      <c r="BF17" s="1422"/>
      <c r="BG17" s="1422"/>
      <c r="BH17" s="1422"/>
      <c r="BI17" s="1422"/>
      <c r="BJ17" s="1422"/>
      <c r="BK17" s="1423"/>
    </row>
    <row r="18" spans="1:63">
      <c r="A18" s="1396"/>
      <c r="B18" s="1388" t="s">
        <v>981</v>
      </c>
      <c r="C18" s="1424"/>
      <c r="D18" s="1424"/>
      <c r="E18" s="1424"/>
      <c r="F18" s="1424"/>
      <c r="G18" s="1424"/>
      <c r="H18" s="1424"/>
      <c r="I18" s="1424"/>
      <c r="J18" s="1424"/>
      <c r="K18" s="1424"/>
      <c r="L18" s="1424"/>
      <c r="M18" s="1424"/>
      <c r="N18" s="1424"/>
      <c r="O18" s="1424"/>
      <c r="P18" s="1424"/>
      <c r="Q18" s="1424"/>
      <c r="R18" s="1424"/>
      <c r="S18" s="1424"/>
      <c r="T18" s="1424"/>
      <c r="U18" s="1424"/>
      <c r="V18" s="1424"/>
      <c r="W18" s="1357">
        <v>802897</v>
      </c>
      <c r="X18" s="1357">
        <v>824724</v>
      </c>
      <c r="Y18" s="1357">
        <v>846824</v>
      </c>
      <c r="Z18" s="1357">
        <v>870613</v>
      </c>
      <c r="AA18" s="1357">
        <v>896684</v>
      </c>
      <c r="AB18" s="1357">
        <v>900449</v>
      </c>
      <c r="AC18" s="1357">
        <v>906185</v>
      </c>
      <c r="AD18" s="1357">
        <v>1023824</v>
      </c>
      <c r="AE18" s="1357">
        <v>1002016</v>
      </c>
      <c r="AF18" s="1357">
        <v>1006697</v>
      </c>
      <c r="AG18" s="1357">
        <v>1109973</v>
      </c>
      <c r="AH18" s="1357">
        <v>1233871</v>
      </c>
      <c r="AI18" s="1357">
        <v>1316696</v>
      </c>
      <c r="AJ18" s="1357">
        <v>1439804</v>
      </c>
      <c r="AK18" s="1357">
        <v>1466203</v>
      </c>
      <c r="AL18" s="1361">
        <v>1104974</v>
      </c>
      <c r="AM18" s="1361">
        <v>1144533</v>
      </c>
      <c r="AN18" s="1361">
        <v>1107058</v>
      </c>
      <c r="AO18" s="1361">
        <v>1018575</v>
      </c>
      <c r="AP18" s="1361">
        <v>1003335</v>
      </c>
      <c r="AQ18" s="1361">
        <v>978572</v>
      </c>
      <c r="AR18" s="1361">
        <v>1134568</v>
      </c>
      <c r="AS18" s="1361">
        <v>1106154</v>
      </c>
      <c r="AT18" s="1361">
        <v>1034392</v>
      </c>
      <c r="AU18" s="1361">
        <v>981033</v>
      </c>
      <c r="AV18" s="1361">
        <v>992163</v>
      </c>
      <c r="AW18" s="1361">
        <v>1157074</v>
      </c>
      <c r="AX18" s="1361">
        <v>1126137</v>
      </c>
      <c r="AY18" s="1361">
        <v>1084750</v>
      </c>
      <c r="AZ18" s="1361">
        <v>1059379</v>
      </c>
      <c r="BA18" s="1361">
        <v>1154401</v>
      </c>
      <c r="BB18" s="1361">
        <v>1134108</v>
      </c>
      <c r="BC18" s="1361">
        <v>1174204</v>
      </c>
      <c r="BD18" s="1361">
        <v>1018676</v>
      </c>
      <c r="BE18" s="1362">
        <v>1048277</v>
      </c>
      <c r="BF18" s="1422"/>
      <c r="BG18" s="1422"/>
      <c r="BH18" s="1422"/>
      <c r="BI18" s="1422"/>
      <c r="BJ18" s="1422"/>
      <c r="BK18" s="1423"/>
    </row>
    <row r="19" spans="1:63">
      <c r="A19" s="1396"/>
      <c r="B19" s="1388" t="s">
        <v>34</v>
      </c>
      <c r="C19" s="1424"/>
      <c r="D19" s="1424"/>
      <c r="E19" s="1424"/>
      <c r="F19" s="1424"/>
      <c r="G19" s="1424"/>
      <c r="H19" s="1424"/>
      <c r="I19" s="1424"/>
      <c r="J19" s="1424"/>
      <c r="K19" s="1424"/>
      <c r="L19" s="1424"/>
      <c r="M19" s="1424"/>
      <c r="N19" s="1424"/>
      <c r="O19" s="1424"/>
      <c r="P19" s="1424"/>
      <c r="Q19" s="1424"/>
      <c r="R19" s="1424"/>
      <c r="S19" s="1424"/>
      <c r="T19" s="1424"/>
      <c r="U19" s="1424"/>
      <c r="V19" s="1424"/>
      <c r="W19" s="1357">
        <v>88450</v>
      </c>
      <c r="X19" s="1357">
        <v>86166</v>
      </c>
      <c r="Y19" s="1357">
        <v>108808</v>
      </c>
      <c r="Z19" s="1357">
        <v>103036</v>
      </c>
      <c r="AA19" s="1357">
        <v>121039</v>
      </c>
      <c r="AB19" s="1357">
        <v>118912</v>
      </c>
      <c r="AC19" s="1357">
        <v>127815</v>
      </c>
      <c r="AD19" s="1357">
        <v>120415</v>
      </c>
      <c r="AE19" s="1357">
        <v>134170</v>
      </c>
      <c r="AF19" s="1357">
        <v>140335</v>
      </c>
      <c r="AG19" s="1357">
        <v>143637</v>
      </c>
      <c r="AH19" s="1357">
        <v>142872</v>
      </c>
      <c r="AI19" s="1357">
        <v>149165</v>
      </c>
      <c r="AJ19" s="1357">
        <v>154178</v>
      </c>
      <c r="AK19" s="1357">
        <v>156795</v>
      </c>
      <c r="AL19" s="1361">
        <v>145588</v>
      </c>
      <c r="AM19" s="1361">
        <v>161617</v>
      </c>
      <c r="AN19" s="1361">
        <v>177302</v>
      </c>
      <c r="AO19" s="1361">
        <v>185776</v>
      </c>
      <c r="AP19" s="1361">
        <v>188625</v>
      </c>
      <c r="AQ19" s="1361">
        <v>201626</v>
      </c>
      <c r="AR19" s="1361">
        <v>204537</v>
      </c>
      <c r="AS19" s="1361">
        <v>196190</v>
      </c>
      <c r="AT19" s="1361">
        <v>223269</v>
      </c>
      <c r="AU19" s="1361">
        <v>232897</v>
      </c>
      <c r="AV19" s="1361">
        <v>206248</v>
      </c>
      <c r="AW19" s="1361">
        <v>223287</v>
      </c>
      <c r="AX19" s="1361">
        <v>237837</v>
      </c>
      <c r="AY19" s="1361">
        <v>259464</v>
      </c>
      <c r="AZ19" s="1361">
        <v>274896</v>
      </c>
      <c r="BA19" s="1361">
        <v>290356</v>
      </c>
      <c r="BB19" s="1361">
        <v>299910</v>
      </c>
      <c r="BC19" s="1361">
        <v>277378</v>
      </c>
      <c r="BD19" s="1361">
        <v>291294</v>
      </c>
      <c r="BE19" s="1362">
        <v>298613</v>
      </c>
      <c r="BF19" s="1422"/>
      <c r="BG19" s="1422"/>
      <c r="BH19" s="1422"/>
      <c r="BI19" s="1422"/>
      <c r="BJ19" s="1422"/>
      <c r="BK19" s="1423"/>
    </row>
    <row r="20" spans="1:63">
      <c r="A20" s="1396"/>
      <c r="B20" s="1388" t="s">
        <v>35</v>
      </c>
      <c r="C20" s="1425">
        <v>885039</v>
      </c>
      <c r="D20" s="1425">
        <v>802388</v>
      </c>
      <c r="E20" s="1425">
        <v>696318</v>
      </c>
      <c r="F20" s="1425">
        <v>741438</v>
      </c>
      <c r="G20" s="1425">
        <v>864505</v>
      </c>
      <c r="H20" s="1425">
        <v>798441</v>
      </c>
      <c r="I20" s="1425">
        <v>897393</v>
      </c>
      <c r="J20" s="1425">
        <v>985024</v>
      </c>
      <c r="K20" s="1425">
        <v>1047761</v>
      </c>
      <c r="L20" s="1425">
        <v>1051147</v>
      </c>
      <c r="M20" s="1425">
        <v>1029090</v>
      </c>
      <c r="N20" s="1425">
        <v>1077184</v>
      </c>
      <c r="O20" s="1425">
        <v>1124675</v>
      </c>
      <c r="P20" s="1425">
        <v>1178808</v>
      </c>
      <c r="Q20" s="1425">
        <v>1243439</v>
      </c>
      <c r="R20" s="1425">
        <v>1304585</v>
      </c>
      <c r="S20" s="1425">
        <v>1358288</v>
      </c>
      <c r="T20" s="1425">
        <v>1432997</v>
      </c>
      <c r="U20" s="1425">
        <v>1492576</v>
      </c>
      <c r="V20" s="1425">
        <v>1531346</v>
      </c>
      <c r="W20" s="1357">
        <v>1728999</v>
      </c>
      <c r="X20" s="1357">
        <v>1754087</v>
      </c>
      <c r="Y20" s="1357">
        <v>1807346</v>
      </c>
      <c r="Z20" s="1357">
        <v>1914241</v>
      </c>
      <c r="AA20" s="1357">
        <v>1949185</v>
      </c>
      <c r="AB20" s="1357">
        <v>2044504</v>
      </c>
      <c r="AC20" s="1357">
        <v>2161601</v>
      </c>
      <c r="AD20" s="1357">
        <v>2126260</v>
      </c>
      <c r="AE20" s="1357">
        <v>2160329</v>
      </c>
      <c r="AF20" s="1357">
        <v>2231994</v>
      </c>
      <c r="AG20" s="1357">
        <v>2186982</v>
      </c>
      <c r="AH20" s="1357">
        <v>2274933</v>
      </c>
      <c r="AI20" s="1357">
        <v>2308215</v>
      </c>
      <c r="AJ20" s="1357">
        <v>2365718</v>
      </c>
      <c r="AK20" s="1357">
        <v>2396498</v>
      </c>
      <c r="AL20" s="1361">
        <v>2441196</v>
      </c>
      <c r="AM20" s="1361">
        <v>2510072</v>
      </c>
      <c r="AN20" s="1361">
        <v>2578089</v>
      </c>
      <c r="AO20" s="1361">
        <v>2674600</v>
      </c>
      <c r="AP20" s="1361">
        <v>2868566</v>
      </c>
      <c r="AQ20" s="1361">
        <v>3087839</v>
      </c>
      <c r="AR20" s="1361">
        <v>2902284</v>
      </c>
      <c r="AS20" s="1361">
        <v>2905734</v>
      </c>
      <c r="AT20" s="1361">
        <v>2984703</v>
      </c>
      <c r="AU20" s="1361">
        <v>3208565</v>
      </c>
      <c r="AV20" s="1361">
        <v>3303059</v>
      </c>
      <c r="AW20" s="1361">
        <v>3420588</v>
      </c>
      <c r="AX20" s="1361">
        <v>3485051</v>
      </c>
      <c r="AY20" s="1361">
        <v>3554710</v>
      </c>
      <c r="AZ20" s="1361">
        <v>3645755</v>
      </c>
      <c r="BA20" s="1361">
        <v>3675187</v>
      </c>
      <c r="BB20" s="1361">
        <v>3666014</v>
      </c>
      <c r="BC20" s="1361">
        <v>3759426</v>
      </c>
      <c r="BD20" s="1361">
        <v>3740647</v>
      </c>
      <c r="BE20" s="1362">
        <v>3852468</v>
      </c>
      <c r="BF20" s="1422"/>
      <c r="BG20" s="1422"/>
      <c r="BH20" s="1422"/>
      <c r="BI20" s="1422"/>
      <c r="BJ20" s="1422"/>
      <c r="BK20" s="1423"/>
    </row>
    <row r="21" spans="1:63">
      <c r="A21" s="1396"/>
      <c r="B21" s="1388" t="s">
        <v>36</v>
      </c>
      <c r="C21" s="1424"/>
      <c r="D21" s="1424"/>
      <c r="E21" s="1424"/>
      <c r="F21" s="1424"/>
      <c r="G21" s="1424"/>
      <c r="H21" s="1424"/>
      <c r="I21" s="1424"/>
      <c r="J21" s="1424"/>
      <c r="K21" s="1424"/>
      <c r="L21" s="1424"/>
      <c r="M21" s="1424"/>
      <c r="N21" s="1424"/>
      <c r="O21" s="1424"/>
      <c r="P21" s="1424"/>
      <c r="Q21" s="1424"/>
      <c r="R21" s="1424"/>
      <c r="S21" s="1424"/>
      <c r="T21" s="1424"/>
      <c r="U21" s="1424"/>
      <c r="V21" s="1424"/>
      <c r="W21" s="1357">
        <v>117802</v>
      </c>
      <c r="X21" s="1357">
        <v>119510</v>
      </c>
      <c r="Y21" s="1357">
        <v>123140</v>
      </c>
      <c r="Z21" s="1357">
        <v>130423</v>
      </c>
      <c r="AA21" s="1357">
        <v>132804</v>
      </c>
      <c r="AB21" s="1357">
        <v>139298</v>
      </c>
      <c r="AC21" s="1357">
        <v>147276</v>
      </c>
      <c r="AD21" s="1357">
        <v>144867</v>
      </c>
      <c r="AE21" s="1357">
        <v>147188</v>
      </c>
      <c r="AF21" s="1357">
        <v>152071</v>
      </c>
      <c r="AG21" s="1357">
        <v>149005</v>
      </c>
      <c r="AH21" s="1357">
        <v>154996</v>
      </c>
      <c r="AI21" s="1357">
        <v>157266</v>
      </c>
      <c r="AJ21" s="1357">
        <v>161182</v>
      </c>
      <c r="AK21" s="1357">
        <v>163280</v>
      </c>
      <c r="AL21" s="1361">
        <v>166694</v>
      </c>
      <c r="AM21" s="1361">
        <v>164949</v>
      </c>
      <c r="AN21" s="1361">
        <v>164778</v>
      </c>
      <c r="AO21" s="1361">
        <v>168398</v>
      </c>
      <c r="AP21" s="1361">
        <v>168528</v>
      </c>
      <c r="AQ21" s="1361">
        <v>181923</v>
      </c>
      <c r="AR21" s="1361">
        <v>123237</v>
      </c>
      <c r="AS21" s="1361">
        <v>129393</v>
      </c>
      <c r="AT21" s="1361">
        <v>128047</v>
      </c>
      <c r="AU21" s="1361">
        <v>193180</v>
      </c>
      <c r="AV21" s="1361">
        <v>192155</v>
      </c>
      <c r="AW21" s="1361">
        <v>187049</v>
      </c>
      <c r="AX21" s="1361">
        <v>183475</v>
      </c>
      <c r="AY21" s="1361">
        <v>188968</v>
      </c>
      <c r="AZ21" s="1361">
        <v>202512</v>
      </c>
      <c r="BA21" s="1361">
        <v>187745</v>
      </c>
      <c r="BB21" s="1361">
        <v>194973</v>
      </c>
      <c r="BC21" s="1361">
        <v>190164</v>
      </c>
      <c r="BD21" s="1361">
        <v>182472</v>
      </c>
      <c r="BE21" s="1362">
        <v>157845</v>
      </c>
      <c r="BF21" s="1422"/>
      <c r="BG21" s="1422"/>
      <c r="BH21" s="1422"/>
      <c r="BI21" s="1422"/>
      <c r="BJ21" s="1422"/>
      <c r="BK21" s="1423"/>
    </row>
    <row r="22" spans="1:63">
      <c r="A22" s="1396"/>
      <c r="B22" s="1388" t="s">
        <v>37</v>
      </c>
      <c r="C22" s="1424"/>
      <c r="D22" s="1424"/>
      <c r="E22" s="1424"/>
      <c r="F22" s="1424"/>
      <c r="G22" s="1424"/>
      <c r="H22" s="1424"/>
      <c r="I22" s="1424"/>
      <c r="J22" s="1424"/>
      <c r="K22" s="1424"/>
      <c r="L22" s="1424"/>
      <c r="M22" s="1424"/>
      <c r="N22" s="1424"/>
      <c r="O22" s="1424"/>
      <c r="P22" s="1424"/>
      <c r="Q22" s="1424"/>
      <c r="R22" s="1424"/>
      <c r="S22" s="1424"/>
      <c r="T22" s="1424"/>
      <c r="U22" s="1424"/>
      <c r="V22" s="1424"/>
      <c r="W22" s="1357">
        <v>472257</v>
      </c>
      <c r="X22" s="1357">
        <v>479108</v>
      </c>
      <c r="Y22" s="1357">
        <v>493656</v>
      </c>
      <c r="Z22" s="1357">
        <v>522854</v>
      </c>
      <c r="AA22" s="1357">
        <v>532398</v>
      </c>
      <c r="AB22" s="1357">
        <v>558433</v>
      </c>
      <c r="AC22" s="1357">
        <v>590417</v>
      </c>
      <c r="AD22" s="1357">
        <v>580764</v>
      </c>
      <c r="AE22" s="1357">
        <v>590071</v>
      </c>
      <c r="AF22" s="1357">
        <v>609645</v>
      </c>
      <c r="AG22" s="1357">
        <v>597351</v>
      </c>
      <c r="AH22" s="1357">
        <v>621374</v>
      </c>
      <c r="AI22" s="1357">
        <v>630464</v>
      </c>
      <c r="AJ22" s="1357">
        <v>646171</v>
      </c>
      <c r="AK22" s="1357">
        <v>654579</v>
      </c>
      <c r="AL22" s="1361">
        <v>666929</v>
      </c>
      <c r="AM22" s="1361">
        <v>687539</v>
      </c>
      <c r="AN22" s="1361">
        <v>683090</v>
      </c>
      <c r="AO22" s="1361">
        <v>701434</v>
      </c>
      <c r="AP22" s="1361">
        <v>799226</v>
      </c>
      <c r="AQ22" s="1361">
        <v>743357</v>
      </c>
      <c r="AR22" s="1361">
        <v>743616</v>
      </c>
      <c r="AS22" s="1361">
        <v>759889</v>
      </c>
      <c r="AT22" s="1361">
        <v>771561</v>
      </c>
      <c r="AU22" s="1361">
        <v>805383</v>
      </c>
      <c r="AV22" s="1361">
        <v>789274</v>
      </c>
      <c r="AW22" s="1361">
        <v>799395</v>
      </c>
      <c r="AX22" s="1361">
        <v>819958</v>
      </c>
      <c r="AY22" s="1361">
        <v>832990</v>
      </c>
      <c r="AZ22" s="1361">
        <v>844037</v>
      </c>
      <c r="BA22" s="1361">
        <v>849423</v>
      </c>
      <c r="BB22" s="1361">
        <v>825964</v>
      </c>
      <c r="BC22" s="1361">
        <v>882520</v>
      </c>
      <c r="BD22" s="1361">
        <v>857200</v>
      </c>
      <c r="BE22" s="1362">
        <v>809814</v>
      </c>
      <c r="BF22" s="1422"/>
      <c r="BG22" s="1422"/>
      <c r="BH22" s="1422"/>
      <c r="BI22" s="1422"/>
      <c r="BJ22" s="1422"/>
      <c r="BK22" s="1423"/>
    </row>
    <row r="23" spans="1:63">
      <c r="A23" s="1396"/>
      <c r="B23" s="1388" t="s">
        <v>38</v>
      </c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357">
        <v>553609</v>
      </c>
      <c r="X23" s="1357">
        <v>561642</v>
      </c>
      <c r="Y23" s="1357">
        <v>578694</v>
      </c>
      <c r="Z23" s="1357">
        <v>612920</v>
      </c>
      <c r="AA23" s="1357">
        <v>624109</v>
      </c>
      <c r="AB23" s="1357">
        <v>654630</v>
      </c>
      <c r="AC23" s="1357">
        <v>692122</v>
      </c>
      <c r="AD23" s="1357">
        <v>680807</v>
      </c>
      <c r="AE23" s="1357">
        <v>691715</v>
      </c>
      <c r="AF23" s="1357">
        <v>714661</v>
      </c>
      <c r="AG23" s="1357">
        <v>700249</v>
      </c>
      <c r="AH23" s="1357">
        <v>728410</v>
      </c>
      <c r="AI23" s="1357">
        <v>739066</v>
      </c>
      <c r="AJ23" s="1357">
        <v>757479</v>
      </c>
      <c r="AK23" s="1357">
        <v>767333</v>
      </c>
      <c r="AL23" s="1361">
        <v>776650</v>
      </c>
      <c r="AM23" s="1361">
        <v>800048</v>
      </c>
      <c r="AN23" s="1361">
        <v>834143</v>
      </c>
      <c r="AO23" s="1361">
        <v>875845</v>
      </c>
      <c r="AP23" s="1361">
        <v>944518</v>
      </c>
      <c r="AQ23" s="1361">
        <v>1171175</v>
      </c>
      <c r="AR23" s="1361">
        <v>1000403</v>
      </c>
      <c r="AS23" s="1361">
        <v>994328</v>
      </c>
      <c r="AT23" s="1361">
        <v>1036408</v>
      </c>
      <c r="AU23" s="1361">
        <v>1090265</v>
      </c>
      <c r="AV23" s="1361">
        <v>1071042</v>
      </c>
      <c r="AW23" s="1361">
        <v>1101302</v>
      </c>
      <c r="AX23" s="1361">
        <v>1099649</v>
      </c>
      <c r="AY23" s="1361">
        <v>1092435</v>
      </c>
      <c r="AZ23" s="1361">
        <v>1095720</v>
      </c>
      <c r="BA23" s="1361">
        <v>1083406</v>
      </c>
      <c r="BB23" s="1361">
        <v>1071430</v>
      </c>
      <c r="BC23" s="1361">
        <v>1077170</v>
      </c>
      <c r="BD23" s="1361">
        <v>1066707</v>
      </c>
      <c r="BE23" s="1362">
        <v>1088426</v>
      </c>
      <c r="BF23" s="1422"/>
      <c r="BG23" s="1422"/>
      <c r="BH23" s="1422"/>
      <c r="BI23" s="1422"/>
      <c r="BJ23" s="1422"/>
      <c r="BK23" s="1423"/>
    </row>
    <row r="24" spans="1:63">
      <c r="A24" s="1396"/>
      <c r="B24" s="1388" t="s">
        <v>39</v>
      </c>
      <c r="C24" s="1424"/>
      <c r="D24" s="1424"/>
      <c r="E24" s="1424"/>
      <c r="F24" s="1424"/>
      <c r="G24" s="1424"/>
      <c r="H24" s="1424"/>
      <c r="I24" s="1424"/>
      <c r="J24" s="1424"/>
      <c r="K24" s="1424"/>
      <c r="L24" s="1424"/>
      <c r="M24" s="1424"/>
      <c r="N24" s="1424"/>
      <c r="O24" s="1424"/>
      <c r="P24" s="1424"/>
      <c r="Q24" s="1424"/>
      <c r="R24" s="1424"/>
      <c r="S24" s="1424"/>
      <c r="T24" s="1424"/>
      <c r="U24" s="1424"/>
      <c r="V24" s="1424"/>
      <c r="W24" s="1357">
        <v>585331</v>
      </c>
      <c r="X24" s="1357">
        <v>593827</v>
      </c>
      <c r="Y24" s="1357">
        <v>611856</v>
      </c>
      <c r="Z24" s="1357">
        <v>648044</v>
      </c>
      <c r="AA24" s="1357">
        <v>659874</v>
      </c>
      <c r="AB24" s="1357">
        <v>692143</v>
      </c>
      <c r="AC24" s="1357">
        <v>731786</v>
      </c>
      <c r="AD24" s="1357">
        <v>719822</v>
      </c>
      <c r="AE24" s="1357">
        <v>731355</v>
      </c>
      <c r="AF24" s="1357">
        <v>755617</v>
      </c>
      <c r="AG24" s="1357">
        <v>740377</v>
      </c>
      <c r="AH24" s="1357">
        <v>770153</v>
      </c>
      <c r="AI24" s="1357">
        <v>781419</v>
      </c>
      <c r="AJ24" s="1357">
        <v>800886</v>
      </c>
      <c r="AK24" s="1357">
        <v>811306</v>
      </c>
      <c r="AL24" s="1361">
        <v>830923</v>
      </c>
      <c r="AM24" s="1361">
        <v>857536</v>
      </c>
      <c r="AN24" s="1361">
        <v>896078</v>
      </c>
      <c r="AO24" s="1361">
        <v>928923</v>
      </c>
      <c r="AP24" s="1361">
        <v>956294</v>
      </c>
      <c r="AQ24" s="1361">
        <v>991384</v>
      </c>
      <c r="AR24" s="1361">
        <v>1035028</v>
      </c>
      <c r="AS24" s="1361">
        <v>1022124</v>
      </c>
      <c r="AT24" s="1361">
        <v>1048687</v>
      </c>
      <c r="AU24" s="1361">
        <v>1119737</v>
      </c>
      <c r="AV24" s="1361">
        <v>1250588</v>
      </c>
      <c r="AW24" s="1361">
        <v>1332842</v>
      </c>
      <c r="AX24" s="1361">
        <v>1381969</v>
      </c>
      <c r="AY24" s="1361">
        <v>1440317</v>
      </c>
      <c r="AZ24" s="1361">
        <v>1503486</v>
      </c>
      <c r="BA24" s="1361">
        <v>1554613</v>
      </c>
      <c r="BB24" s="1361">
        <v>1573647</v>
      </c>
      <c r="BC24" s="1361">
        <v>1609572</v>
      </c>
      <c r="BD24" s="1361">
        <v>1634268</v>
      </c>
      <c r="BE24" s="1362">
        <v>1796383</v>
      </c>
      <c r="BF24" s="1422"/>
      <c r="BG24" s="1422"/>
      <c r="BH24" s="1422"/>
      <c r="BI24" s="1422"/>
      <c r="BJ24" s="1422"/>
      <c r="BK24" s="1423"/>
    </row>
    <row r="25" spans="1:63">
      <c r="A25" s="1396"/>
      <c r="B25" s="1388" t="s">
        <v>40</v>
      </c>
      <c r="C25" s="1424"/>
      <c r="D25" s="1424"/>
      <c r="E25" s="1424"/>
      <c r="F25" s="1424"/>
      <c r="G25" s="1424"/>
      <c r="H25" s="1424"/>
      <c r="I25" s="1424"/>
      <c r="J25" s="1424"/>
      <c r="K25" s="1424"/>
      <c r="L25" s="1424"/>
      <c r="M25" s="1424"/>
      <c r="N25" s="1424"/>
      <c r="O25" s="1424"/>
      <c r="P25" s="1424"/>
      <c r="Q25" s="1424"/>
      <c r="R25" s="1424"/>
      <c r="S25" s="1424"/>
      <c r="T25" s="1424"/>
      <c r="U25" s="1424"/>
      <c r="V25" s="1424"/>
      <c r="W25" s="1357"/>
      <c r="X25" s="1357"/>
      <c r="Y25" s="1357"/>
      <c r="Z25" s="1357"/>
      <c r="AA25" s="1357"/>
      <c r="AB25" s="1357"/>
      <c r="AC25" s="1357"/>
      <c r="AD25" s="1357"/>
      <c r="AE25" s="1357"/>
      <c r="AF25" s="1357"/>
      <c r="AG25" s="1357"/>
      <c r="AH25" s="1357"/>
      <c r="AI25" s="1357"/>
      <c r="AJ25" s="1357"/>
      <c r="AK25" s="1357"/>
      <c r="AL25" s="1361"/>
      <c r="AM25" s="1361"/>
      <c r="AN25" s="1361"/>
      <c r="AO25" s="1361"/>
      <c r="AP25" s="1361"/>
      <c r="AQ25" s="1361"/>
      <c r="AR25" s="1361"/>
      <c r="AS25" s="1361"/>
      <c r="AT25" s="1361"/>
      <c r="AU25" s="1361"/>
      <c r="AV25" s="1361"/>
      <c r="AW25" s="1361"/>
      <c r="AX25" s="1361"/>
      <c r="AY25" s="1361"/>
      <c r="AZ25" s="1361"/>
      <c r="BA25" s="1361"/>
      <c r="BB25" s="1361"/>
      <c r="BC25" s="1361"/>
      <c r="BD25" s="1361"/>
      <c r="BE25" s="1362"/>
      <c r="BF25" s="1422"/>
      <c r="BG25" s="1422"/>
      <c r="BH25" s="1422"/>
      <c r="BI25" s="1422"/>
      <c r="BJ25" s="1422"/>
      <c r="BK25" s="1423"/>
    </row>
    <row r="26" spans="1:63">
      <c r="A26" s="1396"/>
      <c r="B26" s="1388" t="s">
        <v>41</v>
      </c>
      <c r="C26" s="1424"/>
      <c r="D26" s="1424"/>
      <c r="E26" s="1424"/>
      <c r="F26" s="1424"/>
      <c r="G26" s="1424"/>
      <c r="H26" s="1424"/>
      <c r="I26" s="1424"/>
      <c r="J26" s="1424"/>
      <c r="K26" s="1424"/>
      <c r="L26" s="1424"/>
      <c r="M26" s="1424"/>
      <c r="N26" s="1424"/>
      <c r="O26" s="1424"/>
      <c r="P26" s="1424"/>
      <c r="Q26" s="1424"/>
      <c r="R26" s="1424"/>
      <c r="S26" s="1424"/>
      <c r="T26" s="1424"/>
      <c r="U26" s="1424"/>
      <c r="V26" s="1424"/>
      <c r="W26" s="1426"/>
      <c r="X26" s="1426"/>
      <c r="Y26" s="1426"/>
      <c r="Z26" s="1426"/>
      <c r="AA26" s="1426"/>
      <c r="AB26" s="1426"/>
      <c r="AC26" s="1426"/>
      <c r="AD26" s="1426"/>
      <c r="AE26" s="1426"/>
      <c r="AF26" s="1426"/>
      <c r="AG26" s="1426"/>
      <c r="AH26" s="1426"/>
      <c r="AI26" s="1426"/>
      <c r="AJ26" s="1426"/>
      <c r="AK26" s="1426"/>
      <c r="AL26" s="1361">
        <v>11359926</v>
      </c>
      <c r="AM26" s="1361">
        <v>11872477</v>
      </c>
      <c r="AN26" s="1361">
        <v>12040373</v>
      </c>
      <c r="AO26" s="1361">
        <v>12210078</v>
      </c>
      <c r="AP26" s="1361">
        <v>12045929</v>
      </c>
      <c r="AQ26" s="1361">
        <v>11992883</v>
      </c>
      <c r="AR26" s="1361">
        <v>12312786</v>
      </c>
      <c r="AS26" s="1361">
        <v>12259275</v>
      </c>
      <c r="AT26" s="1361">
        <v>12221442</v>
      </c>
      <c r="AU26" s="1361">
        <v>12362983</v>
      </c>
      <c r="AV26" s="1361">
        <v>12544010</v>
      </c>
      <c r="AW26" s="1361">
        <v>12892632</v>
      </c>
      <c r="AX26" s="1361">
        <v>12970813</v>
      </c>
      <c r="AY26" s="1361">
        <v>13010115</v>
      </c>
      <c r="AZ26" s="1361">
        <v>13176199</v>
      </c>
      <c r="BA26" s="1361">
        <v>13197522</v>
      </c>
      <c r="BB26" s="1361">
        <v>13351714</v>
      </c>
      <c r="BC26" s="1361">
        <v>13636476</v>
      </c>
      <c r="BD26" s="1361">
        <v>13582558</v>
      </c>
      <c r="BE26" s="1362">
        <v>13755740</v>
      </c>
      <c r="BF26" s="1422"/>
      <c r="BG26" s="1422"/>
      <c r="BH26" s="1422"/>
      <c r="BI26" s="1422"/>
      <c r="BJ26" s="1422"/>
      <c r="BK26" s="1423"/>
    </row>
    <row r="27" spans="1:63">
      <c r="A27" s="1396"/>
      <c r="B27" s="1388" t="s">
        <v>42</v>
      </c>
      <c r="C27" s="1424"/>
      <c r="D27" s="1424"/>
      <c r="E27" s="1424"/>
      <c r="F27" s="1424"/>
      <c r="G27" s="1424"/>
      <c r="H27" s="1424"/>
      <c r="I27" s="1424"/>
      <c r="J27" s="1424"/>
      <c r="K27" s="1424"/>
      <c r="L27" s="1424"/>
      <c r="M27" s="1424"/>
      <c r="N27" s="1424"/>
      <c r="O27" s="1424"/>
      <c r="P27" s="1424"/>
      <c r="Q27" s="1424"/>
      <c r="R27" s="1424"/>
      <c r="S27" s="1424"/>
      <c r="T27" s="1424"/>
      <c r="U27" s="1424"/>
      <c r="V27" s="1424"/>
      <c r="W27" s="1426"/>
      <c r="X27" s="1426"/>
      <c r="Y27" s="1426"/>
      <c r="Z27" s="1426"/>
      <c r="AA27" s="1426"/>
      <c r="AB27" s="1426"/>
      <c r="AC27" s="1426"/>
      <c r="AD27" s="1426"/>
      <c r="AE27" s="1426"/>
      <c r="AF27" s="1426"/>
      <c r="AG27" s="1426"/>
      <c r="AH27" s="1426"/>
      <c r="AI27" s="1426"/>
      <c r="AJ27" s="1426"/>
      <c r="AK27" s="1426"/>
      <c r="AL27" s="1361">
        <v>1022216</v>
      </c>
      <c r="AM27" s="1361">
        <v>1030212</v>
      </c>
      <c r="AN27" s="1361">
        <v>1061098</v>
      </c>
      <c r="AO27" s="1361">
        <v>1130609</v>
      </c>
      <c r="AP27" s="1361">
        <v>1301765</v>
      </c>
      <c r="AQ27" s="1361">
        <v>1581200</v>
      </c>
      <c r="AR27" s="1361">
        <v>1338594</v>
      </c>
      <c r="AS27" s="1361">
        <v>1279399</v>
      </c>
      <c r="AT27" s="1361">
        <v>1307863</v>
      </c>
      <c r="AU27" s="1361">
        <v>1434351</v>
      </c>
      <c r="AV27" s="1361">
        <v>1368171</v>
      </c>
      <c r="AW27" s="1361">
        <v>1407062</v>
      </c>
      <c r="AX27" s="1361">
        <v>1439333</v>
      </c>
      <c r="AY27" s="1361">
        <v>1483257</v>
      </c>
      <c r="AZ27" s="1361">
        <v>1491931</v>
      </c>
      <c r="BA27" s="1361">
        <v>1572247</v>
      </c>
      <c r="BB27" s="1361">
        <v>1415360</v>
      </c>
      <c r="BC27" s="1361">
        <v>1413218</v>
      </c>
      <c r="BD27" s="1361">
        <v>1385913</v>
      </c>
      <c r="BE27" s="1362">
        <v>1415773</v>
      </c>
      <c r="BF27" s="1422"/>
      <c r="BG27" s="1422"/>
      <c r="BH27" s="1422"/>
      <c r="BI27" s="1422"/>
      <c r="BJ27" s="1422"/>
      <c r="BK27" s="1423"/>
    </row>
    <row r="28" spans="1:63">
      <c r="A28" s="1396"/>
      <c r="B28" s="1388" t="s">
        <v>43</v>
      </c>
      <c r="C28" s="1425">
        <v>325965</v>
      </c>
      <c r="D28" s="1425">
        <v>428525</v>
      </c>
      <c r="E28" s="1425">
        <v>488093</v>
      </c>
      <c r="F28" s="1425">
        <v>481862</v>
      </c>
      <c r="G28" s="1425">
        <v>586986</v>
      </c>
      <c r="H28" s="1425">
        <v>721574</v>
      </c>
      <c r="I28" s="1425">
        <v>965632</v>
      </c>
      <c r="J28" s="1425">
        <v>967898</v>
      </c>
      <c r="K28" s="1425">
        <v>1071284</v>
      </c>
      <c r="L28" s="1425">
        <v>1189468</v>
      </c>
      <c r="M28" s="1425">
        <v>1268163</v>
      </c>
      <c r="N28" s="1425">
        <v>1396146</v>
      </c>
      <c r="O28" s="1425">
        <v>1795657</v>
      </c>
      <c r="P28" s="1425">
        <v>2235624</v>
      </c>
      <c r="Q28" s="1425">
        <v>2658968</v>
      </c>
      <c r="R28" s="1425">
        <v>3135932</v>
      </c>
      <c r="S28" s="1425">
        <v>3410307</v>
      </c>
      <c r="T28" s="1425">
        <v>3657511</v>
      </c>
      <c r="U28" s="1425">
        <v>3739946</v>
      </c>
      <c r="V28" s="1425">
        <v>3326868</v>
      </c>
      <c r="W28" s="1357">
        <v>3079080</v>
      </c>
      <c r="X28" s="1357">
        <v>3045751</v>
      </c>
      <c r="Y28" s="1357">
        <v>2973153</v>
      </c>
      <c r="Z28" s="1357">
        <v>2970865</v>
      </c>
      <c r="AA28" s="1357">
        <v>3249221</v>
      </c>
      <c r="AB28" s="1357">
        <v>3295513</v>
      </c>
      <c r="AC28" s="1357">
        <v>3367685</v>
      </c>
      <c r="AD28" s="1357">
        <v>3357095</v>
      </c>
      <c r="AE28" s="1357">
        <v>3187214</v>
      </c>
      <c r="AF28" s="1357">
        <v>3414080</v>
      </c>
      <c r="AG28" s="1357">
        <v>3650595</v>
      </c>
      <c r="AH28" s="1357">
        <v>3937120</v>
      </c>
      <c r="AI28" s="1357">
        <v>4398100</v>
      </c>
      <c r="AJ28" s="1357">
        <v>4989568</v>
      </c>
      <c r="AK28" s="1357">
        <v>5638514</v>
      </c>
      <c r="AL28" s="1361">
        <v>6107652</v>
      </c>
      <c r="AM28" s="1361">
        <v>6175015</v>
      </c>
      <c r="AN28" s="1361">
        <v>5874493</v>
      </c>
      <c r="AO28" s="1361">
        <v>5838000</v>
      </c>
      <c r="AP28" s="1361">
        <v>5662857</v>
      </c>
      <c r="AQ28" s="1361">
        <v>7567500</v>
      </c>
      <c r="AR28" s="1361">
        <v>8078171</v>
      </c>
      <c r="AS28" s="1361">
        <v>6990697</v>
      </c>
      <c r="AT28" s="1361">
        <v>5849054</v>
      </c>
      <c r="AU28" s="1361">
        <v>5328137</v>
      </c>
      <c r="AV28" s="1361">
        <v>5041100</v>
      </c>
      <c r="AW28" s="1361">
        <v>4789744</v>
      </c>
      <c r="AX28" s="1361">
        <v>4346942</v>
      </c>
      <c r="AY28" s="1361">
        <v>4427236</v>
      </c>
      <c r="AZ28" s="1361">
        <v>4596545</v>
      </c>
      <c r="BA28" s="1361">
        <v>4935011</v>
      </c>
      <c r="BB28" s="1361">
        <v>5192346</v>
      </c>
      <c r="BC28" s="1361">
        <v>5050660</v>
      </c>
      <c r="BD28" s="1361">
        <v>4789772</v>
      </c>
      <c r="BE28" s="1362">
        <v>4198694</v>
      </c>
      <c r="BF28" s="1422"/>
      <c r="BG28" s="1422"/>
      <c r="BH28" s="1422"/>
      <c r="BI28" s="1422"/>
      <c r="BJ28" s="1422"/>
      <c r="BK28" s="1423"/>
    </row>
    <row r="29" spans="1:63">
      <c r="A29" s="1396"/>
      <c r="B29" s="1388" t="s">
        <v>44</v>
      </c>
      <c r="C29" s="1425">
        <v>300016</v>
      </c>
      <c r="D29" s="1425">
        <v>376199</v>
      </c>
      <c r="E29" s="1425">
        <v>454967</v>
      </c>
      <c r="F29" s="1425">
        <v>476659</v>
      </c>
      <c r="G29" s="1425">
        <v>546073</v>
      </c>
      <c r="H29" s="1425">
        <v>682989</v>
      </c>
      <c r="I29" s="1425">
        <v>886060</v>
      </c>
      <c r="J29" s="1425">
        <v>955420</v>
      </c>
      <c r="K29" s="1425">
        <v>1009416</v>
      </c>
      <c r="L29" s="1425">
        <v>1142175</v>
      </c>
      <c r="M29" s="1425">
        <v>1197783</v>
      </c>
      <c r="N29" s="1425">
        <v>1334730</v>
      </c>
      <c r="O29" s="1425">
        <v>1666946</v>
      </c>
      <c r="P29" s="1425">
        <v>2130117</v>
      </c>
      <c r="Q29" s="1425">
        <v>2540621</v>
      </c>
      <c r="R29" s="1425">
        <v>2956673</v>
      </c>
      <c r="S29" s="1425">
        <v>3284506</v>
      </c>
      <c r="T29" s="1425">
        <v>3561317</v>
      </c>
      <c r="U29" s="1425">
        <v>3473510</v>
      </c>
      <c r="V29" s="1425">
        <v>2996203</v>
      </c>
      <c r="W29" s="1357">
        <v>2913033</v>
      </c>
      <c r="X29" s="1357">
        <v>2938429</v>
      </c>
      <c r="Y29" s="1357">
        <v>2939864</v>
      </c>
      <c r="Z29" s="1357">
        <v>3039751</v>
      </c>
      <c r="AA29" s="1357">
        <v>3105066</v>
      </c>
      <c r="AB29" s="1357">
        <v>3159592</v>
      </c>
      <c r="AC29" s="1357">
        <v>3271628</v>
      </c>
      <c r="AD29" s="1357">
        <v>3319499</v>
      </c>
      <c r="AE29" s="1357">
        <v>3249532</v>
      </c>
      <c r="AF29" s="1357">
        <v>3401725</v>
      </c>
      <c r="AG29" s="1357">
        <v>3655785</v>
      </c>
      <c r="AH29" s="1357">
        <v>3982364</v>
      </c>
      <c r="AI29" s="1357">
        <v>4475709</v>
      </c>
      <c r="AJ29" s="1357">
        <v>4898357</v>
      </c>
      <c r="AK29" s="1357">
        <v>5479080</v>
      </c>
      <c r="AL29" s="1361">
        <v>5878008</v>
      </c>
      <c r="AM29" s="1361">
        <v>5881189</v>
      </c>
      <c r="AN29" s="1361">
        <v>5884144</v>
      </c>
      <c r="AO29" s="1361">
        <v>5887638</v>
      </c>
      <c r="AP29" s="1361">
        <v>5648058</v>
      </c>
      <c r="AQ29" s="1361">
        <v>7451876</v>
      </c>
      <c r="AR29" s="1361">
        <v>7874417</v>
      </c>
      <c r="AS29" s="1361">
        <v>6802642</v>
      </c>
      <c r="AT29" s="1361">
        <v>5774944</v>
      </c>
      <c r="AU29" s="1361">
        <v>5438226</v>
      </c>
      <c r="AV29" s="1361">
        <v>5167469</v>
      </c>
      <c r="AW29" s="1361">
        <v>4809957</v>
      </c>
      <c r="AX29" s="1361">
        <v>4567645</v>
      </c>
      <c r="AY29" s="1361">
        <v>4499776</v>
      </c>
      <c r="AZ29" s="1361">
        <v>4555150</v>
      </c>
      <c r="BA29" s="1361">
        <v>4809269</v>
      </c>
      <c r="BB29" s="1361">
        <v>4999180</v>
      </c>
      <c r="BC29" s="1361">
        <v>4747786</v>
      </c>
      <c r="BD29" s="1361">
        <v>4585602</v>
      </c>
      <c r="BE29" s="1362">
        <v>4511293</v>
      </c>
      <c r="BF29" s="1422"/>
      <c r="BG29" s="1422"/>
      <c r="BH29" s="1422"/>
      <c r="BI29" s="1422"/>
      <c r="BJ29" s="1422"/>
      <c r="BK29" s="1423"/>
    </row>
    <row r="30" spans="1:63">
      <c r="A30" s="1396"/>
      <c r="B30" s="1388" t="s">
        <v>45</v>
      </c>
      <c r="C30" s="1425">
        <v>227132</v>
      </c>
      <c r="D30" s="1425">
        <v>296963</v>
      </c>
      <c r="E30" s="1425">
        <v>352087</v>
      </c>
      <c r="F30" s="1425">
        <v>362688</v>
      </c>
      <c r="G30" s="1425">
        <v>420487</v>
      </c>
      <c r="H30" s="1425">
        <v>538300</v>
      </c>
      <c r="I30" s="1425">
        <v>699632</v>
      </c>
      <c r="J30" s="1425">
        <v>722700</v>
      </c>
      <c r="K30" s="1425">
        <v>776219</v>
      </c>
      <c r="L30" s="1425">
        <v>904350</v>
      </c>
      <c r="M30" s="1425">
        <v>878506</v>
      </c>
      <c r="N30" s="1425">
        <v>934497</v>
      </c>
      <c r="O30" s="1425">
        <v>1215208</v>
      </c>
      <c r="P30" s="1425">
        <v>1578094</v>
      </c>
      <c r="Q30" s="1425">
        <v>1877177</v>
      </c>
      <c r="R30" s="1425">
        <v>2170189</v>
      </c>
      <c r="S30" s="1425">
        <v>2269730</v>
      </c>
      <c r="T30" s="1425">
        <v>2480482</v>
      </c>
      <c r="U30" s="1425">
        <v>2510214</v>
      </c>
      <c r="V30" s="1425">
        <v>2141556</v>
      </c>
      <c r="W30" s="1357">
        <v>2100490</v>
      </c>
      <c r="X30" s="1357">
        <v>2066761</v>
      </c>
      <c r="Y30" s="1357">
        <v>2000294</v>
      </c>
      <c r="Z30" s="1357">
        <v>2087033</v>
      </c>
      <c r="AA30" s="1357">
        <v>2095715</v>
      </c>
      <c r="AB30" s="1357">
        <v>2156717</v>
      </c>
      <c r="AC30" s="1357">
        <v>2180669</v>
      </c>
      <c r="AD30" s="1357">
        <v>2238783</v>
      </c>
      <c r="AE30" s="1357">
        <v>2202053</v>
      </c>
      <c r="AF30" s="1357">
        <v>2353132</v>
      </c>
      <c r="AG30" s="1357">
        <v>2683568</v>
      </c>
      <c r="AH30" s="1357">
        <v>2942792</v>
      </c>
      <c r="AI30" s="1357">
        <v>3380559</v>
      </c>
      <c r="AJ30" s="1357">
        <v>3757318</v>
      </c>
      <c r="AK30" s="1357">
        <v>4350815</v>
      </c>
      <c r="AL30" s="1361">
        <v>4568932</v>
      </c>
      <c r="AM30" s="1361">
        <v>4385585</v>
      </c>
      <c r="AN30" s="1361">
        <v>4329600</v>
      </c>
      <c r="AO30" s="1361">
        <v>4008691</v>
      </c>
      <c r="AP30" s="1361">
        <v>4101620</v>
      </c>
      <c r="AQ30" s="1361">
        <v>5151376</v>
      </c>
      <c r="AR30" s="1361">
        <v>5444814</v>
      </c>
      <c r="AS30" s="1361">
        <v>4757373</v>
      </c>
      <c r="AT30" s="1361">
        <v>4084487</v>
      </c>
      <c r="AU30" s="1361">
        <v>3756050</v>
      </c>
      <c r="AV30" s="1361">
        <v>3728236</v>
      </c>
      <c r="AW30" s="1361">
        <v>3532868</v>
      </c>
      <c r="AX30" s="1361">
        <v>3449743</v>
      </c>
      <c r="AY30" s="1361">
        <v>3486286</v>
      </c>
      <c r="AZ30" s="1361">
        <v>3589483</v>
      </c>
      <c r="BA30" s="1361">
        <v>3904656</v>
      </c>
      <c r="BB30" s="1361">
        <v>4291343</v>
      </c>
      <c r="BC30" s="1361">
        <v>4109941</v>
      </c>
      <c r="BD30" s="1361">
        <v>3995952</v>
      </c>
      <c r="BE30" s="1362">
        <v>3741737</v>
      </c>
      <c r="BF30" s="1422"/>
      <c r="BG30" s="1422"/>
      <c r="BH30" s="1422"/>
      <c r="BI30" s="1422"/>
      <c r="BJ30" s="1422"/>
      <c r="BK30" s="1423"/>
    </row>
    <row r="31" spans="1:63">
      <c r="A31" s="1396"/>
      <c r="B31" s="1388" t="s">
        <v>46</v>
      </c>
      <c r="C31" s="1425">
        <v>94286</v>
      </c>
      <c r="D31" s="1425">
        <v>115276</v>
      </c>
      <c r="E31" s="1425">
        <v>125015</v>
      </c>
      <c r="F31" s="1425">
        <v>139989</v>
      </c>
      <c r="G31" s="1425">
        <v>147568</v>
      </c>
      <c r="H31" s="1425">
        <v>153114</v>
      </c>
      <c r="I31" s="1425">
        <v>210861</v>
      </c>
      <c r="J31" s="1425">
        <v>254310</v>
      </c>
      <c r="K31" s="1425">
        <v>292084</v>
      </c>
      <c r="L31" s="1425">
        <v>313450</v>
      </c>
      <c r="M31" s="1425">
        <v>324117</v>
      </c>
      <c r="N31" s="1425">
        <v>279370</v>
      </c>
      <c r="O31" s="1425">
        <v>422274</v>
      </c>
      <c r="P31" s="1425">
        <v>545632</v>
      </c>
      <c r="Q31" s="1425">
        <v>702573</v>
      </c>
      <c r="R31" s="1425">
        <v>742610</v>
      </c>
      <c r="S31" s="1425">
        <v>788802</v>
      </c>
      <c r="T31" s="1425">
        <v>932995</v>
      </c>
      <c r="U31" s="1425">
        <v>979141</v>
      </c>
      <c r="V31" s="1425">
        <v>743113</v>
      </c>
      <c r="W31" s="1357">
        <v>814639</v>
      </c>
      <c r="X31" s="1357">
        <v>815055</v>
      </c>
      <c r="Y31" s="1357">
        <v>816159</v>
      </c>
      <c r="Z31" s="1357">
        <v>778923</v>
      </c>
      <c r="AA31" s="1357">
        <v>779467</v>
      </c>
      <c r="AB31" s="1357">
        <v>729072</v>
      </c>
      <c r="AC31" s="1357">
        <v>659086</v>
      </c>
      <c r="AD31" s="1357">
        <v>659008</v>
      </c>
      <c r="AE31" s="1357">
        <v>605781</v>
      </c>
      <c r="AF31" s="1357">
        <v>618774</v>
      </c>
      <c r="AG31" s="1357">
        <v>613803</v>
      </c>
      <c r="AH31" s="1357">
        <v>674840</v>
      </c>
      <c r="AI31" s="1357">
        <v>925503</v>
      </c>
      <c r="AJ31" s="1357">
        <v>1015017</v>
      </c>
      <c r="AK31" s="1357">
        <v>1060484</v>
      </c>
      <c r="AL31" s="1361">
        <v>1136402</v>
      </c>
      <c r="AM31" s="1361">
        <v>976875</v>
      </c>
      <c r="AN31" s="1361">
        <v>922726</v>
      </c>
      <c r="AO31" s="1361">
        <v>959401</v>
      </c>
      <c r="AP31" s="1361">
        <v>1035334</v>
      </c>
      <c r="AQ31" s="1361">
        <v>1611827</v>
      </c>
      <c r="AR31" s="1361">
        <v>1705239</v>
      </c>
      <c r="AS31" s="1361">
        <v>1217178</v>
      </c>
      <c r="AT31" s="1361">
        <v>1025737</v>
      </c>
      <c r="AU31" s="1361">
        <v>967178</v>
      </c>
      <c r="AV31" s="1361">
        <v>928036</v>
      </c>
      <c r="AW31" s="1361">
        <v>799599</v>
      </c>
      <c r="AX31" s="1361">
        <v>790116</v>
      </c>
      <c r="AY31" s="1361">
        <v>751664</v>
      </c>
      <c r="AZ31" s="1361">
        <v>736467</v>
      </c>
      <c r="BA31" s="1361">
        <v>727572</v>
      </c>
      <c r="BB31" s="1361">
        <v>749592</v>
      </c>
      <c r="BC31" s="1361">
        <v>649749</v>
      </c>
      <c r="BD31" s="1361">
        <v>600516</v>
      </c>
      <c r="BE31" s="1362">
        <v>484281</v>
      </c>
      <c r="BF31" s="1422"/>
      <c r="BG31" s="1422"/>
      <c r="BH31" s="1422"/>
      <c r="BI31" s="1422"/>
      <c r="BJ31" s="1422"/>
      <c r="BK31" s="1423"/>
    </row>
    <row r="32" spans="1:63">
      <c r="A32" s="1396"/>
      <c r="B32" s="1388" t="s">
        <v>47</v>
      </c>
      <c r="C32" s="1425">
        <v>132846</v>
      </c>
      <c r="D32" s="1425">
        <v>181687</v>
      </c>
      <c r="E32" s="1425">
        <v>227072</v>
      </c>
      <c r="F32" s="1425">
        <v>222699</v>
      </c>
      <c r="G32" s="1425">
        <v>272919</v>
      </c>
      <c r="H32" s="1425">
        <v>385186</v>
      </c>
      <c r="I32" s="1425">
        <v>488771</v>
      </c>
      <c r="J32" s="1425">
        <v>468390</v>
      </c>
      <c r="K32" s="1425">
        <v>484135</v>
      </c>
      <c r="L32" s="1425">
        <v>590900</v>
      </c>
      <c r="M32" s="1425">
        <v>554389</v>
      </c>
      <c r="N32" s="1425">
        <v>655127</v>
      </c>
      <c r="O32" s="1425">
        <v>792934</v>
      </c>
      <c r="P32" s="1425">
        <v>1032462</v>
      </c>
      <c r="Q32" s="1425">
        <v>1174604</v>
      </c>
      <c r="R32" s="1425">
        <v>1427579</v>
      </c>
      <c r="S32" s="1425">
        <v>1480928</v>
      </c>
      <c r="T32" s="1425">
        <v>1547487</v>
      </c>
      <c r="U32" s="1425">
        <v>1531073</v>
      </c>
      <c r="V32" s="1425">
        <v>1398443</v>
      </c>
      <c r="W32" s="1357">
        <v>1285851</v>
      </c>
      <c r="X32" s="1357">
        <v>1251706</v>
      </c>
      <c r="Y32" s="1357">
        <v>1184135</v>
      </c>
      <c r="Z32" s="1357">
        <v>1308110</v>
      </c>
      <c r="AA32" s="1357">
        <v>1316248</v>
      </c>
      <c r="AB32" s="1357">
        <v>1427645</v>
      </c>
      <c r="AC32" s="1357">
        <v>1521583</v>
      </c>
      <c r="AD32" s="1357">
        <v>1579775</v>
      </c>
      <c r="AE32" s="1357">
        <v>1596272</v>
      </c>
      <c r="AF32" s="1357">
        <v>1734358</v>
      </c>
      <c r="AG32" s="1357">
        <v>2069765</v>
      </c>
      <c r="AH32" s="1357">
        <v>2267952</v>
      </c>
      <c r="AI32" s="1357">
        <v>2455056</v>
      </c>
      <c r="AJ32" s="1357">
        <v>2742301</v>
      </c>
      <c r="AK32" s="1357">
        <v>3290331</v>
      </c>
      <c r="AL32" s="1361">
        <v>3432530</v>
      </c>
      <c r="AM32" s="1361">
        <v>3408710</v>
      </c>
      <c r="AN32" s="1361">
        <v>3406874</v>
      </c>
      <c r="AO32" s="1361">
        <v>3049290</v>
      </c>
      <c r="AP32" s="1361">
        <v>3066286</v>
      </c>
      <c r="AQ32" s="1361">
        <v>3539549</v>
      </c>
      <c r="AR32" s="1361">
        <v>3739575</v>
      </c>
      <c r="AS32" s="1361">
        <v>3540195</v>
      </c>
      <c r="AT32" s="1361">
        <v>3058750</v>
      </c>
      <c r="AU32" s="1361">
        <v>2788872</v>
      </c>
      <c r="AV32" s="1361">
        <v>2800200</v>
      </c>
      <c r="AW32" s="1361">
        <v>2733269</v>
      </c>
      <c r="AX32" s="1361">
        <v>2659627</v>
      </c>
      <c r="AY32" s="1361">
        <v>2734622</v>
      </c>
      <c r="AZ32" s="1361">
        <v>2853016</v>
      </c>
      <c r="BA32" s="1361">
        <v>3177084</v>
      </c>
      <c r="BB32" s="1361">
        <v>3541751</v>
      </c>
      <c r="BC32" s="1361">
        <v>3460192</v>
      </c>
      <c r="BD32" s="1361">
        <v>3395436</v>
      </c>
      <c r="BE32" s="1362">
        <v>3257456</v>
      </c>
      <c r="BF32" s="1422"/>
      <c r="BG32" s="1422"/>
      <c r="BH32" s="1422"/>
      <c r="BI32" s="1422"/>
      <c r="BJ32" s="1422"/>
      <c r="BK32" s="1423"/>
    </row>
    <row r="33" spans="1:63">
      <c r="A33" s="1396"/>
      <c r="B33" s="1388" t="s">
        <v>48</v>
      </c>
      <c r="C33" s="1425">
        <v>72884</v>
      </c>
      <c r="D33" s="1425">
        <v>79236</v>
      </c>
      <c r="E33" s="1425">
        <v>102880</v>
      </c>
      <c r="F33" s="1425">
        <v>113971</v>
      </c>
      <c r="G33" s="1425">
        <v>125586</v>
      </c>
      <c r="H33" s="1425">
        <v>144689</v>
      </c>
      <c r="I33" s="1425">
        <v>186428</v>
      </c>
      <c r="J33" s="1425">
        <v>232720</v>
      </c>
      <c r="K33" s="1425">
        <v>233197</v>
      </c>
      <c r="L33" s="1425">
        <v>237825</v>
      </c>
      <c r="M33" s="1425">
        <v>319277</v>
      </c>
      <c r="N33" s="1425">
        <v>400233</v>
      </c>
      <c r="O33" s="1425">
        <v>451738</v>
      </c>
      <c r="P33" s="1425">
        <v>552023</v>
      </c>
      <c r="Q33" s="1425">
        <v>663444</v>
      </c>
      <c r="R33" s="1425">
        <v>786484</v>
      </c>
      <c r="S33" s="1425">
        <v>1014776</v>
      </c>
      <c r="T33" s="1425">
        <v>1080835</v>
      </c>
      <c r="U33" s="1425">
        <v>963296</v>
      </c>
      <c r="V33" s="1425">
        <v>854647</v>
      </c>
      <c r="W33" s="1357">
        <v>812543</v>
      </c>
      <c r="X33" s="1357">
        <v>871668</v>
      </c>
      <c r="Y33" s="1357">
        <v>939570</v>
      </c>
      <c r="Z33" s="1357">
        <v>952718</v>
      </c>
      <c r="AA33" s="1357">
        <v>1009351</v>
      </c>
      <c r="AB33" s="1357">
        <v>1002875</v>
      </c>
      <c r="AC33" s="1357">
        <v>1090959</v>
      </c>
      <c r="AD33" s="1357">
        <v>1080716</v>
      </c>
      <c r="AE33" s="1357">
        <v>1047479</v>
      </c>
      <c r="AF33" s="1357">
        <v>1048593</v>
      </c>
      <c r="AG33" s="1357">
        <v>972217</v>
      </c>
      <c r="AH33" s="1357">
        <v>1039572</v>
      </c>
      <c r="AI33" s="1357">
        <v>1095150</v>
      </c>
      <c r="AJ33" s="1357">
        <v>1141039</v>
      </c>
      <c r="AK33" s="1357">
        <v>1128265</v>
      </c>
      <c r="AL33" s="1361">
        <v>1309076</v>
      </c>
      <c r="AM33" s="1361">
        <v>1495604</v>
      </c>
      <c r="AN33" s="1361">
        <v>1554544</v>
      </c>
      <c r="AO33" s="1361">
        <v>1878947</v>
      </c>
      <c r="AP33" s="1361">
        <v>1546438</v>
      </c>
      <c r="AQ33" s="1361">
        <v>2300500</v>
      </c>
      <c r="AR33" s="1361">
        <v>2429603</v>
      </c>
      <c r="AS33" s="1361">
        <v>2045269</v>
      </c>
      <c r="AT33" s="1361">
        <v>1690457</v>
      </c>
      <c r="AU33" s="1361">
        <v>1682176</v>
      </c>
      <c r="AV33" s="1361">
        <v>1439233</v>
      </c>
      <c r="AW33" s="1361">
        <v>1277089</v>
      </c>
      <c r="AX33" s="1361">
        <v>1117902</v>
      </c>
      <c r="AY33" s="1361">
        <v>1013490</v>
      </c>
      <c r="AZ33" s="1361">
        <v>965667</v>
      </c>
      <c r="BA33" s="1361">
        <v>904613</v>
      </c>
      <c r="BB33" s="1361">
        <v>707837</v>
      </c>
      <c r="BC33" s="1361">
        <v>637845</v>
      </c>
      <c r="BD33" s="1361">
        <v>589650</v>
      </c>
      <c r="BE33" s="1362">
        <v>769556</v>
      </c>
      <c r="BF33" s="1422"/>
      <c r="BG33" s="1422"/>
      <c r="BH33" s="1422"/>
      <c r="BI33" s="1422"/>
      <c r="BJ33" s="1422"/>
      <c r="BK33" s="1423"/>
    </row>
    <row r="34" spans="1:63">
      <c r="A34" s="1396"/>
      <c r="B34" s="1388" t="s">
        <v>46</v>
      </c>
      <c r="C34" s="1425">
        <v>1716</v>
      </c>
      <c r="D34" s="1425">
        <v>2173</v>
      </c>
      <c r="E34" s="1425">
        <v>2286</v>
      </c>
      <c r="F34" s="1425">
        <v>3178</v>
      </c>
      <c r="G34" s="1425">
        <v>2304</v>
      </c>
      <c r="H34" s="1425">
        <v>2979</v>
      </c>
      <c r="I34" s="1425">
        <v>4353</v>
      </c>
      <c r="J34" s="1425">
        <v>4590</v>
      </c>
      <c r="K34" s="1425">
        <v>4966</v>
      </c>
      <c r="L34" s="1425">
        <v>8516</v>
      </c>
      <c r="M34" s="1425">
        <v>11158</v>
      </c>
      <c r="N34" s="1425">
        <v>20679</v>
      </c>
      <c r="O34" s="1425">
        <v>25832</v>
      </c>
      <c r="P34" s="1425">
        <v>36019</v>
      </c>
      <c r="Q34" s="1425">
        <v>41830</v>
      </c>
      <c r="R34" s="1425">
        <v>49612</v>
      </c>
      <c r="S34" s="1425">
        <v>63472</v>
      </c>
      <c r="T34" s="1425">
        <v>66857</v>
      </c>
      <c r="U34" s="1425">
        <v>66385</v>
      </c>
      <c r="V34" s="1425">
        <v>66422</v>
      </c>
      <c r="W34" s="1357">
        <v>80606</v>
      </c>
      <c r="X34" s="1357">
        <v>95347</v>
      </c>
      <c r="Y34" s="1357">
        <v>149564</v>
      </c>
      <c r="Z34" s="1357">
        <v>136942</v>
      </c>
      <c r="AA34" s="1357">
        <v>101124</v>
      </c>
      <c r="AB34" s="1357">
        <v>70773</v>
      </c>
      <c r="AC34" s="1357">
        <v>150101</v>
      </c>
      <c r="AD34" s="1357">
        <v>139413</v>
      </c>
      <c r="AE34" s="1357">
        <v>106440</v>
      </c>
      <c r="AF34" s="1357">
        <v>94686</v>
      </c>
      <c r="AG34" s="1357">
        <v>109473</v>
      </c>
      <c r="AH34" s="1357">
        <v>109638</v>
      </c>
      <c r="AI34" s="1357">
        <v>93144</v>
      </c>
      <c r="AJ34" s="1357">
        <v>93797</v>
      </c>
      <c r="AK34" s="1357">
        <v>89091</v>
      </c>
      <c r="AL34" s="1361">
        <v>94005</v>
      </c>
      <c r="AM34" s="1361">
        <v>116789</v>
      </c>
      <c r="AN34" s="1361">
        <v>111837</v>
      </c>
      <c r="AO34" s="1361">
        <v>156228</v>
      </c>
      <c r="AP34" s="1361">
        <v>160249</v>
      </c>
      <c r="AQ34" s="1361">
        <v>170324</v>
      </c>
      <c r="AR34" s="1361">
        <v>244052</v>
      </c>
      <c r="AS34" s="1361">
        <v>345226</v>
      </c>
      <c r="AT34" s="1361">
        <v>166822</v>
      </c>
      <c r="AU34" s="1361">
        <v>120821</v>
      </c>
      <c r="AV34" s="1361">
        <v>68149</v>
      </c>
      <c r="AW34" s="1361">
        <v>63659</v>
      </c>
      <c r="AX34" s="1361">
        <v>39684</v>
      </c>
      <c r="AY34" s="1361">
        <v>32474</v>
      </c>
      <c r="AZ34" s="1361">
        <v>31385</v>
      </c>
      <c r="BA34" s="1361">
        <v>37405</v>
      </c>
      <c r="BB34" s="1361">
        <v>32996</v>
      </c>
      <c r="BC34" s="1361">
        <v>24619</v>
      </c>
      <c r="BD34" s="1361">
        <v>28224</v>
      </c>
      <c r="BE34" s="1362">
        <v>21962</v>
      </c>
      <c r="BF34" s="1422"/>
      <c r="BG34" s="1422"/>
      <c r="BH34" s="1422"/>
      <c r="BI34" s="1422"/>
      <c r="BJ34" s="1422"/>
      <c r="BK34" s="1423"/>
    </row>
    <row r="35" spans="1:63">
      <c r="A35" s="1396"/>
      <c r="B35" s="1388" t="s">
        <v>47</v>
      </c>
      <c r="C35" s="1425">
        <v>27387</v>
      </c>
      <c r="D35" s="1425">
        <v>34909</v>
      </c>
      <c r="E35" s="1425">
        <v>48967</v>
      </c>
      <c r="F35" s="1425">
        <v>48763</v>
      </c>
      <c r="G35" s="1425">
        <v>52308</v>
      </c>
      <c r="H35" s="1425">
        <v>53594</v>
      </c>
      <c r="I35" s="1425">
        <v>73447</v>
      </c>
      <c r="J35" s="1425">
        <v>95497</v>
      </c>
      <c r="K35" s="1425">
        <v>103306</v>
      </c>
      <c r="L35" s="1425">
        <v>108141</v>
      </c>
      <c r="M35" s="1425">
        <v>142171</v>
      </c>
      <c r="N35" s="1425">
        <v>197472</v>
      </c>
      <c r="O35" s="1425">
        <v>231116</v>
      </c>
      <c r="P35" s="1425">
        <v>309480</v>
      </c>
      <c r="Q35" s="1425">
        <v>389287</v>
      </c>
      <c r="R35" s="1425">
        <v>480706</v>
      </c>
      <c r="S35" s="1425">
        <v>596309</v>
      </c>
      <c r="T35" s="1425">
        <v>544514</v>
      </c>
      <c r="U35" s="1425">
        <v>468894</v>
      </c>
      <c r="V35" s="1425">
        <v>359898</v>
      </c>
      <c r="W35" s="1357">
        <v>337174</v>
      </c>
      <c r="X35" s="1357">
        <v>388075</v>
      </c>
      <c r="Y35" s="1357">
        <v>351814</v>
      </c>
      <c r="Z35" s="1357">
        <v>357520</v>
      </c>
      <c r="AA35" s="1357">
        <v>440797</v>
      </c>
      <c r="AB35" s="1357">
        <v>416135</v>
      </c>
      <c r="AC35" s="1357">
        <v>464829</v>
      </c>
      <c r="AD35" s="1357">
        <v>513901</v>
      </c>
      <c r="AE35" s="1357">
        <v>390019</v>
      </c>
      <c r="AF35" s="1357">
        <v>427930</v>
      </c>
      <c r="AG35" s="1357">
        <v>327646</v>
      </c>
      <c r="AH35" s="1357">
        <v>364590</v>
      </c>
      <c r="AI35" s="1357">
        <v>348631</v>
      </c>
      <c r="AJ35" s="1357">
        <v>365412</v>
      </c>
      <c r="AK35" s="1357">
        <v>350655</v>
      </c>
      <c r="AL35" s="1361">
        <v>496116</v>
      </c>
      <c r="AM35" s="1361">
        <v>598891</v>
      </c>
      <c r="AN35" s="1361">
        <v>549197</v>
      </c>
      <c r="AO35" s="1361">
        <v>747176</v>
      </c>
      <c r="AP35" s="1361">
        <v>495504</v>
      </c>
      <c r="AQ35" s="1361">
        <v>658411</v>
      </c>
      <c r="AR35" s="1361">
        <v>683437</v>
      </c>
      <c r="AS35" s="1361">
        <v>582663</v>
      </c>
      <c r="AT35" s="1361">
        <v>522911</v>
      </c>
      <c r="AU35" s="1361">
        <v>562188</v>
      </c>
      <c r="AV35" s="1361">
        <v>476445</v>
      </c>
      <c r="AW35" s="1361">
        <v>432961</v>
      </c>
      <c r="AX35" s="1361">
        <v>356591</v>
      </c>
      <c r="AY35" s="1361">
        <v>293282</v>
      </c>
      <c r="AZ35" s="1361">
        <v>292485</v>
      </c>
      <c r="BA35" s="1361">
        <v>221066</v>
      </c>
      <c r="BB35" s="1361">
        <v>154384</v>
      </c>
      <c r="BC35" s="1361">
        <v>142003</v>
      </c>
      <c r="BD35" s="1361">
        <v>143317</v>
      </c>
      <c r="BE35" s="1362">
        <v>248118</v>
      </c>
      <c r="BF35" s="1422"/>
      <c r="BG35" s="1422"/>
      <c r="BH35" s="1422"/>
      <c r="BI35" s="1422"/>
      <c r="BJ35" s="1422"/>
      <c r="BK35" s="1423"/>
    </row>
    <row r="36" spans="1:63">
      <c r="A36" s="1396"/>
      <c r="B36" s="1388" t="s">
        <v>49</v>
      </c>
      <c r="C36" s="1425">
        <v>43781</v>
      </c>
      <c r="D36" s="1425">
        <v>42154</v>
      </c>
      <c r="E36" s="1425">
        <v>51627</v>
      </c>
      <c r="F36" s="1425">
        <v>62030</v>
      </c>
      <c r="G36" s="1425">
        <v>70974</v>
      </c>
      <c r="H36" s="1425">
        <v>88116</v>
      </c>
      <c r="I36" s="1425">
        <v>108628</v>
      </c>
      <c r="J36" s="1425">
        <v>132633</v>
      </c>
      <c r="K36" s="1425">
        <v>124925</v>
      </c>
      <c r="L36" s="1425">
        <v>121168</v>
      </c>
      <c r="M36" s="1425">
        <v>165948</v>
      </c>
      <c r="N36" s="1425">
        <v>182082</v>
      </c>
      <c r="O36" s="1425">
        <v>194790</v>
      </c>
      <c r="P36" s="1425">
        <v>206524</v>
      </c>
      <c r="Q36" s="1425">
        <v>232327</v>
      </c>
      <c r="R36" s="1425">
        <v>256166</v>
      </c>
      <c r="S36" s="1425">
        <v>354995</v>
      </c>
      <c r="T36" s="1425">
        <v>469464</v>
      </c>
      <c r="U36" s="1425">
        <v>428017</v>
      </c>
      <c r="V36" s="1425">
        <v>428327</v>
      </c>
      <c r="W36" s="1357">
        <v>394763</v>
      </c>
      <c r="X36" s="1357">
        <v>388246</v>
      </c>
      <c r="Y36" s="1357">
        <v>438192</v>
      </c>
      <c r="Z36" s="1357">
        <v>458256</v>
      </c>
      <c r="AA36" s="1357">
        <v>467430</v>
      </c>
      <c r="AB36" s="1357">
        <v>515967</v>
      </c>
      <c r="AC36" s="1357">
        <v>476029</v>
      </c>
      <c r="AD36" s="1357">
        <v>427402</v>
      </c>
      <c r="AE36" s="1357">
        <v>551020</v>
      </c>
      <c r="AF36" s="1357">
        <v>525977</v>
      </c>
      <c r="AG36" s="1357">
        <v>535098</v>
      </c>
      <c r="AH36" s="1357">
        <v>565344</v>
      </c>
      <c r="AI36" s="1357">
        <v>653375</v>
      </c>
      <c r="AJ36" s="1357">
        <v>681830</v>
      </c>
      <c r="AK36" s="1357">
        <v>688519</v>
      </c>
      <c r="AL36" s="1361">
        <v>718955</v>
      </c>
      <c r="AM36" s="1361">
        <v>779924</v>
      </c>
      <c r="AN36" s="1361">
        <v>893510</v>
      </c>
      <c r="AO36" s="1361">
        <v>975543</v>
      </c>
      <c r="AP36" s="1361">
        <v>890685</v>
      </c>
      <c r="AQ36" s="1361">
        <v>1471765</v>
      </c>
      <c r="AR36" s="1361">
        <v>1502114</v>
      </c>
      <c r="AS36" s="1361">
        <v>1117380</v>
      </c>
      <c r="AT36" s="1361">
        <v>1000724</v>
      </c>
      <c r="AU36" s="1361">
        <v>999167</v>
      </c>
      <c r="AV36" s="1361">
        <v>894639</v>
      </c>
      <c r="AW36" s="1361">
        <v>780469</v>
      </c>
      <c r="AX36" s="1361">
        <v>721627</v>
      </c>
      <c r="AY36" s="1361">
        <v>687734</v>
      </c>
      <c r="AZ36" s="1361">
        <v>641797</v>
      </c>
      <c r="BA36" s="1361">
        <v>646142</v>
      </c>
      <c r="BB36" s="1361">
        <v>520457</v>
      </c>
      <c r="BC36" s="1361">
        <v>471223</v>
      </c>
      <c r="BD36" s="1361">
        <v>418109</v>
      </c>
      <c r="BE36" s="1362">
        <v>499476</v>
      </c>
      <c r="BF36" s="1422"/>
      <c r="BG36" s="1422"/>
      <c r="BH36" s="1422"/>
      <c r="BI36" s="1422"/>
      <c r="BJ36" s="1422"/>
      <c r="BK36" s="1423"/>
    </row>
    <row r="37" spans="1:63">
      <c r="A37" s="1396"/>
      <c r="B37" s="1388" t="s">
        <v>50</v>
      </c>
      <c r="C37" s="1425">
        <v>25949</v>
      </c>
      <c r="D37" s="1425">
        <v>52326</v>
      </c>
      <c r="E37" s="1425">
        <v>33126</v>
      </c>
      <c r="F37" s="1425">
        <v>5203</v>
      </c>
      <c r="G37" s="1425">
        <v>40913</v>
      </c>
      <c r="H37" s="1425">
        <v>38585</v>
      </c>
      <c r="I37" s="1425">
        <v>79572</v>
      </c>
      <c r="J37" s="1425">
        <v>12478</v>
      </c>
      <c r="K37" s="1425">
        <v>61868</v>
      </c>
      <c r="L37" s="1425">
        <v>47293</v>
      </c>
      <c r="M37" s="1425">
        <v>70380</v>
      </c>
      <c r="N37" s="1425">
        <v>61416</v>
      </c>
      <c r="O37" s="1425">
        <v>128711</v>
      </c>
      <c r="P37" s="1425">
        <v>105507</v>
      </c>
      <c r="Q37" s="1425">
        <v>118347</v>
      </c>
      <c r="R37" s="1425">
        <v>179259</v>
      </c>
      <c r="S37" s="1425">
        <v>125801</v>
      </c>
      <c r="T37" s="1425">
        <v>96194</v>
      </c>
      <c r="U37" s="1425">
        <v>266436</v>
      </c>
      <c r="V37" s="1425">
        <v>330665</v>
      </c>
      <c r="W37" s="1357">
        <v>166047</v>
      </c>
      <c r="X37" s="1357">
        <v>107322</v>
      </c>
      <c r="Y37" s="1357">
        <v>33289</v>
      </c>
      <c r="Z37" s="1357">
        <v>-68886</v>
      </c>
      <c r="AA37" s="1357">
        <v>144155</v>
      </c>
      <c r="AB37" s="1357">
        <v>135921</v>
      </c>
      <c r="AC37" s="1357">
        <v>96057</v>
      </c>
      <c r="AD37" s="1357">
        <v>37596</v>
      </c>
      <c r="AE37" s="1357">
        <v>-62318</v>
      </c>
      <c r="AF37" s="1357">
        <v>12355</v>
      </c>
      <c r="AG37" s="1357">
        <v>-5190</v>
      </c>
      <c r="AH37" s="1357">
        <v>-45244</v>
      </c>
      <c r="AI37" s="1357">
        <v>-77609</v>
      </c>
      <c r="AJ37" s="1357">
        <v>91211</v>
      </c>
      <c r="AK37" s="1357">
        <v>159434</v>
      </c>
      <c r="AL37" s="1361">
        <v>229644</v>
      </c>
      <c r="AM37" s="1361">
        <v>293826</v>
      </c>
      <c r="AN37" s="1361">
        <v>-9651</v>
      </c>
      <c r="AO37" s="1361">
        <v>-49638</v>
      </c>
      <c r="AP37" s="1361">
        <v>14799</v>
      </c>
      <c r="AQ37" s="1361">
        <v>115624</v>
      </c>
      <c r="AR37" s="1361">
        <v>203754</v>
      </c>
      <c r="AS37" s="1361">
        <v>188055</v>
      </c>
      <c r="AT37" s="1361">
        <v>74110</v>
      </c>
      <c r="AU37" s="1361">
        <v>-110089</v>
      </c>
      <c r="AV37" s="1361">
        <v>-126369</v>
      </c>
      <c r="AW37" s="1361">
        <v>-20213</v>
      </c>
      <c r="AX37" s="1361">
        <v>-220703</v>
      </c>
      <c r="AY37" s="1361">
        <v>-72540</v>
      </c>
      <c r="AZ37" s="1361">
        <v>41395</v>
      </c>
      <c r="BA37" s="1361">
        <v>125742</v>
      </c>
      <c r="BB37" s="1361">
        <v>193166</v>
      </c>
      <c r="BC37" s="1361">
        <v>302874</v>
      </c>
      <c r="BD37" s="1361">
        <v>204170</v>
      </c>
      <c r="BE37" s="1362">
        <v>-312599</v>
      </c>
      <c r="BF37" s="1422"/>
      <c r="BG37" s="1422"/>
      <c r="BH37" s="1422"/>
      <c r="BI37" s="1422"/>
      <c r="BJ37" s="1422"/>
      <c r="BK37" s="1423"/>
    </row>
    <row r="38" spans="1:63">
      <c r="A38" s="1396"/>
      <c r="B38" s="1388" t="s">
        <v>51</v>
      </c>
      <c r="C38" s="1425">
        <v>24071</v>
      </c>
      <c r="D38" s="1425">
        <v>51848</v>
      </c>
      <c r="E38" s="1425">
        <v>33141</v>
      </c>
      <c r="F38" s="1425">
        <v>5015</v>
      </c>
      <c r="G38" s="1425">
        <v>40396</v>
      </c>
      <c r="H38" s="1425">
        <v>38293</v>
      </c>
      <c r="I38" s="1425">
        <v>79637</v>
      </c>
      <c r="J38" s="1425">
        <v>11822</v>
      </c>
      <c r="K38" s="1425">
        <v>62108</v>
      </c>
      <c r="L38" s="1425">
        <v>46408</v>
      </c>
      <c r="M38" s="1425">
        <v>70385</v>
      </c>
      <c r="N38" s="1425">
        <v>61371</v>
      </c>
      <c r="O38" s="1425">
        <v>128760</v>
      </c>
      <c r="P38" s="1425">
        <v>105499</v>
      </c>
      <c r="Q38" s="1425">
        <v>118333</v>
      </c>
      <c r="R38" s="1425">
        <v>179253</v>
      </c>
      <c r="S38" s="1425">
        <v>125825</v>
      </c>
      <c r="T38" s="1425">
        <v>96173</v>
      </c>
      <c r="U38" s="1425">
        <v>266266</v>
      </c>
      <c r="V38" s="1425">
        <v>330662</v>
      </c>
      <c r="W38" s="1357">
        <v>165308</v>
      </c>
      <c r="X38" s="1357">
        <v>106897</v>
      </c>
      <c r="Y38" s="1357">
        <v>31363</v>
      </c>
      <c r="Z38" s="1357">
        <v>-68907</v>
      </c>
      <c r="AA38" s="1357">
        <v>143594</v>
      </c>
      <c r="AB38" s="1357">
        <v>133164</v>
      </c>
      <c r="AC38" s="1357">
        <v>95792</v>
      </c>
      <c r="AD38" s="1357">
        <v>36627</v>
      </c>
      <c r="AE38" s="1357">
        <v>-61267</v>
      </c>
      <c r="AF38" s="1357">
        <v>12704</v>
      </c>
      <c r="AG38" s="1357">
        <v>-3176</v>
      </c>
      <c r="AH38" s="1357">
        <v>-45822</v>
      </c>
      <c r="AI38" s="1357">
        <v>-73654</v>
      </c>
      <c r="AJ38" s="1357">
        <v>95960</v>
      </c>
      <c r="AK38" s="1357">
        <v>159157</v>
      </c>
      <c r="AL38" s="1361">
        <v>225923</v>
      </c>
      <c r="AM38" s="1361">
        <v>291126</v>
      </c>
      <c r="AN38" s="1361">
        <v>-7063</v>
      </c>
      <c r="AO38" s="1361">
        <v>-47527</v>
      </c>
      <c r="AP38" s="1361">
        <v>14990</v>
      </c>
      <c r="AQ38" s="1361">
        <v>114218</v>
      </c>
      <c r="AR38" s="1361">
        <v>204450</v>
      </c>
      <c r="AS38" s="1361">
        <v>188121</v>
      </c>
      <c r="AT38" s="1361">
        <v>73721</v>
      </c>
      <c r="AU38" s="1361">
        <v>-110349</v>
      </c>
      <c r="AV38" s="1361">
        <v>-127075</v>
      </c>
      <c r="AW38" s="1361">
        <v>-20873</v>
      </c>
      <c r="AX38" s="1361">
        <v>-220888</v>
      </c>
      <c r="AY38" s="1361">
        <v>-72027</v>
      </c>
      <c r="AZ38" s="1361">
        <v>41840</v>
      </c>
      <c r="BA38" s="1361">
        <v>125846</v>
      </c>
      <c r="BB38" s="1361">
        <v>193062</v>
      </c>
      <c r="BC38" s="1361">
        <v>302486</v>
      </c>
      <c r="BD38" s="1361">
        <v>203360</v>
      </c>
      <c r="BE38" s="1362">
        <v>-312948</v>
      </c>
      <c r="BF38" s="1422"/>
      <c r="BG38" s="1422"/>
      <c r="BH38" s="1422"/>
      <c r="BI38" s="1422"/>
      <c r="BJ38" s="1422"/>
      <c r="BK38" s="1423"/>
    </row>
    <row r="39" spans="1:63">
      <c r="A39" s="1396"/>
      <c r="B39" s="1388" t="s">
        <v>52</v>
      </c>
      <c r="C39" s="1425">
        <v>1878</v>
      </c>
      <c r="D39" s="1425">
        <v>478</v>
      </c>
      <c r="E39" s="1425">
        <v>-15</v>
      </c>
      <c r="F39" s="1425">
        <v>188</v>
      </c>
      <c r="G39" s="1425">
        <v>517</v>
      </c>
      <c r="H39" s="1425">
        <v>292</v>
      </c>
      <c r="I39" s="1425">
        <v>-65</v>
      </c>
      <c r="J39" s="1425">
        <v>656</v>
      </c>
      <c r="K39" s="1425">
        <v>-240</v>
      </c>
      <c r="L39" s="1425">
        <v>885</v>
      </c>
      <c r="M39" s="1425">
        <v>-5</v>
      </c>
      <c r="N39" s="1425">
        <v>45</v>
      </c>
      <c r="O39" s="1425">
        <v>-49</v>
      </c>
      <c r="P39" s="1425">
        <v>8</v>
      </c>
      <c r="Q39" s="1425">
        <v>14</v>
      </c>
      <c r="R39" s="1425">
        <v>6</v>
      </c>
      <c r="S39" s="1425">
        <v>-24</v>
      </c>
      <c r="T39" s="1425">
        <v>21</v>
      </c>
      <c r="U39" s="1425">
        <v>170</v>
      </c>
      <c r="V39" s="1425">
        <v>3</v>
      </c>
      <c r="W39" s="1357">
        <v>739</v>
      </c>
      <c r="X39" s="1357">
        <v>425</v>
      </c>
      <c r="Y39" s="1357">
        <v>1926</v>
      </c>
      <c r="Z39" s="1357">
        <v>21</v>
      </c>
      <c r="AA39" s="1357">
        <v>561</v>
      </c>
      <c r="AB39" s="1357">
        <v>2757</v>
      </c>
      <c r="AC39" s="1357">
        <v>265</v>
      </c>
      <c r="AD39" s="1357">
        <v>969</v>
      </c>
      <c r="AE39" s="1357">
        <v>-1051</v>
      </c>
      <c r="AF39" s="1357">
        <v>-349</v>
      </c>
      <c r="AG39" s="1357">
        <v>-2014</v>
      </c>
      <c r="AH39" s="1357">
        <v>578</v>
      </c>
      <c r="AI39" s="1357">
        <v>-3955</v>
      </c>
      <c r="AJ39" s="1357">
        <v>-4749</v>
      </c>
      <c r="AK39" s="1357">
        <v>277</v>
      </c>
      <c r="AL39" s="1361">
        <v>3721</v>
      </c>
      <c r="AM39" s="1361">
        <v>2700</v>
      </c>
      <c r="AN39" s="1361">
        <v>-2588</v>
      </c>
      <c r="AO39" s="1361">
        <v>-2111</v>
      </c>
      <c r="AP39" s="1361">
        <v>-191</v>
      </c>
      <c r="AQ39" s="1361">
        <v>1406</v>
      </c>
      <c r="AR39" s="1361">
        <v>-696</v>
      </c>
      <c r="AS39" s="1361">
        <v>-66</v>
      </c>
      <c r="AT39" s="1361">
        <v>389</v>
      </c>
      <c r="AU39" s="1361">
        <v>260</v>
      </c>
      <c r="AV39" s="1361">
        <v>706</v>
      </c>
      <c r="AW39" s="1361">
        <v>660</v>
      </c>
      <c r="AX39" s="1361">
        <v>185</v>
      </c>
      <c r="AY39" s="1361">
        <v>-513</v>
      </c>
      <c r="AZ39" s="1361">
        <v>-445</v>
      </c>
      <c r="BA39" s="1361">
        <v>-104</v>
      </c>
      <c r="BB39" s="1361">
        <v>104</v>
      </c>
      <c r="BC39" s="1361">
        <v>388</v>
      </c>
      <c r="BD39" s="1361">
        <v>810</v>
      </c>
      <c r="BE39" s="1362">
        <v>349</v>
      </c>
      <c r="BF39" s="1422"/>
      <c r="BG39" s="1422"/>
      <c r="BH39" s="1422"/>
      <c r="BI39" s="1422"/>
      <c r="BJ39" s="1422"/>
      <c r="BK39" s="1423"/>
    </row>
    <row r="40" spans="1:63">
      <c r="A40" s="1396"/>
      <c r="B40" s="1388" t="s">
        <v>982</v>
      </c>
      <c r="C40" s="1425">
        <v>302415</v>
      </c>
      <c r="D40" s="1425">
        <v>122108</v>
      </c>
      <c r="E40" s="1425">
        <v>124258</v>
      </c>
      <c r="F40" s="1425">
        <v>172204</v>
      </c>
      <c r="G40" s="1425">
        <v>62466</v>
      </c>
      <c r="H40" s="1425">
        <v>-31833</v>
      </c>
      <c r="I40" s="1425">
        <v>-205490</v>
      </c>
      <c r="J40" s="1425">
        <v>-194425</v>
      </c>
      <c r="K40" s="1425">
        <v>-84174</v>
      </c>
      <c r="L40" s="1357">
        <v>-39921</v>
      </c>
      <c r="M40" s="1357">
        <v>8951</v>
      </c>
      <c r="N40" s="1357">
        <v>154199</v>
      </c>
      <c r="O40" s="1357">
        <v>77143</v>
      </c>
      <c r="P40" s="1357">
        <v>-224119</v>
      </c>
      <c r="Q40" s="1357">
        <v>-111737</v>
      </c>
      <c r="R40" s="1357">
        <v>-263255</v>
      </c>
      <c r="S40" s="1357">
        <v>-230302</v>
      </c>
      <c r="T40" s="1357">
        <v>-246147</v>
      </c>
      <c r="U40" s="1357">
        <v>-152786</v>
      </c>
      <c r="V40" s="1357">
        <v>-713962</v>
      </c>
      <c r="W40" s="1357">
        <v>-936214</v>
      </c>
      <c r="X40" s="1357">
        <v>-9556</v>
      </c>
      <c r="Y40" s="1357">
        <v>115716</v>
      </c>
      <c r="Z40" s="1357">
        <v>345764</v>
      </c>
      <c r="AA40" s="1357">
        <v>371365</v>
      </c>
      <c r="AB40" s="1357">
        <v>-135815</v>
      </c>
      <c r="AC40" s="1357">
        <v>-68967</v>
      </c>
      <c r="AD40" s="1357">
        <v>-101852</v>
      </c>
      <c r="AE40" s="1357">
        <v>349497</v>
      </c>
      <c r="AF40" s="1357">
        <v>889955</v>
      </c>
      <c r="AG40" s="1357">
        <v>78193</v>
      </c>
      <c r="AH40" s="1357">
        <v>-433587</v>
      </c>
      <c r="AI40" s="1357">
        <v>-156469</v>
      </c>
      <c r="AJ40" s="1357">
        <v>-87268</v>
      </c>
      <c r="AK40" s="1357">
        <v>-152433</v>
      </c>
      <c r="AL40" s="1361">
        <v>1146001</v>
      </c>
      <c r="AM40" s="1361">
        <v>923398</v>
      </c>
      <c r="AN40" s="1361">
        <v>1087758</v>
      </c>
      <c r="AO40" s="1361">
        <v>1217027</v>
      </c>
      <c r="AP40" s="1361">
        <v>956242</v>
      </c>
      <c r="AQ40" s="1361">
        <v>86772</v>
      </c>
      <c r="AR40" s="1361">
        <v>3106</v>
      </c>
      <c r="AS40" s="1361">
        <v>664612</v>
      </c>
      <c r="AT40" s="1361">
        <v>970029</v>
      </c>
      <c r="AU40" s="1361">
        <v>897887</v>
      </c>
      <c r="AV40" s="1361">
        <v>1427928</v>
      </c>
      <c r="AW40" s="1361">
        <v>567964</v>
      </c>
      <c r="AX40" s="1361">
        <v>1022435</v>
      </c>
      <c r="AY40" s="1361">
        <v>833784</v>
      </c>
      <c r="AZ40" s="1361">
        <v>960945</v>
      </c>
      <c r="BA40" s="1361">
        <v>1157378</v>
      </c>
      <c r="BB40" s="1361">
        <v>1571812</v>
      </c>
      <c r="BC40" s="1361">
        <v>1282984</v>
      </c>
      <c r="BD40" s="1361">
        <v>1582240</v>
      </c>
      <c r="BE40" s="1362">
        <v>709370</v>
      </c>
      <c r="BF40" s="1422"/>
      <c r="BG40" s="1422"/>
      <c r="BH40" s="1422"/>
      <c r="BI40" s="1422"/>
      <c r="BJ40" s="1422"/>
      <c r="BK40" s="1423"/>
    </row>
    <row r="41" spans="1:63">
      <c r="A41" s="1396"/>
      <c r="B41" s="1388" t="s">
        <v>983</v>
      </c>
      <c r="C41" s="1424"/>
      <c r="D41" s="1424"/>
      <c r="E41" s="1424"/>
      <c r="F41" s="1424"/>
      <c r="G41" s="1424"/>
      <c r="H41" s="1424"/>
      <c r="I41" s="1424"/>
      <c r="J41" s="1424"/>
      <c r="K41" s="1424"/>
      <c r="L41" s="1424"/>
      <c r="M41" s="1357">
        <v>6768226</v>
      </c>
      <c r="N41" s="1357">
        <v>7337068</v>
      </c>
      <c r="O41" s="1357">
        <v>8076372</v>
      </c>
      <c r="P41" s="1357">
        <v>8681359</v>
      </c>
      <c r="Q41" s="1357">
        <v>9572961</v>
      </c>
      <c r="R41" s="1357">
        <v>10393481</v>
      </c>
      <c r="S41" s="1357">
        <v>10051679</v>
      </c>
      <c r="T41" s="1357">
        <v>10407083</v>
      </c>
      <c r="U41" s="1357">
        <v>11837206</v>
      </c>
      <c r="V41" s="1357">
        <v>11615639</v>
      </c>
      <c r="W41" s="1357">
        <v>11505773</v>
      </c>
      <c r="X41" s="1357">
        <v>12237801</v>
      </c>
      <c r="Y41" s="1357">
        <v>12011211</v>
      </c>
      <c r="Z41" s="1357">
        <v>11886327</v>
      </c>
      <c r="AA41" s="1357">
        <v>12577699</v>
      </c>
      <c r="AB41" s="1357">
        <v>12766126</v>
      </c>
      <c r="AC41" s="1357">
        <v>13032556</v>
      </c>
      <c r="AD41" s="1357">
        <v>12815515</v>
      </c>
      <c r="AE41" s="1357">
        <v>12950400</v>
      </c>
      <c r="AF41" s="1357">
        <v>13369176</v>
      </c>
      <c r="AG41" s="1357">
        <v>13096845</v>
      </c>
      <c r="AH41" s="1357">
        <v>12517939</v>
      </c>
      <c r="AI41" s="1357">
        <v>12919394</v>
      </c>
      <c r="AJ41" s="1357">
        <v>14002786</v>
      </c>
      <c r="AK41" s="1357">
        <v>14869416</v>
      </c>
      <c r="AL41" s="1361">
        <v>13888292</v>
      </c>
      <c r="AM41" s="1361">
        <v>14391756</v>
      </c>
      <c r="AN41" s="1361">
        <v>14150655</v>
      </c>
      <c r="AO41" s="1361">
        <v>14167477</v>
      </c>
      <c r="AP41" s="1361">
        <v>13506773</v>
      </c>
      <c r="AQ41" s="1361">
        <v>13652672</v>
      </c>
      <c r="AR41" s="1361">
        <v>14475383</v>
      </c>
      <c r="AS41" s="1361">
        <v>14372005</v>
      </c>
      <c r="AT41" s="1361">
        <v>13944828</v>
      </c>
      <c r="AU41" s="1361">
        <v>13789085</v>
      </c>
      <c r="AV41" s="1361">
        <v>14798425</v>
      </c>
      <c r="AW41" s="1361">
        <v>13995718</v>
      </c>
      <c r="AX41" s="1361">
        <v>14430560</v>
      </c>
      <c r="AY41" s="1361">
        <v>14566272</v>
      </c>
      <c r="AZ41" s="1361">
        <v>15296577</v>
      </c>
      <c r="BA41" s="1361">
        <v>15779498</v>
      </c>
      <c r="BB41" s="1361">
        <v>16603343</v>
      </c>
      <c r="BC41" s="1361">
        <v>16867196</v>
      </c>
      <c r="BD41" s="1361">
        <v>15976146</v>
      </c>
      <c r="BE41" s="1362">
        <v>14449402</v>
      </c>
      <c r="BF41" s="1422"/>
      <c r="BG41" s="1422"/>
      <c r="BH41" s="1422"/>
      <c r="BI41" s="1422"/>
      <c r="BJ41" s="1422"/>
      <c r="BK41" s="1423"/>
    </row>
    <row r="42" spans="1:63">
      <c r="A42" s="1396"/>
      <c r="B42" s="1388" t="s">
        <v>984</v>
      </c>
      <c r="C42" s="1424"/>
      <c r="D42" s="1424"/>
      <c r="E42" s="1424"/>
      <c r="F42" s="1424"/>
      <c r="G42" s="1424"/>
      <c r="H42" s="1424"/>
      <c r="I42" s="1424"/>
      <c r="J42" s="1424"/>
      <c r="K42" s="1424"/>
      <c r="L42" s="1424"/>
      <c r="M42" s="1357">
        <v>6275713</v>
      </c>
      <c r="N42" s="1357">
        <v>6875085</v>
      </c>
      <c r="O42" s="1357">
        <v>7559925</v>
      </c>
      <c r="P42" s="1357">
        <v>8210708</v>
      </c>
      <c r="Q42" s="1357">
        <v>8886721</v>
      </c>
      <c r="R42" s="1357">
        <v>9768877</v>
      </c>
      <c r="S42" s="1357">
        <v>9380095</v>
      </c>
      <c r="T42" s="1357">
        <v>9970434</v>
      </c>
      <c r="U42" s="1357">
        <v>10977407</v>
      </c>
      <c r="V42" s="1357">
        <v>11666821</v>
      </c>
      <c r="W42" s="1357">
        <v>11209625</v>
      </c>
      <c r="X42" s="1357">
        <v>11514799</v>
      </c>
      <c r="Y42" s="1357">
        <v>11412358</v>
      </c>
      <c r="Z42" s="1357">
        <v>11175006</v>
      </c>
      <c r="AA42" s="1357">
        <v>11901814</v>
      </c>
      <c r="AB42" s="1357">
        <v>12083412</v>
      </c>
      <c r="AC42" s="1357">
        <v>12305409</v>
      </c>
      <c r="AD42" s="1357">
        <v>12180471</v>
      </c>
      <c r="AE42" s="1357">
        <v>12099454</v>
      </c>
      <c r="AF42" s="1357">
        <v>12498051</v>
      </c>
      <c r="AG42" s="1357">
        <v>12311037</v>
      </c>
      <c r="AH42" s="1357">
        <v>11891423</v>
      </c>
      <c r="AI42" s="1357">
        <v>12790847</v>
      </c>
      <c r="AJ42" s="1357">
        <v>14080030</v>
      </c>
      <c r="AK42" s="1357">
        <v>15023668</v>
      </c>
      <c r="AL42" s="1361">
        <v>13914955</v>
      </c>
      <c r="AM42" s="1361">
        <v>14237767</v>
      </c>
      <c r="AN42" s="1361">
        <v>14061034</v>
      </c>
      <c r="AO42" s="1361">
        <v>14214555</v>
      </c>
      <c r="AP42" s="1361">
        <v>14565712</v>
      </c>
      <c r="AQ42" s="1361">
        <v>15678663</v>
      </c>
      <c r="AR42" s="1361">
        <v>16226558</v>
      </c>
      <c r="AS42" s="1361">
        <v>15244676</v>
      </c>
      <c r="AT42" s="1361">
        <v>14644067</v>
      </c>
      <c r="AU42" s="1361">
        <v>14507447</v>
      </c>
      <c r="AV42" s="1361">
        <v>14359239</v>
      </c>
      <c r="AW42" s="1361">
        <v>14498809</v>
      </c>
      <c r="AX42" s="1361">
        <v>14375122</v>
      </c>
      <c r="AY42" s="1361">
        <v>14506679</v>
      </c>
      <c r="AZ42" s="1361">
        <v>14736801</v>
      </c>
      <c r="BA42" s="1361">
        <v>15678163</v>
      </c>
      <c r="BB42" s="1361">
        <v>15605702</v>
      </c>
      <c r="BC42" s="1361">
        <v>15670361</v>
      </c>
      <c r="BD42" s="1361">
        <v>15320574</v>
      </c>
      <c r="BE42" s="1362">
        <v>15061097</v>
      </c>
      <c r="BF42" s="1422"/>
      <c r="BG42" s="1422"/>
      <c r="BH42" s="1422"/>
      <c r="BI42" s="1422"/>
      <c r="BJ42" s="1422"/>
      <c r="BK42" s="1423"/>
    </row>
    <row r="43" spans="1:63">
      <c r="A43" s="1396"/>
      <c r="B43" s="1388" t="s">
        <v>985</v>
      </c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357">
        <v>-483562</v>
      </c>
      <c r="N43" s="1357">
        <v>-307784</v>
      </c>
      <c r="O43" s="1357">
        <v>-439304</v>
      </c>
      <c r="P43" s="1357">
        <v>-694770</v>
      </c>
      <c r="Q43" s="1357">
        <v>-797977</v>
      </c>
      <c r="R43" s="1357">
        <v>-887859</v>
      </c>
      <c r="S43" s="1357">
        <v>-901886</v>
      </c>
      <c r="T43" s="1357">
        <v>-682796</v>
      </c>
      <c r="U43" s="1357">
        <v>-1012585</v>
      </c>
      <c r="V43" s="1357">
        <v>-662780</v>
      </c>
      <c r="W43" s="1357">
        <v>-1232362</v>
      </c>
      <c r="X43" s="1357">
        <v>-732558</v>
      </c>
      <c r="Y43" s="1357">
        <v>-483137</v>
      </c>
      <c r="Z43" s="1357">
        <v>-365557</v>
      </c>
      <c r="AA43" s="1357">
        <v>-304520</v>
      </c>
      <c r="AB43" s="1357">
        <v>-818529</v>
      </c>
      <c r="AC43" s="1357">
        <v>-796114</v>
      </c>
      <c r="AD43" s="1357">
        <v>-736896</v>
      </c>
      <c r="AE43" s="1357">
        <v>-501449</v>
      </c>
      <c r="AF43" s="1357">
        <v>18830</v>
      </c>
      <c r="AG43" s="1357">
        <v>-707615</v>
      </c>
      <c r="AH43" s="1357">
        <v>-1060103</v>
      </c>
      <c r="AI43" s="1357">
        <v>-285016</v>
      </c>
      <c r="AJ43" s="1357">
        <v>-10024</v>
      </c>
      <c r="AK43" s="1357">
        <v>1819</v>
      </c>
      <c r="AL43" s="1361">
        <v>1172664</v>
      </c>
      <c r="AM43" s="1361">
        <v>769409</v>
      </c>
      <c r="AN43" s="1361">
        <v>998137</v>
      </c>
      <c r="AO43" s="1361">
        <v>1264105</v>
      </c>
      <c r="AP43" s="1361">
        <v>2015181</v>
      </c>
      <c r="AQ43" s="1361">
        <v>2112763</v>
      </c>
      <c r="AR43" s="1361">
        <v>1754281</v>
      </c>
      <c r="AS43" s="1361">
        <v>1537283</v>
      </c>
      <c r="AT43" s="1361">
        <v>1669268</v>
      </c>
      <c r="AU43" s="1361">
        <v>1616249</v>
      </c>
      <c r="AV43" s="1361">
        <v>988742</v>
      </c>
      <c r="AW43" s="1361">
        <v>1071055</v>
      </c>
      <c r="AX43" s="1361">
        <v>966997</v>
      </c>
      <c r="AY43" s="1361">
        <v>774191</v>
      </c>
      <c r="AZ43" s="1361">
        <v>401169</v>
      </c>
      <c r="BA43" s="1361">
        <v>1056043</v>
      </c>
      <c r="BB43" s="1361">
        <v>574171</v>
      </c>
      <c r="BC43" s="1361">
        <v>86149</v>
      </c>
      <c r="BD43" s="1361">
        <v>926668</v>
      </c>
      <c r="BE43" s="1362">
        <v>1321065</v>
      </c>
      <c r="BF43" s="1422"/>
      <c r="BG43" s="1422"/>
      <c r="BH43" s="1422"/>
      <c r="BI43" s="1422"/>
      <c r="BJ43" s="1422"/>
      <c r="BK43" s="1423"/>
    </row>
    <row r="44" spans="1:63">
      <c r="A44" s="1396"/>
      <c r="B44" s="1388" t="s">
        <v>986</v>
      </c>
      <c r="C44" s="1427">
        <v>2981981</v>
      </c>
      <c r="D44" s="1427">
        <v>2913503</v>
      </c>
      <c r="E44" s="1427">
        <v>2971099</v>
      </c>
      <c r="F44" s="1427">
        <v>3199163</v>
      </c>
      <c r="G44" s="1427">
        <v>3435317</v>
      </c>
      <c r="H44" s="1427">
        <v>3501908</v>
      </c>
      <c r="I44" s="1427">
        <v>4000944</v>
      </c>
      <c r="J44" s="1427">
        <v>4296597</v>
      </c>
      <c r="K44" s="1427">
        <v>4611052</v>
      </c>
      <c r="L44" s="1427">
        <v>5058923</v>
      </c>
      <c r="M44" s="1427">
        <v>5385646</v>
      </c>
      <c r="N44" s="1427">
        <v>5917144</v>
      </c>
      <c r="O44" s="1427">
        <v>6492993</v>
      </c>
      <c r="P44" s="1427">
        <v>7187720</v>
      </c>
      <c r="Q44" s="1427">
        <v>8304767</v>
      </c>
      <c r="R44" s="1427">
        <v>9033022</v>
      </c>
      <c r="S44" s="1427">
        <v>9675553</v>
      </c>
      <c r="T44" s="1427">
        <v>10420394</v>
      </c>
      <c r="U44" s="1427">
        <v>10994002</v>
      </c>
      <c r="V44" s="1427">
        <v>10272505</v>
      </c>
      <c r="W44" s="1357">
        <v>10459386</v>
      </c>
      <c r="X44" s="1357">
        <v>11550620</v>
      </c>
      <c r="Y44" s="1357">
        <v>11853013</v>
      </c>
      <c r="Z44" s="1357">
        <v>12371060</v>
      </c>
      <c r="AA44" s="1357">
        <v>12940685</v>
      </c>
      <c r="AB44" s="1357">
        <v>12605162</v>
      </c>
      <c r="AC44" s="1357">
        <v>13082877</v>
      </c>
      <c r="AD44" s="1357">
        <v>13464743</v>
      </c>
      <c r="AE44" s="1357">
        <v>13970653</v>
      </c>
      <c r="AF44" s="1357">
        <v>14979329</v>
      </c>
      <c r="AG44" s="1357">
        <v>14692250</v>
      </c>
      <c r="AH44" s="1357">
        <v>14879236</v>
      </c>
      <c r="AI44" s="1357">
        <v>15929320</v>
      </c>
      <c r="AJ44" s="1357">
        <v>17154831</v>
      </c>
      <c r="AK44" s="1357">
        <v>17917839</v>
      </c>
      <c r="AL44" s="1366">
        <v>19635795</v>
      </c>
      <c r="AM44" s="1366">
        <v>20001102</v>
      </c>
      <c r="AN44" s="1366">
        <v>20063722</v>
      </c>
      <c r="AO44" s="1366">
        <v>20395714</v>
      </c>
      <c r="AP44" s="1366">
        <v>19966793</v>
      </c>
      <c r="AQ44" s="1366">
        <v>21228355</v>
      </c>
      <c r="AR44" s="1366">
        <v>21732657</v>
      </c>
      <c r="AS44" s="1366">
        <v>21193983</v>
      </c>
      <c r="AT44" s="1366">
        <v>20348388</v>
      </c>
      <c r="AU44" s="1366">
        <v>20023358</v>
      </c>
      <c r="AV44" s="1366">
        <v>20381209</v>
      </c>
      <c r="AW44" s="1366">
        <v>19657402</v>
      </c>
      <c r="AX44" s="1366">
        <v>19779523</v>
      </c>
      <c r="AY44" s="1366">
        <v>19754392</v>
      </c>
      <c r="AZ44" s="1366">
        <v>20225620</v>
      </c>
      <c r="BA44" s="1366">
        <v>20862158</v>
      </c>
      <c r="BB44" s="1366">
        <v>21531232</v>
      </c>
      <c r="BC44" s="1366">
        <v>21383338</v>
      </c>
      <c r="BD44" s="1366">
        <v>21340483</v>
      </c>
      <c r="BE44" s="1367">
        <v>20079577</v>
      </c>
      <c r="BF44" s="1422"/>
      <c r="BG44" s="1422"/>
      <c r="BH44" s="1422"/>
      <c r="BI44" s="1422"/>
      <c r="BJ44" s="1422"/>
      <c r="BK44" s="1423"/>
    </row>
    <row r="45" spans="1:63">
      <c r="A45" s="1428" t="s">
        <v>53</v>
      </c>
      <c r="B45" s="1429" t="s">
        <v>987</v>
      </c>
      <c r="C45" s="1430"/>
      <c r="D45" s="1424"/>
      <c r="E45" s="1424"/>
      <c r="F45" s="1424"/>
      <c r="G45" s="1424"/>
      <c r="H45" s="1424"/>
      <c r="I45" s="1424"/>
      <c r="J45" s="1424"/>
      <c r="K45" s="1424"/>
      <c r="L45" s="1424"/>
      <c r="M45" s="1424"/>
      <c r="N45" s="1424"/>
      <c r="O45" s="1424"/>
      <c r="P45" s="1424"/>
      <c r="Q45" s="1424"/>
      <c r="R45" s="1424"/>
      <c r="S45" s="1424"/>
      <c r="T45" s="1424"/>
      <c r="U45" s="1424"/>
      <c r="V45" s="1424"/>
      <c r="W45" s="1373"/>
      <c r="X45" s="1373"/>
      <c r="Y45" s="1373"/>
      <c r="Z45" s="1373"/>
      <c r="AA45" s="1373"/>
      <c r="AB45" s="1374">
        <v>734312</v>
      </c>
      <c r="AC45" s="1374">
        <v>993809</v>
      </c>
      <c r="AD45" s="1374">
        <v>781189</v>
      </c>
      <c r="AE45" s="1374">
        <v>873100</v>
      </c>
      <c r="AF45" s="1374">
        <v>959615</v>
      </c>
      <c r="AG45" s="1374">
        <v>725465</v>
      </c>
      <c r="AH45" s="1374">
        <v>1057592</v>
      </c>
      <c r="AI45" s="1374">
        <v>982587</v>
      </c>
      <c r="AJ45" s="1374">
        <v>981307</v>
      </c>
      <c r="AK45" s="1374">
        <v>759546</v>
      </c>
      <c r="AL45" s="1358">
        <v>428052</v>
      </c>
      <c r="AM45" s="1358">
        <v>716031</v>
      </c>
      <c r="AN45" s="1361">
        <v>626604</v>
      </c>
      <c r="AO45" s="1358">
        <v>368084</v>
      </c>
      <c r="AP45" s="1358">
        <v>664535</v>
      </c>
      <c r="AQ45" s="1358">
        <v>483537</v>
      </c>
      <c r="AR45" s="1358">
        <v>1237369</v>
      </c>
      <c r="AS45" s="1358">
        <v>1395236</v>
      </c>
      <c r="AT45" s="1358">
        <v>1274532</v>
      </c>
      <c r="AU45" s="1358">
        <v>1151917</v>
      </c>
      <c r="AV45" s="1358">
        <v>1332368</v>
      </c>
      <c r="AW45" s="1358">
        <v>1603600</v>
      </c>
      <c r="AX45" s="1358">
        <v>1686989</v>
      </c>
      <c r="AY45" s="1358">
        <v>1691628</v>
      </c>
      <c r="AZ45" s="1358">
        <v>1698714</v>
      </c>
      <c r="BA45" s="1358">
        <v>1967225</v>
      </c>
      <c r="BB45" s="1361">
        <v>2114491</v>
      </c>
      <c r="BC45" s="1361">
        <v>2412324</v>
      </c>
      <c r="BD45" s="1361">
        <v>2108233</v>
      </c>
      <c r="BE45" s="1362">
        <v>2107262</v>
      </c>
      <c r="BF45" s="1422"/>
      <c r="BG45" s="1422"/>
      <c r="BH45" s="1422"/>
      <c r="BI45" s="1422"/>
      <c r="BJ45" s="1422"/>
      <c r="BK45" s="1423"/>
    </row>
    <row r="46" spans="1:63" ht="12.5" thickBot="1">
      <c r="A46" s="1431" t="s">
        <v>54</v>
      </c>
      <c r="B46" s="1432" t="s">
        <v>600</v>
      </c>
      <c r="C46" s="1433"/>
      <c r="D46" s="1434"/>
      <c r="E46" s="1434"/>
      <c r="F46" s="1434"/>
      <c r="G46" s="1434"/>
      <c r="H46" s="1434"/>
      <c r="I46" s="1434"/>
      <c r="J46" s="1434"/>
      <c r="K46" s="1434"/>
      <c r="L46" s="1434"/>
      <c r="M46" s="1434"/>
      <c r="N46" s="1434"/>
      <c r="O46" s="1434"/>
      <c r="P46" s="1434"/>
      <c r="Q46" s="1434"/>
      <c r="R46" s="1434"/>
      <c r="S46" s="1434"/>
      <c r="T46" s="1434"/>
      <c r="U46" s="1434"/>
      <c r="V46" s="1434"/>
      <c r="W46" s="1379"/>
      <c r="X46" s="1379"/>
      <c r="Y46" s="1379"/>
      <c r="Z46" s="1379"/>
      <c r="AA46" s="1379"/>
      <c r="AB46" s="1380">
        <v>13339474</v>
      </c>
      <c r="AC46" s="1380">
        <v>14076686</v>
      </c>
      <c r="AD46" s="1380">
        <v>14245932</v>
      </c>
      <c r="AE46" s="1380">
        <v>14843753</v>
      </c>
      <c r="AF46" s="1380">
        <v>15938944</v>
      </c>
      <c r="AG46" s="1380">
        <v>15417715</v>
      </c>
      <c r="AH46" s="1380">
        <v>15936828</v>
      </c>
      <c r="AI46" s="1380">
        <v>16911907</v>
      </c>
      <c r="AJ46" s="1380">
        <v>18136138</v>
      </c>
      <c r="AK46" s="1380">
        <v>18677385</v>
      </c>
      <c r="AL46" s="1435">
        <v>20063847</v>
      </c>
      <c r="AM46" s="1381">
        <v>20717133</v>
      </c>
      <c r="AN46" s="1381">
        <v>20690326</v>
      </c>
      <c r="AO46" s="1381">
        <v>20763798</v>
      </c>
      <c r="AP46" s="1381">
        <v>20631328</v>
      </c>
      <c r="AQ46" s="1381">
        <v>21711892</v>
      </c>
      <c r="AR46" s="1381">
        <v>22970026</v>
      </c>
      <c r="AS46" s="1381">
        <v>22589219</v>
      </c>
      <c r="AT46" s="1381">
        <v>21622920</v>
      </c>
      <c r="AU46" s="1381">
        <v>21175275</v>
      </c>
      <c r="AV46" s="1381">
        <v>21713577</v>
      </c>
      <c r="AW46" s="1381">
        <v>21261002</v>
      </c>
      <c r="AX46" s="1381">
        <v>21466512</v>
      </c>
      <c r="AY46" s="1381">
        <v>21446020</v>
      </c>
      <c r="AZ46" s="1381">
        <v>21924334</v>
      </c>
      <c r="BA46" s="1381">
        <v>22829383</v>
      </c>
      <c r="BB46" s="1381">
        <v>23645723</v>
      </c>
      <c r="BC46" s="1381">
        <v>23795662</v>
      </c>
      <c r="BD46" s="1381">
        <v>23448716</v>
      </c>
      <c r="BE46" s="1382">
        <v>22186839</v>
      </c>
      <c r="BF46" s="1422"/>
      <c r="BG46" s="1422"/>
      <c r="BH46" s="1422"/>
      <c r="BI46" s="1422"/>
      <c r="BJ46" s="1422"/>
      <c r="BK46" s="1423"/>
    </row>
    <row r="47" spans="1:63">
      <c r="B47" s="722" t="s">
        <v>962</v>
      </c>
      <c r="C47" s="1436"/>
      <c r="D47" s="1334">
        <v>-2.296392901229082</v>
      </c>
      <c r="E47" s="1334">
        <v>1.9768642764397362</v>
      </c>
      <c r="F47" s="1334">
        <v>7.6760821500730883</v>
      </c>
      <c r="G47" s="1334">
        <v>7.3817432872285664</v>
      </c>
      <c r="H47" s="1334">
        <v>1.9384237320747983</v>
      </c>
      <c r="I47" s="1334">
        <v>14.250402923206435</v>
      </c>
      <c r="J47" s="1334">
        <v>7.3895810588701067</v>
      </c>
      <c r="K47" s="1334">
        <v>7.318698961061509</v>
      </c>
      <c r="L47" s="1334">
        <v>9.7129895737458618</v>
      </c>
      <c r="M47" s="1334">
        <v>6.4583509177743954</v>
      </c>
      <c r="N47" s="1334">
        <v>9.8687882567847947</v>
      </c>
      <c r="O47" s="1334">
        <v>9.7318740257124041</v>
      </c>
      <c r="P47" s="1334">
        <v>10.699641906282666</v>
      </c>
      <c r="Q47" s="1334">
        <v>15.541047787059039</v>
      </c>
      <c r="R47" s="1334">
        <v>8.7691201932576792</v>
      </c>
      <c r="S47" s="1334">
        <v>7.1131344526781843</v>
      </c>
      <c r="T47" s="1334">
        <v>7.6981749776989492</v>
      </c>
      <c r="U47" s="1334">
        <v>5.5046670980003247</v>
      </c>
      <c r="V47" s="1334">
        <v>-6.5626420661011338</v>
      </c>
      <c r="W47" s="1334">
        <v>1.819234938313488</v>
      </c>
      <c r="X47" s="1334">
        <v>10.433059837355653</v>
      </c>
      <c r="Y47" s="1334">
        <v>2.6179806798249792</v>
      </c>
      <c r="Z47" s="1334">
        <v>4.3705933672729458</v>
      </c>
      <c r="AA47" s="1334">
        <v>4.6044963002361969</v>
      </c>
      <c r="AB47" s="1334">
        <v>-2.5927761938413614</v>
      </c>
      <c r="AC47" s="1334">
        <v>3.7898362591452615</v>
      </c>
      <c r="AD47" s="1334">
        <v>2.9188228246738084</v>
      </c>
      <c r="AE47" s="1334">
        <v>3.7572941421904602</v>
      </c>
      <c r="AF47" s="1334">
        <v>7.2199631613497237</v>
      </c>
      <c r="AG47" s="1334">
        <v>-1.9165010662360111</v>
      </c>
      <c r="AH47" s="1334">
        <v>1.2726845786043663</v>
      </c>
      <c r="AI47" s="1334">
        <v>7.0573784836802105</v>
      </c>
      <c r="AJ47" s="1334">
        <v>7.6934294747045069</v>
      </c>
      <c r="AK47" s="1334">
        <v>4.4477733415152851</v>
      </c>
      <c r="AL47" s="1334">
        <v>9.5879642628779056</v>
      </c>
      <c r="AM47" s="1334">
        <v>1.8604135966992934</v>
      </c>
      <c r="AN47" s="1334">
        <v>0.31308274914052237</v>
      </c>
      <c r="AO47" s="1334">
        <v>1.6546879985677634</v>
      </c>
      <c r="AP47" s="1334">
        <v>-2.1029957568536215</v>
      </c>
      <c r="AQ47" s="1334">
        <v>6.3183005903852463</v>
      </c>
      <c r="AR47" s="1334">
        <v>2.3756056463159769</v>
      </c>
      <c r="AS47" s="1334">
        <v>-2.4786384840104918</v>
      </c>
      <c r="AT47" s="1334">
        <v>-3.9897880450314602</v>
      </c>
      <c r="AU47" s="1334">
        <v>-1.5973255473603116</v>
      </c>
      <c r="AV47" s="1334">
        <v>1.7871677667651951</v>
      </c>
      <c r="AW47" s="1334">
        <v>-3.5513447705678303</v>
      </c>
      <c r="AX47" s="1334">
        <v>0.62124689722477056</v>
      </c>
      <c r="AY47" s="1334">
        <v>-0.12705564234284111</v>
      </c>
      <c r="AZ47" s="1334">
        <v>2.3854340847341695</v>
      </c>
      <c r="BA47" s="1334">
        <v>3.1471865880996477</v>
      </c>
      <c r="BB47" s="1334">
        <v>3.2071178830109521</v>
      </c>
      <c r="BC47" s="1437">
        <v>-0.68688127089058348</v>
      </c>
      <c r="BD47" s="1437">
        <v>-0.20041305057236619</v>
      </c>
      <c r="BE47" s="1437">
        <v>-5.9085166910233475</v>
      </c>
    </row>
    <row r="49" spans="38:57">
      <c r="AL49" s="1388"/>
      <c r="AM49" s="1388"/>
      <c r="AN49" s="1388"/>
      <c r="AO49" s="1388"/>
      <c r="AP49" s="1388"/>
      <c r="AQ49" s="1388"/>
      <c r="AR49" s="1388"/>
      <c r="AS49" s="1388"/>
      <c r="AT49" s="1388"/>
      <c r="AU49" s="1388"/>
      <c r="AV49" s="1388"/>
      <c r="AW49" s="1388"/>
      <c r="AX49" s="1388"/>
      <c r="AY49" s="1388"/>
      <c r="AZ49" s="1388"/>
      <c r="BA49" s="1388"/>
      <c r="BB49" s="1388"/>
      <c r="BC49" s="1388"/>
      <c r="BD49" s="1388"/>
      <c r="BE49" s="1388"/>
    </row>
  </sheetData>
  <phoneticPr fontId="2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ABA7-1E62-4896-AB90-078115AB9EF7}">
  <dimension ref="A1:AS8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2"/>
  <cols>
    <col min="1" max="1" width="8.08984375" style="133" customWidth="1"/>
    <col min="2" max="2" width="2.6328125" style="133" customWidth="1"/>
    <col min="3" max="3" width="21" style="133" customWidth="1"/>
    <col min="4" max="20" width="11.6328125" style="133" customWidth="1"/>
    <col min="21" max="21" width="5.453125" style="133" customWidth="1"/>
    <col min="22" max="22" width="23" style="133" customWidth="1"/>
    <col min="23" max="23" width="4.36328125" style="133" customWidth="1"/>
    <col min="24" max="29" width="11.81640625" style="133" customWidth="1"/>
    <col min="30" max="37" width="11.81640625" style="17" customWidth="1"/>
    <col min="38" max="42" width="9" style="17" customWidth="1"/>
    <col min="43" max="16384" width="9" style="17"/>
  </cols>
  <sheetData>
    <row r="1" spans="1:45">
      <c r="A1" s="125" t="s">
        <v>332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5" t="s">
        <v>330</v>
      </c>
      <c r="V1" s="125"/>
      <c r="W1" s="125"/>
      <c r="X1" s="127"/>
      <c r="Y1" s="128"/>
      <c r="Z1" s="128"/>
      <c r="AA1" s="128"/>
      <c r="AB1" s="128"/>
      <c r="AC1" s="128"/>
    </row>
    <row r="2" spans="1:45">
      <c r="A2" s="129"/>
      <c r="B2" s="130"/>
      <c r="C2" s="130"/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130"/>
      <c r="P2" s="130"/>
      <c r="Q2" s="130"/>
      <c r="R2" s="130"/>
      <c r="S2" s="131"/>
      <c r="T2" s="131"/>
      <c r="U2" s="131"/>
      <c r="V2" s="131"/>
      <c r="W2" s="131"/>
      <c r="X2" s="132"/>
      <c r="Y2" s="132"/>
      <c r="AA2" s="132"/>
      <c r="AB2" s="132"/>
      <c r="AC2" s="132"/>
      <c r="AD2" s="134" t="s">
        <v>214</v>
      </c>
      <c r="AE2" s="3" t="s">
        <v>160</v>
      </c>
      <c r="AF2" s="70" t="s">
        <v>216</v>
      </c>
      <c r="AJ2" s="851" t="s">
        <v>612</v>
      </c>
      <c r="AK2" s="851" t="s">
        <v>612</v>
      </c>
      <c r="AL2" s="851"/>
      <c r="AM2" s="851"/>
      <c r="AN2" s="851"/>
    </row>
    <row r="3" spans="1:45" ht="13.5" customHeight="1">
      <c r="A3" s="884"/>
      <c r="B3" s="885"/>
      <c r="C3" s="886"/>
      <c r="D3" s="2303" t="s">
        <v>161</v>
      </c>
      <c r="E3" s="2272"/>
      <c r="F3" s="2272"/>
      <c r="G3" s="2272"/>
      <c r="H3" s="2272"/>
      <c r="I3" s="2272"/>
      <c r="J3" s="2272"/>
      <c r="K3" s="2272"/>
      <c r="L3" s="2272"/>
      <c r="M3" s="2272"/>
      <c r="N3" s="2273"/>
      <c r="O3" s="2299" t="s">
        <v>846</v>
      </c>
      <c r="P3" s="2299"/>
      <c r="Q3" s="2299"/>
      <c r="R3" s="2299"/>
      <c r="S3" s="2299"/>
      <c r="T3" s="952"/>
      <c r="U3" s="885"/>
      <c r="V3" s="885"/>
      <c r="W3" s="886"/>
      <c r="X3" s="2302" t="s">
        <v>459</v>
      </c>
      <c r="Y3" s="2302"/>
      <c r="Z3" s="2302"/>
      <c r="AA3" s="2302"/>
      <c r="AB3" s="2302"/>
      <c r="AC3" s="2302"/>
      <c r="AD3" s="2302"/>
      <c r="AE3" s="2302"/>
      <c r="AF3" s="2302"/>
      <c r="AG3" s="2302"/>
      <c r="AH3" s="2270"/>
      <c r="AI3" s="373"/>
      <c r="AJ3" s="106"/>
      <c r="AK3" s="106"/>
    </row>
    <row r="4" spans="1:45">
      <c r="A4" s="2298" t="s">
        <v>88</v>
      </c>
      <c r="B4" s="2267"/>
      <c r="C4" s="2268"/>
      <c r="D4" s="418" t="s">
        <v>8</v>
      </c>
      <c r="E4" s="72" t="s">
        <v>9</v>
      </c>
      <c r="F4" s="71" t="s">
        <v>10</v>
      </c>
      <c r="G4" s="72" t="s">
        <v>11</v>
      </c>
      <c r="H4" s="71" t="s">
        <v>12</v>
      </c>
      <c r="I4" s="72" t="s">
        <v>13</v>
      </c>
      <c r="J4" s="71" t="s">
        <v>14</v>
      </c>
      <c r="K4" s="72" t="s">
        <v>15</v>
      </c>
      <c r="L4" s="71" t="s">
        <v>16</v>
      </c>
      <c r="M4" s="72" t="s">
        <v>17</v>
      </c>
      <c r="N4" s="924" t="s">
        <v>18</v>
      </c>
      <c r="O4" s="914" t="s">
        <v>19</v>
      </c>
      <c r="P4" s="1048" t="s">
        <v>20</v>
      </c>
      <c r="Q4" s="1049" t="s">
        <v>21</v>
      </c>
      <c r="R4" s="1049" t="s">
        <v>22</v>
      </c>
      <c r="S4" s="1047" t="s">
        <v>23</v>
      </c>
      <c r="T4" s="953"/>
      <c r="U4" s="2267" t="s">
        <v>88</v>
      </c>
      <c r="V4" s="2267"/>
      <c r="W4" s="2268"/>
      <c r="X4" s="363" t="s">
        <v>24</v>
      </c>
      <c r="Y4" s="368" t="s">
        <v>25</v>
      </c>
      <c r="Z4" s="987" t="s">
        <v>26</v>
      </c>
      <c r="AA4" s="368" t="s">
        <v>27</v>
      </c>
      <c r="AB4" s="363" t="s">
        <v>28</v>
      </c>
      <c r="AC4" s="368" t="s">
        <v>29</v>
      </c>
      <c r="AD4" s="367" t="s">
        <v>30</v>
      </c>
      <c r="AE4" s="986" t="s">
        <v>71</v>
      </c>
      <c r="AF4" s="367" t="s">
        <v>187</v>
      </c>
      <c r="AG4" s="367" t="s">
        <v>212</v>
      </c>
      <c r="AH4" s="363" t="s">
        <v>222</v>
      </c>
      <c r="AI4" s="987" t="s">
        <v>428</v>
      </c>
      <c r="AJ4" s="363" t="s">
        <v>431</v>
      </c>
      <c r="AK4" s="363" t="s">
        <v>874</v>
      </c>
      <c r="AL4" s="363"/>
      <c r="AM4" s="1107" t="s">
        <v>860</v>
      </c>
      <c r="AN4" s="1108"/>
      <c r="AO4" s="1140"/>
      <c r="AP4" s="1110" t="s">
        <v>859</v>
      </c>
      <c r="AQ4" s="1165" t="s">
        <v>859</v>
      </c>
      <c r="AR4" s="1110" t="s">
        <v>859</v>
      </c>
      <c r="AS4" s="1111" t="s">
        <v>859</v>
      </c>
    </row>
    <row r="5" spans="1:45">
      <c r="A5" s="906"/>
      <c r="B5" s="138"/>
      <c r="C5" s="160"/>
      <c r="D5" s="420">
        <v>1990</v>
      </c>
      <c r="E5" s="421">
        <v>1991</v>
      </c>
      <c r="F5" s="422">
        <v>1992</v>
      </c>
      <c r="G5" s="421">
        <v>1993</v>
      </c>
      <c r="H5" s="422">
        <v>1994</v>
      </c>
      <c r="I5" s="421">
        <v>1995</v>
      </c>
      <c r="J5" s="422">
        <v>1996</v>
      </c>
      <c r="K5" s="421">
        <v>1997</v>
      </c>
      <c r="L5" s="422">
        <v>1998</v>
      </c>
      <c r="M5" s="421">
        <v>1999</v>
      </c>
      <c r="N5" s="925">
        <v>2000</v>
      </c>
      <c r="O5" s="913">
        <v>2001</v>
      </c>
      <c r="P5" s="1051">
        <v>2002</v>
      </c>
      <c r="Q5" s="1052">
        <v>2003</v>
      </c>
      <c r="R5" s="1052">
        <v>2004</v>
      </c>
      <c r="S5" s="1050">
        <v>2005</v>
      </c>
      <c r="T5" s="954"/>
      <c r="U5" s="138"/>
      <c r="V5" s="138"/>
      <c r="W5" s="160"/>
      <c r="X5" s="364">
        <v>2006</v>
      </c>
      <c r="Y5" s="371">
        <v>2007</v>
      </c>
      <c r="Z5" s="988">
        <v>2008</v>
      </c>
      <c r="AA5" s="371">
        <v>2009</v>
      </c>
      <c r="AB5" s="364">
        <v>2010</v>
      </c>
      <c r="AC5" s="371">
        <v>2011</v>
      </c>
      <c r="AD5" s="370">
        <v>2012</v>
      </c>
      <c r="AE5" s="975">
        <v>2013</v>
      </c>
      <c r="AF5" s="370">
        <v>2014</v>
      </c>
      <c r="AG5" s="370">
        <v>2015</v>
      </c>
      <c r="AH5" s="364">
        <v>2016</v>
      </c>
      <c r="AI5" s="988">
        <v>2017</v>
      </c>
      <c r="AJ5" s="364">
        <v>2018</v>
      </c>
      <c r="AK5" s="1190">
        <v>2019</v>
      </c>
      <c r="AL5" s="1142" t="s">
        <v>862</v>
      </c>
      <c r="AM5" s="1112" t="s">
        <v>857</v>
      </c>
      <c r="AN5" s="1113" t="s">
        <v>858</v>
      </c>
      <c r="AO5" s="1141" t="s">
        <v>852</v>
      </c>
      <c r="AP5" s="1142" t="s">
        <v>862</v>
      </c>
      <c r="AQ5" s="1166" t="s">
        <v>857</v>
      </c>
      <c r="AR5" s="1115" t="s">
        <v>858</v>
      </c>
      <c r="AS5" s="1116" t="s">
        <v>852</v>
      </c>
    </row>
    <row r="6" spans="1:45" ht="13">
      <c r="A6" s="887" t="s">
        <v>89</v>
      </c>
      <c r="B6" s="139"/>
      <c r="C6" s="888"/>
      <c r="D6" s="583"/>
      <c r="E6" s="581"/>
      <c r="F6" s="581"/>
      <c r="G6" s="581"/>
      <c r="H6" s="581"/>
      <c r="I6" s="581"/>
      <c r="J6" s="581"/>
      <c r="K6" s="581"/>
      <c r="L6" s="581"/>
      <c r="M6" s="581"/>
      <c r="N6" s="582"/>
      <c r="O6" s="908">
        <v>107503.32101846568</v>
      </c>
      <c r="P6" s="1054">
        <v>118699.62378608079</v>
      </c>
      <c r="Q6" s="1054">
        <v>101638.65907287419</v>
      </c>
      <c r="R6" s="1054">
        <v>94435.304616024092</v>
      </c>
      <c r="S6" s="1054">
        <v>109828.38943762332</v>
      </c>
      <c r="T6" s="955"/>
      <c r="U6" s="79" t="s">
        <v>336</v>
      </c>
      <c r="V6" s="77"/>
      <c r="W6" s="78"/>
      <c r="X6" s="118">
        <v>92240</v>
      </c>
      <c r="Y6" s="116">
        <v>98428</v>
      </c>
      <c r="Z6" s="1010">
        <v>103580</v>
      </c>
      <c r="AA6" s="116">
        <v>96071</v>
      </c>
      <c r="AB6" s="116">
        <v>89829</v>
      </c>
      <c r="AC6" s="116">
        <v>89154</v>
      </c>
      <c r="AD6" s="116">
        <v>95230</v>
      </c>
      <c r="AE6" s="1010">
        <v>88346</v>
      </c>
      <c r="AF6" s="116">
        <v>87414</v>
      </c>
      <c r="AG6" s="116">
        <v>85722</v>
      </c>
      <c r="AH6" s="116">
        <v>79078</v>
      </c>
      <c r="AI6" s="1010">
        <v>73754</v>
      </c>
      <c r="AJ6" s="152"/>
      <c r="AM6" s="1060">
        <f>(Z6-O6)/O6*100</f>
        <v>-3.6494882030591183</v>
      </c>
      <c r="AN6" s="1060">
        <f>(AE6-Z6)/Z6*100</f>
        <v>-14.707472485035723</v>
      </c>
      <c r="AO6" s="1019">
        <f>(AI6-AE6)/AE6*100</f>
        <v>-16.51687682520997</v>
      </c>
      <c r="AP6" s="1143"/>
      <c r="AQ6" s="1093">
        <f>((Z6/ABS(O6))^(1/7)-1)*100</f>
        <v>-0.52969896813249706</v>
      </c>
      <c r="AR6" s="967">
        <f>((AE6/ABS(Z6))^(1/5)-1)*100</f>
        <v>-3.1315842955550455</v>
      </c>
      <c r="AS6" s="1095">
        <f>((AI6/ABS(AE6))^(1/5)-1)*100</f>
        <v>-3.5461121966278264</v>
      </c>
    </row>
    <row r="7" spans="1:45" ht="13">
      <c r="A7" s="887" t="s">
        <v>90</v>
      </c>
      <c r="B7" s="141" t="s">
        <v>91</v>
      </c>
      <c r="C7" s="888"/>
      <c r="D7" s="583"/>
      <c r="E7" s="581"/>
      <c r="F7" s="581"/>
      <c r="G7" s="581"/>
      <c r="H7" s="581"/>
      <c r="I7" s="581"/>
      <c r="J7" s="581"/>
      <c r="K7" s="581"/>
      <c r="L7" s="581"/>
      <c r="M7" s="581"/>
      <c r="N7" s="582"/>
      <c r="O7" s="907">
        <v>79210.577542842962</v>
      </c>
      <c r="P7" s="1053">
        <v>86963.930067091569</v>
      </c>
      <c r="Q7" s="1053">
        <v>72164.981827003736</v>
      </c>
      <c r="R7" s="1053">
        <v>66413.138847246373</v>
      </c>
      <c r="S7" s="1053">
        <v>78410.85063588238</v>
      </c>
      <c r="T7" s="955"/>
      <c r="U7" s="79" t="s">
        <v>90</v>
      </c>
      <c r="V7" s="79" t="s">
        <v>91</v>
      </c>
      <c r="W7" s="78"/>
      <c r="X7" s="112">
        <v>65375</v>
      </c>
      <c r="Y7" s="113">
        <v>68142</v>
      </c>
      <c r="Z7" s="1011">
        <v>75323</v>
      </c>
      <c r="AA7" s="113">
        <v>69395</v>
      </c>
      <c r="AB7" s="113">
        <v>64193</v>
      </c>
      <c r="AC7" s="113">
        <v>67423</v>
      </c>
      <c r="AD7" s="113">
        <v>65290</v>
      </c>
      <c r="AE7" s="1011">
        <v>64886</v>
      </c>
      <c r="AF7" s="113">
        <v>63983</v>
      </c>
      <c r="AG7" s="113">
        <v>61097</v>
      </c>
      <c r="AH7" s="113">
        <v>56064</v>
      </c>
      <c r="AI7" s="1011">
        <v>54485</v>
      </c>
      <c r="AJ7" s="863">
        <f>'24生産実質'!D85</f>
        <v>53697</v>
      </c>
      <c r="AK7" s="1148"/>
      <c r="AL7" s="1148"/>
      <c r="AM7" s="1060">
        <f t="shared" ref="AM7:AM47" si="0">(Z7-O7)/O7*100</f>
        <v>-4.9079020295493638</v>
      </c>
      <c r="AN7" s="1060">
        <f t="shared" ref="AN7:AN47" si="1">(AE7-Z7)/Z7*100</f>
        <v>-13.856325425168938</v>
      </c>
      <c r="AO7" s="1019">
        <f t="shared" ref="AO7:AO47" si="2">(AI7-AE7)/AE7*100</f>
        <v>-16.02965200505502</v>
      </c>
      <c r="AP7" s="1143"/>
      <c r="AQ7" s="1093">
        <f t="shared" ref="AQ7:AQ46" si="3">((Z7/ABS(O7))^(1/7)-1)*100</f>
        <v>-0.71634069926030941</v>
      </c>
      <c r="AR7" s="967">
        <f t="shared" ref="AR7:AR46" si="4">((AE7/ABS(Z7))^(1/5)-1)*100</f>
        <v>-2.9390185057998619</v>
      </c>
      <c r="AS7" s="1095">
        <f t="shared" ref="AS7:AS46" si="5">((AI7/ABS(AE7))^(1/5)-1)*100</f>
        <v>-3.4337891292353984</v>
      </c>
    </row>
    <row r="8" spans="1:45" ht="13">
      <c r="A8" s="887" t="s">
        <v>190</v>
      </c>
      <c r="B8" s="141" t="s">
        <v>92</v>
      </c>
      <c r="C8" s="888"/>
      <c r="D8" s="583"/>
      <c r="E8" s="581"/>
      <c r="F8" s="581"/>
      <c r="G8" s="581"/>
      <c r="H8" s="581"/>
      <c r="I8" s="581"/>
      <c r="J8" s="581"/>
      <c r="K8" s="581"/>
      <c r="L8" s="581"/>
      <c r="M8" s="581"/>
      <c r="N8" s="582"/>
      <c r="O8" s="908">
        <v>2688.4188908595765</v>
      </c>
      <c r="P8" s="1054">
        <v>3932.3603597951246</v>
      </c>
      <c r="Q8" s="1054">
        <v>4269.4194957333475</v>
      </c>
      <c r="R8" s="1054">
        <v>5439.8421387872722</v>
      </c>
      <c r="S8" s="1054">
        <v>6255.4820404721795</v>
      </c>
      <c r="T8" s="956"/>
      <c r="U8" s="79" t="s">
        <v>385</v>
      </c>
      <c r="V8" s="79" t="s">
        <v>92</v>
      </c>
      <c r="W8" s="78"/>
      <c r="X8" s="112">
        <v>5819</v>
      </c>
      <c r="Y8" s="113">
        <v>5973</v>
      </c>
      <c r="Z8" s="1011">
        <v>6084</v>
      </c>
      <c r="AA8" s="113">
        <v>5224</v>
      </c>
      <c r="AB8" s="113">
        <v>5383</v>
      </c>
      <c r="AC8" s="113">
        <v>5468</v>
      </c>
      <c r="AD8" s="113">
        <v>5302</v>
      </c>
      <c r="AE8" s="1011">
        <v>4623</v>
      </c>
      <c r="AF8" s="113">
        <v>5261</v>
      </c>
      <c r="AG8" s="113">
        <v>5456</v>
      </c>
      <c r="AH8" s="113">
        <v>4860</v>
      </c>
      <c r="AI8" s="1011">
        <v>4674</v>
      </c>
      <c r="AJ8" s="863">
        <f>'24生産実質'!E85</f>
        <v>4518</v>
      </c>
      <c r="AK8" s="1148"/>
      <c r="AL8" s="1148"/>
      <c r="AM8" s="1060">
        <f t="shared" si="0"/>
        <v>126.30401909037113</v>
      </c>
      <c r="AN8" s="1060">
        <f t="shared" si="1"/>
        <v>-24.013806706114398</v>
      </c>
      <c r="AO8" s="1019">
        <f t="shared" si="2"/>
        <v>1.1031797534068788</v>
      </c>
      <c r="AP8" s="1143"/>
      <c r="AQ8" s="1093">
        <f t="shared" si="3"/>
        <v>12.375160196750068</v>
      </c>
      <c r="AR8" s="967">
        <f t="shared" si="4"/>
        <v>-5.3442638038631252</v>
      </c>
      <c r="AS8" s="1095">
        <f t="shared" si="5"/>
        <v>0.21966874123959812</v>
      </c>
    </row>
    <row r="9" spans="1:45" ht="13">
      <c r="A9" s="887" t="s">
        <v>93</v>
      </c>
      <c r="B9" s="141" t="s">
        <v>94</v>
      </c>
      <c r="C9" s="888"/>
      <c r="D9" s="583"/>
      <c r="E9" s="581"/>
      <c r="F9" s="581"/>
      <c r="G9" s="581"/>
      <c r="H9" s="581"/>
      <c r="I9" s="581"/>
      <c r="J9" s="581"/>
      <c r="K9" s="581"/>
      <c r="L9" s="581"/>
      <c r="M9" s="581"/>
      <c r="N9" s="582"/>
      <c r="O9" s="908">
        <v>26857.618732635136</v>
      </c>
      <c r="P9" s="1054">
        <v>28945.933875282521</v>
      </c>
      <c r="Q9" s="1054">
        <v>25677.716842498045</v>
      </c>
      <c r="R9" s="1054">
        <v>22579.512279635383</v>
      </c>
      <c r="S9" s="1054">
        <v>25162.056761268774</v>
      </c>
      <c r="T9" s="956"/>
      <c r="U9" s="79" t="s">
        <v>93</v>
      </c>
      <c r="V9" s="79" t="s">
        <v>94</v>
      </c>
      <c r="W9" s="78"/>
      <c r="X9" s="112">
        <v>21383</v>
      </c>
      <c r="Y9" s="113">
        <v>24940</v>
      </c>
      <c r="Z9" s="1011">
        <v>22572</v>
      </c>
      <c r="AA9" s="113">
        <v>21934</v>
      </c>
      <c r="AB9" s="113">
        <v>20650</v>
      </c>
      <c r="AC9" s="113">
        <v>16263</v>
      </c>
      <c r="AD9" s="113">
        <v>24185</v>
      </c>
      <c r="AE9" s="1011">
        <v>17654</v>
      </c>
      <c r="AF9" s="113">
        <v>16903</v>
      </c>
      <c r="AG9" s="113">
        <v>17806</v>
      </c>
      <c r="AH9" s="113">
        <v>16853</v>
      </c>
      <c r="AI9" s="1011">
        <v>13515</v>
      </c>
      <c r="AJ9" s="863">
        <f>'24生産実質'!F85</f>
        <v>16871</v>
      </c>
      <c r="AK9" s="1148"/>
      <c r="AL9" s="1148"/>
      <c r="AM9" s="1060">
        <f t="shared" si="0"/>
        <v>-15.956808290779739</v>
      </c>
      <c r="AN9" s="1060">
        <f t="shared" si="1"/>
        <v>-21.788055998582315</v>
      </c>
      <c r="AO9" s="1019">
        <f t="shared" si="2"/>
        <v>-23.445111589441485</v>
      </c>
      <c r="AP9" s="1143"/>
      <c r="AQ9" s="1093">
        <f t="shared" si="3"/>
        <v>-2.4528358744935641</v>
      </c>
      <c r="AR9" s="967">
        <f t="shared" si="4"/>
        <v>-4.7961270434688004</v>
      </c>
      <c r="AS9" s="1095">
        <f t="shared" si="5"/>
        <v>-5.2030017609925654</v>
      </c>
    </row>
    <row r="10" spans="1:45" ht="13">
      <c r="A10" s="889"/>
      <c r="B10" s="143" t="s">
        <v>191</v>
      </c>
      <c r="C10" s="890"/>
      <c r="D10" s="583"/>
      <c r="E10" s="581"/>
      <c r="F10" s="581"/>
      <c r="G10" s="581"/>
      <c r="H10" s="581"/>
      <c r="I10" s="581"/>
      <c r="J10" s="581"/>
      <c r="K10" s="581"/>
      <c r="L10" s="581"/>
      <c r="M10" s="581"/>
      <c r="N10" s="582"/>
      <c r="O10" s="908">
        <v>107503.32101846568</v>
      </c>
      <c r="P10" s="1054">
        <v>118699.62378608079</v>
      </c>
      <c r="Q10" s="1054">
        <v>101638.65907287419</v>
      </c>
      <c r="R10" s="1054">
        <v>94435.304616024092</v>
      </c>
      <c r="S10" s="1054">
        <v>109828.38943762332</v>
      </c>
      <c r="T10" s="956"/>
      <c r="U10" s="83"/>
      <c r="V10" s="82" t="s">
        <v>386</v>
      </c>
      <c r="W10" s="83"/>
      <c r="X10" s="114">
        <v>92240</v>
      </c>
      <c r="Y10" s="115">
        <v>98428</v>
      </c>
      <c r="Z10" s="1012">
        <v>103580</v>
      </c>
      <c r="AA10" s="115">
        <v>96071</v>
      </c>
      <c r="AB10" s="115">
        <v>89829</v>
      </c>
      <c r="AC10" s="115">
        <v>89154</v>
      </c>
      <c r="AD10" s="115">
        <v>95230</v>
      </c>
      <c r="AE10" s="1012">
        <v>88346</v>
      </c>
      <c r="AF10" s="115">
        <v>87414</v>
      </c>
      <c r="AG10" s="116">
        <v>85722</v>
      </c>
      <c r="AH10" s="116">
        <v>79078</v>
      </c>
      <c r="AI10" s="1010">
        <v>73754</v>
      </c>
      <c r="AJ10" s="152"/>
      <c r="AM10" s="1060">
        <f t="shared" si="0"/>
        <v>-3.6494882030591183</v>
      </c>
      <c r="AN10" s="1060">
        <f t="shared" si="1"/>
        <v>-14.707472485035723</v>
      </c>
      <c r="AO10" s="1019">
        <f t="shared" si="2"/>
        <v>-16.51687682520997</v>
      </c>
      <c r="AP10" s="1143"/>
      <c r="AQ10" s="1093">
        <f t="shared" si="3"/>
        <v>-0.52969896813249706</v>
      </c>
      <c r="AR10" s="967">
        <f t="shared" si="4"/>
        <v>-3.1315842955550455</v>
      </c>
      <c r="AS10" s="1095">
        <f t="shared" si="5"/>
        <v>-3.5461121966278264</v>
      </c>
    </row>
    <row r="11" spans="1:45" ht="13">
      <c r="A11" s="887" t="s">
        <v>95</v>
      </c>
      <c r="B11" s="141" t="s">
        <v>96</v>
      </c>
      <c r="C11" s="888"/>
      <c r="D11" s="583"/>
      <c r="E11" s="581"/>
      <c r="F11" s="581"/>
      <c r="G11" s="581"/>
      <c r="H11" s="581"/>
      <c r="I11" s="581"/>
      <c r="J11" s="581"/>
      <c r="K11" s="581"/>
      <c r="L11" s="581"/>
      <c r="M11" s="581"/>
      <c r="N11" s="582"/>
      <c r="O11" s="909">
        <v>126015.21692389046</v>
      </c>
      <c r="P11" s="1055">
        <v>74781.615693072905</v>
      </c>
      <c r="Q11" s="1055">
        <v>56068.911690213004</v>
      </c>
      <c r="R11" s="1055">
        <v>40326.070164902034</v>
      </c>
      <c r="S11" s="1055">
        <v>31596.431928599523</v>
      </c>
      <c r="T11" s="956"/>
      <c r="U11" s="79" t="s">
        <v>339</v>
      </c>
      <c r="V11" s="79"/>
      <c r="W11" s="78"/>
      <c r="X11" s="112">
        <v>11684</v>
      </c>
      <c r="Y11" s="113">
        <v>10527</v>
      </c>
      <c r="Z11" s="1011">
        <v>9024</v>
      </c>
      <c r="AA11" s="113">
        <v>5187</v>
      </c>
      <c r="AB11" s="113">
        <v>5528</v>
      </c>
      <c r="AC11" s="113">
        <v>5683</v>
      </c>
      <c r="AD11" s="113">
        <v>5081</v>
      </c>
      <c r="AE11" s="1011">
        <v>5601</v>
      </c>
      <c r="AF11" s="113">
        <v>6391</v>
      </c>
      <c r="AG11" s="117">
        <v>4465</v>
      </c>
      <c r="AH11" s="117">
        <v>3553</v>
      </c>
      <c r="AI11" s="1017">
        <v>3238</v>
      </c>
      <c r="AJ11" s="863">
        <f>'24生産実質'!G85</f>
        <v>2893</v>
      </c>
      <c r="AK11" s="1148"/>
      <c r="AL11" s="1148"/>
      <c r="AM11" s="1060">
        <f t="shared" si="0"/>
        <v>-92.838960071425163</v>
      </c>
      <c r="AN11" s="1060">
        <f t="shared" si="1"/>
        <v>-37.932180851063826</v>
      </c>
      <c r="AO11" s="1019">
        <f t="shared" si="2"/>
        <v>-42.188894840207105</v>
      </c>
      <c r="AP11" s="1143"/>
      <c r="AQ11" s="1093">
        <f t="shared" si="3"/>
        <v>-31.384038013657189</v>
      </c>
      <c r="AR11" s="967">
        <f t="shared" si="4"/>
        <v>-9.0980295848799742</v>
      </c>
      <c r="AS11" s="1095">
        <f t="shared" si="5"/>
        <v>-10.380554115552542</v>
      </c>
    </row>
    <row r="12" spans="1:45" ht="13">
      <c r="A12" s="887" t="s">
        <v>97</v>
      </c>
      <c r="B12" s="141" t="s">
        <v>98</v>
      </c>
      <c r="C12" s="888"/>
      <c r="D12" s="583"/>
      <c r="E12" s="581"/>
      <c r="F12" s="581"/>
      <c r="G12" s="581"/>
      <c r="H12" s="581"/>
      <c r="I12" s="581"/>
      <c r="J12" s="581"/>
      <c r="K12" s="581"/>
      <c r="L12" s="581"/>
      <c r="M12" s="581"/>
      <c r="N12" s="582"/>
      <c r="O12" s="908">
        <v>3978965.5345599093</v>
      </c>
      <c r="P12" s="1054">
        <v>4064473.1974056698</v>
      </c>
      <c r="Q12" s="1054">
        <v>4151429.7274775892</v>
      </c>
      <c r="R12" s="1054">
        <v>4484563.0422244482</v>
      </c>
      <c r="S12" s="1054">
        <v>4675445.4292603172</v>
      </c>
      <c r="T12" s="956"/>
      <c r="U12" s="79" t="s">
        <v>340</v>
      </c>
      <c r="V12" s="79"/>
      <c r="W12" s="78"/>
      <c r="X12" s="118">
        <v>4889716</v>
      </c>
      <c r="Y12" s="116">
        <v>4883916</v>
      </c>
      <c r="Z12" s="1010">
        <v>5045691</v>
      </c>
      <c r="AA12" s="116">
        <v>3872338</v>
      </c>
      <c r="AB12" s="116">
        <v>4657201</v>
      </c>
      <c r="AC12" s="116">
        <v>4682034</v>
      </c>
      <c r="AD12" s="116">
        <v>4727071</v>
      </c>
      <c r="AE12" s="1010">
        <v>4676398</v>
      </c>
      <c r="AF12" s="116">
        <v>4789214</v>
      </c>
      <c r="AG12" s="116">
        <v>4485465</v>
      </c>
      <c r="AH12" s="116">
        <v>4495259</v>
      </c>
      <c r="AI12" s="1010">
        <v>4789208</v>
      </c>
      <c r="AJ12" s="863">
        <f>'24生産実質'!H85</f>
        <v>4827786</v>
      </c>
      <c r="AK12" s="1148"/>
      <c r="AL12" s="1148"/>
      <c r="AM12" s="1060">
        <f t="shared" si="0"/>
        <v>26.809115489312102</v>
      </c>
      <c r="AN12" s="1060">
        <f t="shared" si="1"/>
        <v>-7.3189777178190267</v>
      </c>
      <c r="AO12" s="1019">
        <f t="shared" si="2"/>
        <v>2.412326752342294</v>
      </c>
      <c r="AP12" s="1143"/>
      <c r="AQ12" s="1093">
        <f t="shared" si="3"/>
        <v>3.4512593595495078</v>
      </c>
      <c r="AR12" s="967">
        <f t="shared" si="4"/>
        <v>-1.508633485447175</v>
      </c>
      <c r="AS12" s="1095">
        <f t="shared" si="5"/>
        <v>0.47787615969026032</v>
      </c>
    </row>
    <row r="13" spans="1:45" ht="13">
      <c r="A13" s="891" t="s">
        <v>99</v>
      </c>
      <c r="B13" s="144"/>
      <c r="C13" s="888"/>
      <c r="D13" s="583"/>
      <c r="E13" s="581"/>
      <c r="F13" s="581"/>
      <c r="G13" s="581"/>
      <c r="H13" s="581"/>
      <c r="I13" s="581"/>
      <c r="J13" s="581"/>
      <c r="K13" s="581"/>
      <c r="L13" s="581"/>
      <c r="M13" s="581"/>
      <c r="N13" s="582"/>
      <c r="O13" s="908">
        <v>802528.53796335671</v>
      </c>
      <c r="P13" s="1054">
        <v>791949.07037169137</v>
      </c>
      <c r="Q13" s="1054">
        <v>800271.69139553094</v>
      </c>
      <c r="R13" s="1054">
        <v>787102.80448877497</v>
      </c>
      <c r="S13" s="1054">
        <v>781289.39963705314</v>
      </c>
      <c r="T13" s="956"/>
      <c r="U13" s="1075" t="s">
        <v>90</v>
      </c>
      <c r="V13" s="586" t="s">
        <v>341</v>
      </c>
      <c r="W13" s="586"/>
      <c r="X13" s="1076">
        <v>858745</v>
      </c>
      <c r="Y13" s="1077">
        <v>828035</v>
      </c>
      <c r="Z13" s="1078">
        <v>784792</v>
      </c>
      <c r="AA13" s="1077">
        <v>735096</v>
      </c>
      <c r="AB13" s="1077">
        <v>751313</v>
      </c>
      <c r="AC13" s="1077">
        <v>658599</v>
      </c>
      <c r="AD13" s="1077">
        <v>755688</v>
      </c>
      <c r="AE13" s="1078">
        <v>769815</v>
      </c>
      <c r="AF13" s="1077">
        <v>773335</v>
      </c>
      <c r="AG13" s="1077">
        <v>635190</v>
      </c>
      <c r="AH13" s="1077">
        <v>747022</v>
      </c>
      <c r="AI13" s="1078">
        <v>762018</v>
      </c>
      <c r="AJ13" s="1079">
        <f>'24生産実質'!I85</f>
        <v>825534</v>
      </c>
      <c r="AK13" s="1149"/>
      <c r="AL13" s="1149"/>
      <c r="AM13" s="1069">
        <f t="shared" si="0"/>
        <v>-2.2100819004353656</v>
      </c>
      <c r="AN13" s="1069">
        <f t="shared" si="1"/>
        <v>-1.9084037553899633</v>
      </c>
      <c r="AO13" s="1070">
        <f t="shared" si="2"/>
        <v>-1.01284074745231</v>
      </c>
      <c r="AP13" s="1145"/>
      <c r="AQ13" s="1172">
        <f t="shared" si="3"/>
        <v>-0.31875804404171149</v>
      </c>
      <c r="AR13" s="969">
        <f t="shared" si="4"/>
        <v>-0.3846281692302056</v>
      </c>
      <c r="AS13" s="1094">
        <f t="shared" si="5"/>
        <v>-0.2033938495192178</v>
      </c>
    </row>
    <row r="14" spans="1:45" ht="13">
      <c r="A14" s="891" t="s">
        <v>100</v>
      </c>
      <c r="B14" s="144"/>
      <c r="C14" s="888"/>
      <c r="D14" s="583"/>
      <c r="E14" s="581"/>
      <c r="F14" s="581"/>
      <c r="G14" s="581"/>
      <c r="H14" s="581"/>
      <c r="I14" s="581"/>
      <c r="J14" s="581"/>
      <c r="K14" s="581"/>
      <c r="L14" s="581"/>
      <c r="M14" s="581"/>
      <c r="N14" s="582"/>
      <c r="O14" s="908">
        <v>35968.627228242331</v>
      </c>
      <c r="P14" s="1054">
        <v>35394.754743512836</v>
      </c>
      <c r="Q14" s="1054">
        <v>35201.130265804328</v>
      </c>
      <c r="R14" s="1054">
        <v>31874.515601891311</v>
      </c>
      <c r="S14" s="1054">
        <v>26205.040512575426</v>
      </c>
      <c r="T14" s="956"/>
      <c r="U14" s="403" t="s">
        <v>213</v>
      </c>
      <c r="V14" s="90" t="s">
        <v>342</v>
      </c>
      <c r="W14" s="78"/>
      <c r="X14" s="112">
        <v>57363</v>
      </c>
      <c r="Y14" s="113">
        <v>59176</v>
      </c>
      <c r="Z14" s="1011">
        <v>56384</v>
      </c>
      <c r="AA14" s="113">
        <v>43535</v>
      </c>
      <c r="AB14" s="113">
        <v>37047</v>
      </c>
      <c r="AC14" s="113">
        <v>37292</v>
      </c>
      <c r="AD14" s="113">
        <v>36551</v>
      </c>
      <c r="AE14" s="1011">
        <v>34499</v>
      </c>
      <c r="AF14" s="113">
        <v>31963</v>
      </c>
      <c r="AG14" s="113">
        <v>37751</v>
      </c>
      <c r="AH14" s="113">
        <v>32445</v>
      </c>
      <c r="AI14" s="1011">
        <v>34011</v>
      </c>
      <c r="AJ14" s="863">
        <f>'24生産実質'!J85</f>
        <v>33680</v>
      </c>
      <c r="AK14" s="1148"/>
      <c r="AL14" s="1148"/>
      <c r="AM14" s="1060">
        <f t="shared" si="0"/>
        <v>56.758832196208061</v>
      </c>
      <c r="AN14" s="1060">
        <f t="shared" si="1"/>
        <v>-38.814202610669696</v>
      </c>
      <c r="AO14" s="1019">
        <f t="shared" si="2"/>
        <v>-1.4145337546015828</v>
      </c>
      <c r="AP14" s="1143"/>
      <c r="AQ14" s="1093">
        <f t="shared" si="3"/>
        <v>6.6326711666409244</v>
      </c>
      <c r="AR14" s="967">
        <f t="shared" si="4"/>
        <v>-9.3578653278503676</v>
      </c>
      <c r="AS14" s="1095">
        <f t="shared" si="5"/>
        <v>-0.28452119717295998</v>
      </c>
    </row>
    <row r="15" spans="1:45" ht="13">
      <c r="A15" s="891" t="s">
        <v>101</v>
      </c>
      <c r="B15" s="144"/>
      <c r="C15" s="888"/>
      <c r="D15" s="583"/>
      <c r="E15" s="581"/>
      <c r="F15" s="581"/>
      <c r="G15" s="581"/>
      <c r="H15" s="581"/>
      <c r="I15" s="581"/>
      <c r="J15" s="581"/>
      <c r="K15" s="581"/>
      <c r="L15" s="581"/>
      <c r="M15" s="581"/>
      <c r="N15" s="582"/>
      <c r="O15" s="908">
        <v>129672.39063739494</v>
      </c>
      <c r="P15" s="1054">
        <v>133349.3737748425</v>
      </c>
      <c r="Q15" s="1054">
        <v>126346.81684779082</v>
      </c>
      <c r="R15" s="1054">
        <v>138064.02743797092</v>
      </c>
      <c r="S15" s="1054">
        <v>119876.35572591156</v>
      </c>
      <c r="T15" s="956"/>
      <c r="U15" s="403" t="s">
        <v>93</v>
      </c>
      <c r="V15" s="90" t="s">
        <v>343</v>
      </c>
      <c r="W15" s="78"/>
      <c r="X15" s="112">
        <v>107381</v>
      </c>
      <c r="Y15" s="113">
        <v>85795</v>
      </c>
      <c r="Z15" s="1011">
        <v>77401</v>
      </c>
      <c r="AA15" s="113">
        <v>72155</v>
      </c>
      <c r="AB15" s="113">
        <v>82179</v>
      </c>
      <c r="AC15" s="113">
        <v>81898</v>
      </c>
      <c r="AD15" s="113">
        <v>64258</v>
      </c>
      <c r="AE15" s="1011">
        <v>72336</v>
      </c>
      <c r="AF15" s="113">
        <v>70267</v>
      </c>
      <c r="AG15" s="113">
        <v>61338</v>
      </c>
      <c r="AH15" s="113">
        <v>73235</v>
      </c>
      <c r="AI15" s="1011">
        <v>75387</v>
      </c>
      <c r="AJ15" s="863">
        <f>'24生産実質'!K85</f>
        <v>78137</v>
      </c>
      <c r="AK15" s="1148"/>
      <c r="AL15" s="1148"/>
      <c r="AM15" s="1060">
        <f t="shared" si="0"/>
        <v>-40.310347006374165</v>
      </c>
      <c r="AN15" s="1060">
        <f t="shared" si="1"/>
        <v>-6.5438431028022892</v>
      </c>
      <c r="AO15" s="1019">
        <f t="shared" si="2"/>
        <v>4.2178168546781682</v>
      </c>
      <c r="AP15" s="1143"/>
      <c r="AQ15" s="1093">
        <f t="shared" si="3"/>
        <v>-7.1064459231843013</v>
      </c>
      <c r="AR15" s="967">
        <f t="shared" si="4"/>
        <v>-1.3444360276742451</v>
      </c>
      <c r="AS15" s="1095">
        <f t="shared" si="5"/>
        <v>0.82968125102964585</v>
      </c>
    </row>
    <row r="16" spans="1:45" ht="13">
      <c r="A16" s="891" t="s">
        <v>102</v>
      </c>
      <c r="B16" s="144"/>
      <c r="C16" s="888"/>
      <c r="D16" s="583"/>
      <c r="E16" s="581"/>
      <c r="F16" s="581"/>
      <c r="G16" s="581"/>
      <c r="H16" s="581"/>
      <c r="I16" s="581"/>
      <c r="J16" s="581"/>
      <c r="K16" s="581"/>
      <c r="L16" s="581"/>
      <c r="M16" s="581"/>
      <c r="N16" s="582"/>
      <c r="O16" s="908">
        <v>379495.07414330787</v>
      </c>
      <c r="P16" s="1054">
        <v>396788.85526711721</v>
      </c>
      <c r="Q16" s="1054">
        <v>423672.83186749101</v>
      </c>
      <c r="R16" s="1054">
        <v>386188.70224224532</v>
      </c>
      <c r="S16" s="1054">
        <v>371917.05818334199</v>
      </c>
      <c r="T16" s="956"/>
      <c r="U16" s="403" t="s">
        <v>95</v>
      </c>
      <c r="V16" s="90" t="s">
        <v>387</v>
      </c>
      <c r="W16" s="78"/>
      <c r="X16" s="112">
        <v>464004</v>
      </c>
      <c r="Y16" s="113">
        <v>469686</v>
      </c>
      <c r="Z16" s="1011">
        <v>433870</v>
      </c>
      <c r="AA16" s="113">
        <v>453058</v>
      </c>
      <c r="AB16" s="113">
        <v>595350</v>
      </c>
      <c r="AC16" s="113">
        <v>579625</v>
      </c>
      <c r="AD16" s="113">
        <v>615484</v>
      </c>
      <c r="AE16" s="1011">
        <v>583582</v>
      </c>
      <c r="AF16" s="113">
        <v>622363</v>
      </c>
      <c r="AG16" s="113">
        <v>684076</v>
      </c>
      <c r="AH16" s="113">
        <v>683605</v>
      </c>
      <c r="AI16" s="1011">
        <v>707180</v>
      </c>
      <c r="AJ16" s="863">
        <f>'24生産実質'!L85</f>
        <v>764073</v>
      </c>
      <c r="AK16" s="1148"/>
      <c r="AL16" s="1148"/>
      <c r="AM16" s="1060">
        <f t="shared" si="0"/>
        <v>14.328229682411809</v>
      </c>
      <c r="AN16" s="1060">
        <f t="shared" si="1"/>
        <v>34.506188489639754</v>
      </c>
      <c r="AO16" s="1019">
        <f t="shared" si="2"/>
        <v>21.179200180951437</v>
      </c>
      <c r="AP16" s="1143"/>
      <c r="AQ16" s="1093">
        <f t="shared" si="3"/>
        <v>1.9313180045070322</v>
      </c>
      <c r="AR16" s="967">
        <f t="shared" si="4"/>
        <v>6.1080792902164838</v>
      </c>
      <c r="AS16" s="1095">
        <f t="shared" si="5"/>
        <v>3.9167645090559144</v>
      </c>
    </row>
    <row r="17" spans="1:45" ht="13">
      <c r="A17" s="891" t="s">
        <v>103</v>
      </c>
      <c r="B17" s="144"/>
      <c r="C17" s="888"/>
      <c r="D17" s="583"/>
      <c r="E17" s="581"/>
      <c r="F17" s="581"/>
      <c r="G17" s="581"/>
      <c r="H17" s="581"/>
      <c r="I17" s="581"/>
      <c r="J17" s="581"/>
      <c r="K17" s="581"/>
      <c r="L17" s="581"/>
      <c r="M17" s="581"/>
      <c r="N17" s="582"/>
      <c r="O17" s="908">
        <v>110158.19637238776</v>
      </c>
      <c r="P17" s="1054">
        <v>113363.75602413315</v>
      </c>
      <c r="Q17" s="1054">
        <v>11252.960250820379</v>
      </c>
      <c r="R17" s="1054">
        <v>24737.884605645246</v>
      </c>
      <c r="S17" s="1054">
        <v>18017.347382097738</v>
      </c>
      <c r="T17" s="956"/>
      <c r="U17" s="403" t="s">
        <v>97</v>
      </c>
      <c r="V17" s="90" t="s">
        <v>388</v>
      </c>
      <c r="W17" s="78"/>
      <c r="X17" s="119">
        <v>18179</v>
      </c>
      <c r="Y17" s="120">
        <v>17636</v>
      </c>
      <c r="Z17" s="1011">
        <v>25942</v>
      </c>
      <c r="AA17" s="120">
        <v>14179</v>
      </c>
      <c r="AB17" s="120">
        <v>24800</v>
      </c>
      <c r="AC17" s="120">
        <v>34413</v>
      </c>
      <c r="AD17" s="120">
        <v>36426</v>
      </c>
      <c r="AE17" s="1011">
        <v>38711</v>
      </c>
      <c r="AF17" s="120">
        <v>37400</v>
      </c>
      <c r="AG17" s="120">
        <v>35151</v>
      </c>
      <c r="AH17" s="120">
        <v>46880</v>
      </c>
      <c r="AI17" s="1011">
        <v>37968</v>
      </c>
      <c r="AJ17" s="863">
        <f>'24生産実質'!M85</f>
        <v>28763</v>
      </c>
      <c r="AK17" s="1148"/>
      <c r="AL17" s="1148"/>
      <c r="AM17" s="1060">
        <f t="shared" si="0"/>
        <v>-76.450231708311975</v>
      </c>
      <c r="AN17" s="1060">
        <f t="shared" si="1"/>
        <v>49.221339912111631</v>
      </c>
      <c r="AO17" s="1019">
        <f t="shared" si="2"/>
        <v>-1.9193510888377978</v>
      </c>
      <c r="AP17" s="1143"/>
      <c r="AQ17" s="1093">
        <f t="shared" si="3"/>
        <v>-18.663813664373929</v>
      </c>
      <c r="AR17" s="967">
        <f t="shared" si="4"/>
        <v>8.334351283351138</v>
      </c>
      <c r="AS17" s="1095">
        <f t="shared" si="5"/>
        <v>-0.38685174682357992</v>
      </c>
    </row>
    <row r="18" spans="1:45" ht="13">
      <c r="A18" s="891" t="s">
        <v>104</v>
      </c>
      <c r="B18" s="144"/>
      <c r="C18" s="888"/>
      <c r="D18" s="583"/>
      <c r="E18" s="581"/>
      <c r="F18" s="581"/>
      <c r="G18" s="581"/>
      <c r="H18" s="581"/>
      <c r="I18" s="581"/>
      <c r="J18" s="581"/>
      <c r="K18" s="581"/>
      <c r="L18" s="581"/>
      <c r="M18" s="581"/>
      <c r="N18" s="582"/>
      <c r="O18" s="908">
        <v>108728.67335130456</v>
      </c>
      <c r="P18" s="1054">
        <v>110662.113141145</v>
      </c>
      <c r="Q18" s="1054">
        <v>101909.26911978601</v>
      </c>
      <c r="R18" s="1054">
        <v>112467.99440136028</v>
      </c>
      <c r="S18" s="1054">
        <v>97664.082773253875</v>
      </c>
      <c r="T18" s="956"/>
      <c r="U18" s="403" t="s">
        <v>106</v>
      </c>
      <c r="V18" s="90" t="s">
        <v>389</v>
      </c>
      <c r="W18" s="78"/>
      <c r="X18" s="112">
        <v>143914</v>
      </c>
      <c r="Y18" s="113">
        <v>196554</v>
      </c>
      <c r="Z18" s="1011">
        <v>170646</v>
      </c>
      <c r="AA18" s="113">
        <v>98756</v>
      </c>
      <c r="AB18" s="113">
        <v>190365</v>
      </c>
      <c r="AC18" s="113">
        <v>173368</v>
      </c>
      <c r="AD18" s="113">
        <v>131963</v>
      </c>
      <c r="AE18" s="1011">
        <v>109341</v>
      </c>
      <c r="AF18" s="113">
        <v>127606</v>
      </c>
      <c r="AG18" s="113">
        <v>114875</v>
      </c>
      <c r="AH18" s="113">
        <v>102157</v>
      </c>
      <c r="AI18" s="1011">
        <v>113259</v>
      </c>
      <c r="AJ18" s="863">
        <f>'24生産実質'!N85</f>
        <v>111045</v>
      </c>
      <c r="AK18" s="1148"/>
      <c r="AL18" s="1148"/>
      <c r="AM18" s="1060">
        <f t="shared" si="0"/>
        <v>56.946640421739801</v>
      </c>
      <c r="AN18" s="1060">
        <f t="shared" si="1"/>
        <v>-35.925248760592105</v>
      </c>
      <c r="AO18" s="1019">
        <f t="shared" si="2"/>
        <v>3.583285318407551</v>
      </c>
      <c r="AP18" s="1143"/>
      <c r="AQ18" s="1093">
        <f t="shared" si="3"/>
        <v>6.6509123056943675</v>
      </c>
      <c r="AR18" s="967">
        <f t="shared" si="4"/>
        <v>-8.5176345145697603</v>
      </c>
      <c r="AS18" s="1095">
        <f t="shared" si="5"/>
        <v>0.70660056787121839</v>
      </c>
    </row>
    <row r="19" spans="1:45" ht="13">
      <c r="A19" s="403" t="s">
        <v>109</v>
      </c>
      <c r="B19" s="90" t="s">
        <v>347</v>
      </c>
      <c r="C19" s="892"/>
      <c r="D19" s="926"/>
      <c r="E19" s="927"/>
      <c r="F19" s="927"/>
      <c r="G19" s="927"/>
      <c r="H19" s="927"/>
      <c r="I19" s="927"/>
      <c r="J19" s="927"/>
      <c r="K19" s="927"/>
      <c r="L19" s="927"/>
      <c r="M19" s="927"/>
      <c r="N19" s="928"/>
      <c r="O19" s="1059">
        <f>O50+O51</f>
        <v>532129.06527638983</v>
      </c>
      <c r="P19" s="1056">
        <f>P50+P51</f>
        <v>485931.58494874358</v>
      </c>
      <c r="Q19" s="1056">
        <f>Q50+Q51</f>
        <v>526392.74679813115</v>
      </c>
      <c r="R19" s="1056">
        <f>R50+R51</f>
        <v>527638.5321714977</v>
      </c>
      <c r="S19" s="1056">
        <f>S50+S51</f>
        <v>655383.12968024937</v>
      </c>
      <c r="T19" s="957"/>
      <c r="U19" s="403" t="s">
        <v>109</v>
      </c>
      <c r="V19" s="90" t="s">
        <v>347</v>
      </c>
      <c r="W19" s="145"/>
      <c r="X19" s="112">
        <v>782876</v>
      </c>
      <c r="Y19" s="113">
        <v>731462</v>
      </c>
      <c r="Z19" s="1011">
        <v>719197</v>
      </c>
      <c r="AA19" s="113">
        <v>217316</v>
      </c>
      <c r="AB19" s="113">
        <v>366300</v>
      </c>
      <c r="AC19" s="113">
        <v>354706</v>
      </c>
      <c r="AD19" s="113">
        <v>273285</v>
      </c>
      <c r="AE19" s="1011">
        <v>331998</v>
      </c>
      <c r="AF19" s="113">
        <v>340152</v>
      </c>
      <c r="AG19" s="113">
        <v>424456</v>
      </c>
      <c r="AH19" s="113">
        <v>316844</v>
      </c>
      <c r="AI19" s="1011">
        <v>375261</v>
      </c>
      <c r="AJ19" s="863">
        <f>'24生産実質'!O85</f>
        <v>350332</v>
      </c>
      <c r="AK19" s="1148"/>
      <c r="AL19" s="1148"/>
      <c r="AM19" s="1060">
        <f t="shared" si="0"/>
        <v>35.154616977451965</v>
      </c>
      <c r="AN19" s="1060">
        <f t="shared" si="1"/>
        <v>-53.837682860189908</v>
      </c>
      <c r="AO19" s="1019">
        <f t="shared" si="2"/>
        <v>13.031102597003596</v>
      </c>
      <c r="AP19" s="1143"/>
      <c r="AQ19" s="1093">
        <f t="shared" si="3"/>
        <v>4.3975066863793266</v>
      </c>
      <c r="AR19" s="967">
        <f t="shared" si="4"/>
        <v>-14.324327892550937</v>
      </c>
      <c r="AS19" s="1095">
        <f t="shared" si="5"/>
        <v>2.4801123400895353</v>
      </c>
    </row>
    <row r="20" spans="1:45" ht="13">
      <c r="A20" s="891" t="s">
        <v>194</v>
      </c>
      <c r="B20" s="144"/>
      <c r="C20" s="888"/>
      <c r="D20" s="583"/>
      <c r="E20" s="581"/>
      <c r="F20" s="581"/>
      <c r="G20" s="581"/>
      <c r="H20" s="581"/>
      <c r="I20" s="581"/>
      <c r="J20" s="581"/>
      <c r="K20" s="581"/>
      <c r="L20" s="581"/>
      <c r="M20" s="581"/>
      <c r="N20" s="582"/>
      <c r="O20" s="908">
        <v>246491.03885256062</v>
      </c>
      <c r="P20" s="1054">
        <v>251290.3860991562</v>
      </c>
      <c r="Q20" s="1054">
        <v>263998.9657483768</v>
      </c>
      <c r="R20" s="1054">
        <v>286530.69753279391</v>
      </c>
      <c r="S20" s="1054">
        <v>301042.34574279631</v>
      </c>
      <c r="T20" s="956"/>
      <c r="U20" s="403" t="s">
        <v>111</v>
      </c>
      <c r="V20" s="90" t="s">
        <v>390</v>
      </c>
      <c r="W20" s="78"/>
      <c r="X20" s="119">
        <v>307661</v>
      </c>
      <c r="Y20" s="120">
        <v>300554</v>
      </c>
      <c r="Z20" s="1011">
        <v>310096</v>
      </c>
      <c r="AA20" s="120">
        <v>223108</v>
      </c>
      <c r="AB20" s="120">
        <v>249290</v>
      </c>
      <c r="AC20" s="120">
        <v>244176</v>
      </c>
      <c r="AD20" s="120">
        <v>243487</v>
      </c>
      <c r="AE20" s="1011">
        <v>242181</v>
      </c>
      <c r="AF20" s="120">
        <v>234803</v>
      </c>
      <c r="AG20" s="120">
        <v>212803</v>
      </c>
      <c r="AH20" s="120">
        <v>201887</v>
      </c>
      <c r="AI20" s="1011">
        <v>218175</v>
      </c>
      <c r="AJ20" s="863">
        <f>'24生産実質'!P85</f>
        <v>208284</v>
      </c>
      <c r="AK20" s="1148"/>
      <c r="AL20" s="1148"/>
      <c r="AM20" s="1060">
        <f t="shared" si="0"/>
        <v>25.804167747244101</v>
      </c>
      <c r="AN20" s="1060">
        <f t="shared" si="1"/>
        <v>-21.901282183581859</v>
      </c>
      <c r="AO20" s="1019">
        <f t="shared" si="2"/>
        <v>-9.9124208752957497</v>
      </c>
      <c r="AP20" s="1143"/>
      <c r="AQ20" s="1093">
        <f t="shared" si="3"/>
        <v>3.3337396985892997</v>
      </c>
      <c r="AR20" s="967">
        <f t="shared" si="4"/>
        <v>-4.8237080454825554</v>
      </c>
      <c r="AS20" s="1095">
        <f t="shared" si="5"/>
        <v>-2.0661149644627619</v>
      </c>
    </row>
    <row r="21" spans="1:45" ht="13">
      <c r="A21" s="403" t="s">
        <v>113</v>
      </c>
      <c r="B21" s="90" t="s">
        <v>349</v>
      </c>
      <c r="C21" s="892"/>
      <c r="D21" s="926"/>
      <c r="E21" s="927"/>
      <c r="F21" s="927"/>
      <c r="G21" s="927"/>
      <c r="H21" s="927"/>
      <c r="I21" s="927"/>
      <c r="J21" s="927"/>
      <c r="K21" s="927"/>
      <c r="L21" s="927"/>
      <c r="M21" s="927"/>
      <c r="N21" s="928"/>
      <c r="O21" s="1059">
        <f>O52+O54</f>
        <v>741798.87671455252</v>
      </c>
      <c r="P21" s="1056">
        <f>P52+P54</f>
        <v>761511.78169073304</v>
      </c>
      <c r="Q21" s="1056">
        <f>Q52+Q54</f>
        <v>759965.76620299905</v>
      </c>
      <c r="R21" s="1056">
        <f>R52+R54</f>
        <v>817145.23472672747</v>
      </c>
      <c r="S21" s="1056">
        <f>S52+S54</f>
        <v>870779.86542803841</v>
      </c>
      <c r="T21" s="957"/>
      <c r="U21" s="403" t="s">
        <v>113</v>
      </c>
      <c r="V21" s="90" t="s">
        <v>349</v>
      </c>
      <c r="W21" s="78"/>
      <c r="X21" s="112">
        <v>905128</v>
      </c>
      <c r="Y21" s="113">
        <v>1009692</v>
      </c>
      <c r="Z21" s="1011">
        <v>1084333</v>
      </c>
      <c r="AA21" s="113">
        <v>878163</v>
      </c>
      <c r="AB21" s="113">
        <v>1029334</v>
      </c>
      <c r="AC21" s="113">
        <v>1063902</v>
      </c>
      <c r="AD21" s="113">
        <v>951729</v>
      </c>
      <c r="AE21" s="1011">
        <v>970158</v>
      </c>
      <c r="AF21" s="113">
        <v>888792</v>
      </c>
      <c r="AG21" s="113">
        <v>754322</v>
      </c>
      <c r="AH21" s="113">
        <v>818549</v>
      </c>
      <c r="AI21" s="1011">
        <v>867151</v>
      </c>
      <c r="AJ21" s="863">
        <f>'24生産実質'!Q85</f>
        <v>872626</v>
      </c>
      <c r="AK21" s="1148"/>
      <c r="AL21" s="1148"/>
      <c r="AM21" s="1060">
        <f t="shared" si="0"/>
        <v>46.176144779638982</v>
      </c>
      <c r="AN21" s="1060">
        <f t="shared" si="1"/>
        <v>-10.529514457274656</v>
      </c>
      <c r="AO21" s="1019">
        <f t="shared" si="2"/>
        <v>-10.617548894097663</v>
      </c>
      <c r="AP21" s="1143"/>
      <c r="AQ21" s="1093">
        <f t="shared" si="3"/>
        <v>5.5732244815597021</v>
      </c>
      <c r="AR21" s="967">
        <f t="shared" si="4"/>
        <v>-2.2006521444461136</v>
      </c>
      <c r="AS21" s="1095">
        <f t="shared" si="5"/>
        <v>-2.21990564702369</v>
      </c>
    </row>
    <row r="22" spans="1:45" ht="13">
      <c r="A22" s="403" t="s">
        <v>139</v>
      </c>
      <c r="B22" s="90" t="s">
        <v>351</v>
      </c>
      <c r="C22" s="892"/>
      <c r="D22" s="926"/>
      <c r="E22" s="927"/>
      <c r="F22" s="927"/>
      <c r="G22" s="927"/>
      <c r="H22" s="927"/>
      <c r="I22" s="927"/>
      <c r="J22" s="927"/>
      <c r="K22" s="927"/>
      <c r="L22" s="927"/>
      <c r="M22" s="927"/>
      <c r="N22" s="928"/>
      <c r="O22" s="1059">
        <f>ROUND(O53*$T$22/$T$25,0)</f>
        <v>33694</v>
      </c>
      <c r="P22" s="1056">
        <f>ROUND(P53*$T$22/$T$25,0)</f>
        <v>38112</v>
      </c>
      <c r="Q22" s="1056">
        <f>ROUND(Q53*$T$22/$T$25,0)</f>
        <v>45906</v>
      </c>
      <c r="R22" s="1056">
        <f>ROUND(R53*$T$22/$T$25,0)</f>
        <v>59220</v>
      </c>
      <c r="S22" s="1056">
        <f>ROUND(S53*$T$22/$T$25,0)</f>
        <v>70095</v>
      </c>
      <c r="T22" s="958">
        <f>ROUND((X22+Y22+Z22)/3,0)</f>
        <v>54679</v>
      </c>
      <c r="U22" s="403" t="s">
        <v>391</v>
      </c>
      <c r="V22" s="90" t="s">
        <v>351</v>
      </c>
      <c r="W22" s="78"/>
      <c r="X22" s="112">
        <v>55266</v>
      </c>
      <c r="Y22" s="113">
        <v>47378</v>
      </c>
      <c r="Z22" s="1011">
        <v>61394</v>
      </c>
      <c r="AA22" s="113">
        <v>39581</v>
      </c>
      <c r="AB22" s="113">
        <v>73299</v>
      </c>
      <c r="AC22" s="113">
        <v>62705</v>
      </c>
      <c r="AD22" s="113">
        <v>45306</v>
      </c>
      <c r="AE22" s="1011">
        <v>51971</v>
      </c>
      <c r="AF22" s="113">
        <v>59517</v>
      </c>
      <c r="AG22" s="113">
        <v>58876</v>
      </c>
      <c r="AH22" s="113">
        <v>44398</v>
      </c>
      <c r="AI22" s="1011">
        <v>61149</v>
      </c>
      <c r="AJ22" s="863">
        <f>'24生産実質'!R85</f>
        <v>10919</v>
      </c>
      <c r="AK22" s="1148"/>
      <c r="AL22" s="1148"/>
      <c r="AM22" s="1060">
        <f t="shared" si="0"/>
        <v>82.210482578500617</v>
      </c>
      <c r="AN22" s="1060">
        <f t="shared" si="1"/>
        <v>-15.348405381633384</v>
      </c>
      <c r="AO22" s="1019">
        <f t="shared" si="2"/>
        <v>17.659848761809471</v>
      </c>
      <c r="AP22" s="1143"/>
      <c r="AQ22" s="1093">
        <f t="shared" si="3"/>
        <v>8.9493805856287736</v>
      </c>
      <c r="AR22" s="967">
        <f t="shared" si="4"/>
        <v>-3.2776079183684081</v>
      </c>
      <c r="AS22" s="1095">
        <f t="shared" si="5"/>
        <v>3.306026436983589</v>
      </c>
    </row>
    <row r="23" spans="1:45" ht="13">
      <c r="A23" s="403" t="s">
        <v>352</v>
      </c>
      <c r="B23" s="90" t="s">
        <v>353</v>
      </c>
      <c r="C23" s="892"/>
      <c r="D23" s="926"/>
      <c r="E23" s="927"/>
      <c r="F23" s="927"/>
      <c r="G23" s="927"/>
      <c r="H23" s="927"/>
      <c r="I23" s="927"/>
      <c r="J23" s="927"/>
      <c r="K23" s="927"/>
      <c r="L23" s="927"/>
      <c r="M23" s="927"/>
      <c r="N23" s="928"/>
      <c r="O23" s="1059">
        <f>O53-(O22+O24)</f>
        <v>184570</v>
      </c>
      <c r="P23" s="1056">
        <f>P53-(P22+P24)</f>
        <v>208768</v>
      </c>
      <c r="Q23" s="1056">
        <f>Q53-(Q22+Q24)</f>
        <v>251465</v>
      </c>
      <c r="R23" s="1056">
        <f>R53-(R22+R24)</f>
        <v>324394</v>
      </c>
      <c r="S23" s="1056">
        <f>S53-(S22+S24)</f>
        <v>383967</v>
      </c>
      <c r="T23" s="958">
        <f>ROUND((X23+Y23+Z23)/3,0)</f>
        <v>299519</v>
      </c>
      <c r="U23" s="403" t="s">
        <v>392</v>
      </c>
      <c r="V23" s="90" t="s">
        <v>393</v>
      </c>
      <c r="W23" s="78"/>
      <c r="X23" s="112">
        <v>328976</v>
      </c>
      <c r="Y23" s="113">
        <v>235506</v>
      </c>
      <c r="Z23" s="1011">
        <v>334075</v>
      </c>
      <c r="AA23" s="113">
        <v>305239</v>
      </c>
      <c r="AB23" s="113">
        <v>382589</v>
      </c>
      <c r="AC23" s="113">
        <v>512115</v>
      </c>
      <c r="AD23" s="113">
        <v>475080</v>
      </c>
      <c r="AE23" s="1011">
        <v>390132</v>
      </c>
      <c r="AF23" s="113">
        <v>490525</v>
      </c>
      <c r="AG23" s="113">
        <v>639724</v>
      </c>
      <c r="AH23" s="113">
        <v>488733</v>
      </c>
      <c r="AI23" s="1011">
        <v>548418</v>
      </c>
      <c r="AJ23" s="863">
        <f>'24生産実質'!S85</f>
        <v>468889</v>
      </c>
      <c r="AK23" s="1148"/>
      <c r="AL23" s="1148"/>
      <c r="AM23" s="1060">
        <f t="shared" si="0"/>
        <v>81.001787939535134</v>
      </c>
      <c r="AN23" s="1060">
        <f t="shared" si="1"/>
        <v>16.779765022824218</v>
      </c>
      <c r="AO23" s="1019">
        <f t="shared" si="2"/>
        <v>40.572421641905812</v>
      </c>
      <c r="AP23" s="1143"/>
      <c r="AQ23" s="1093">
        <f t="shared" si="3"/>
        <v>8.8458406333061124</v>
      </c>
      <c r="AR23" s="967">
        <f t="shared" si="4"/>
        <v>3.1510182416685684</v>
      </c>
      <c r="AS23" s="1095">
        <f t="shared" si="5"/>
        <v>7.048361746561671</v>
      </c>
    </row>
    <row r="24" spans="1:45" ht="13">
      <c r="A24" s="403" t="s">
        <v>354</v>
      </c>
      <c r="B24" s="90" t="s">
        <v>355</v>
      </c>
      <c r="C24" s="892"/>
      <c r="D24" s="926"/>
      <c r="E24" s="927"/>
      <c r="F24" s="927"/>
      <c r="G24" s="927"/>
      <c r="H24" s="927"/>
      <c r="I24" s="927"/>
      <c r="J24" s="927"/>
      <c r="K24" s="927"/>
      <c r="L24" s="927"/>
      <c r="M24" s="927"/>
      <c r="N24" s="928"/>
      <c r="O24" s="1059">
        <f>ROUND(O53*$T$24/$T$25,0)</f>
        <v>72711</v>
      </c>
      <c r="P24" s="1056">
        <f>ROUND(P53*$T$24/$T$25,0)</f>
        <v>82244</v>
      </c>
      <c r="Q24" s="1056">
        <f>ROUND(Q53*$T$24/$T$25,0)</f>
        <v>99065</v>
      </c>
      <c r="R24" s="1056">
        <f>ROUND(R53*$T$24/$T$25,0)</f>
        <v>127795</v>
      </c>
      <c r="S24" s="1056">
        <f>ROUND(S53*$T$24/$T$25,0)</f>
        <v>151264</v>
      </c>
      <c r="T24" s="959">
        <f>ROUND((X24+Y24+Z24)/3,0)</f>
        <v>117996</v>
      </c>
      <c r="U24" s="403" t="s">
        <v>394</v>
      </c>
      <c r="V24" s="90" t="s">
        <v>355</v>
      </c>
      <c r="W24" s="78"/>
      <c r="X24" s="112">
        <v>102393</v>
      </c>
      <c r="Y24" s="113">
        <v>131833</v>
      </c>
      <c r="Z24" s="1011">
        <v>119761</v>
      </c>
      <c r="AA24" s="113">
        <v>146805</v>
      </c>
      <c r="AB24" s="113">
        <v>173440</v>
      </c>
      <c r="AC24" s="113">
        <v>213311</v>
      </c>
      <c r="AD24" s="113">
        <v>336865</v>
      </c>
      <c r="AE24" s="1011">
        <v>333943</v>
      </c>
      <c r="AF24" s="113">
        <v>350268</v>
      </c>
      <c r="AG24" s="113">
        <v>150986</v>
      </c>
      <c r="AH24" s="113">
        <v>167321</v>
      </c>
      <c r="AI24" s="1011">
        <v>176980</v>
      </c>
      <c r="AJ24" s="863">
        <f>'24生産実質'!T85</f>
        <v>150169</v>
      </c>
      <c r="AK24" s="1148"/>
      <c r="AL24" s="1148"/>
      <c r="AM24" s="1060">
        <f t="shared" si="0"/>
        <v>64.708228466119294</v>
      </c>
      <c r="AN24" s="1060">
        <f t="shared" si="1"/>
        <v>178.8411920408146</v>
      </c>
      <c r="AO24" s="1019">
        <f t="shared" si="2"/>
        <v>-47.002931638034035</v>
      </c>
      <c r="AP24" s="1143"/>
      <c r="AQ24" s="1093">
        <f t="shared" si="3"/>
        <v>7.3888837189976186</v>
      </c>
      <c r="AR24" s="967">
        <f t="shared" si="4"/>
        <v>22.764100517719999</v>
      </c>
      <c r="AS24" s="1095">
        <f t="shared" si="5"/>
        <v>-11.925462904902117</v>
      </c>
    </row>
    <row r="25" spans="1:45" ht="13">
      <c r="A25" s="891" t="s">
        <v>105</v>
      </c>
      <c r="B25" s="144"/>
      <c r="C25" s="888"/>
      <c r="D25" s="583"/>
      <c r="E25" s="581"/>
      <c r="F25" s="581"/>
      <c r="G25" s="581"/>
      <c r="H25" s="581"/>
      <c r="I25" s="581"/>
      <c r="J25" s="581"/>
      <c r="K25" s="581"/>
      <c r="L25" s="581"/>
      <c r="M25" s="581"/>
      <c r="N25" s="582"/>
      <c r="O25" s="908">
        <v>298489.95269352477</v>
      </c>
      <c r="P25" s="1054">
        <v>319250.47798028425</v>
      </c>
      <c r="Q25" s="1054">
        <v>304425.76710365718</v>
      </c>
      <c r="R25" s="1054">
        <v>385561.40399762691</v>
      </c>
      <c r="S25" s="1054">
        <v>353412.5432921123</v>
      </c>
      <c r="T25" s="956">
        <f>T22+T23+T24</f>
        <v>472194</v>
      </c>
      <c r="U25" s="403" t="s">
        <v>395</v>
      </c>
      <c r="V25" s="90" t="s">
        <v>357</v>
      </c>
      <c r="W25" s="78"/>
      <c r="X25" s="112">
        <v>459984</v>
      </c>
      <c r="Y25" s="113">
        <v>428093</v>
      </c>
      <c r="Z25" s="1011">
        <v>516367</v>
      </c>
      <c r="AA25" s="113">
        <v>349810</v>
      </c>
      <c r="AB25" s="113">
        <v>363503</v>
      </c>
      <c r="AC25" s="113">
        <v>290304</v>
      </c>
      <c r="AD25" s="113">
        <v>414756</v>
      </c>
      <c r="AE25" s="1011">
        <v>374990</v>
      </c>
      <c r="AF25" s="113">
        <v>419682</v>
      </c>
      <c r="AG25" s="113">
        <v>331407</v>
      </c>
      <c r="AH25" s="113">
        <v>387183</v>
      </c>
      <c r="AI25" s="1011">
        <v>440365</v>
      </c>
      <c r="AJ25" s="863">
        <f>'24生産実質'!U85</f>
        <v>554737</v>
      </c>
      <c r="AK25" s="1148"/>
      <c r="AL25" s="1148"/>
      <c r="AM25" s="1060">
        <f t="shared" si="0"/>
        <v>72.993092511284956</v>
      </c>
      <c r="AN25" s="1060">
        <f t="shared" si="1"/>
        <v>-27.379170241320612</v>
      </c>
      <c r="AO25" s="1019">
        <f t="shared" si="2"/>
        <v>17.433798234619591</v>
      </c>
      <c r="AP25" s="1143"/>
      <c r="AQ25" s="1093">
        <f t="shared" si="3"/>
        <v>8.1444182931923024</v>
      </c>
      <c r="AR25" s="967">
        <f t="shared" si="4"/>
        <v>-6.1979690983128943</v>
      </c>
      <c r="AS25" s="1095">
        <f t="shared" si="5"/>
        <v>3.2663011632735994</v>
      </c>
    </row>
    <row r="26" spans="1:45" ht="13">
      <c r="A26" s="403" t="s">
        <v>146</v>
      </c>
      <c r="B26" s="90" t="s">
        <v>359</v>
      </c>
      <c r="C26" s="892"/>
      <c r="D26" s="926"/>
      <c r="E26" s="927"/>
      <c r="F26" s="927"/>
      <c r="G26" s="927"/>
      <c r="H26" s="927"/>
      <c r="I26" s="927"/>
      <c r="J26" s="927"/>
      <c r="K26" s="927"/>
      <c r="L26" s="927"/>
      <c r="M26" s="927"/>
      <c r="N26" s="928"/>
      <c r="O26" s="1059">
        <f>ROUND(O55*O56/O58,9)</f>
        <v>101384.19501042701</v>
      </c>
      <c r="P26" s="1056">
        <f>ROUND(P55*P56/P58,9)</f>
        <v>64274.564440394002</v>
      </c>
      <c r="Q26" s="1056">
        <f>ROUND(Q55*Q56/Q58,9)</f>
        <v>95706.177828234999</v>
      </c>
      <c r="R26" s="1056">
        <f>ROUND(R55*R56/R58,9)</f>
        <v>98743.939195026993</v>
      </c>
      <c r="S26" s="1056">
        <f>ROUND(S55*S56/S58,9)</f>
        <v>99676.460853134005</v>
      </c>
      <c r="T26" s="957"/>
      <c r="U26" s="403" t="s">
        <v>396</v>
      </c>
      <c r="V26" s="90" t="s">
        <v>359</v>
      </c>
      <c r="W26" s="78"/>
      <c r="X26" s="112">
        <v>81632</v>
      </c>
      <c r="Y26" s="113">
        <v>85855</v>
      </c>
      <c r="Z26" s="1011">
        <v>90138</v>
      </c>
      <c r="AA26" s="113">
        <v>90618</v>
      </c>
      <c r="AB26" s="113">
        <v>80764</v>
      </c>
      <c r="AC26" s="113">
        <v>91420</v>
      </c>
      <c r="AD26" s="113">
        <v>53896</v>
      </c>
      <c r="AE26" s="1011">
        <v>51048</v>
      </c>
      <c r="AF26" s="113">
        <v>48621</v>
      </c>
      <c r="AG26" s="113">
        <v>50002</v>
      </c>
      <c r="AH26" s="113">
        <v>51435</v>
      </c>
      <c r="AI26" s="1011">
        <v>43212</v>
      </c>
      <c r="AJ26" s="863">
        <f>'24生産実質'!V85</f>
        <v>48662</v>
      </c>
      <c r="AK26" s="1148"/>
      <c r="AL26" s="1148"/>
      <c r="AM26" s="1060">
        <f t="shared" si="0"/>
        <v>-11.092651087549076</v>
      </c>
      <c r="AN26" s="1060">
        <f t="shared" si="1"/>
        <v>-43.366837515809095</v>
      </c>
      <c r="AO26" s="1019">
        <f t="shared" si="2"/>
        <v>-15.350258580159851</v>
      </c>
      <c r="AP26" s="1143"/>
      <c r="AQ26" s="1093">
        <f t="shared" si="3"/>
        <v>-1.6656208683797691</v>
      </c>
      <c r="AR26" s="967">
        <f t="shared" si="4"/>
        <v>-10.748779696052924</v>
      </c>
      <c r="AS26" s="1095">
        <f t="shared" si="5"/>
        <v>-3.2780314127276999</v>
      </c>
    </row>
    <row r="27" spans="1:45" ht="13">
      <c r="A27" s="403" t="s">
        <v>147</v>
      </c>
      <c r="B27" s="90" t="s">
        <v>361</v>
      </c>
      <c r="C27" s="892"/>
      <c r="D27" s="926"/>
      <c r="E27" s="927"/>
      <c r="F27" s="927"/>
      <c r="G27" s="927"/>
      <c r="H27" s="927"/>
      <c r="I27" s="927"/>
      <c r="J27" s="927"/>
      <c r="K27" s="927"/>
      <c r="L27" s="927"/>
      <c r="M27" s="927"/>
      <c r="N27" s="928"/>
      <c r="O27" s="1059">
        <f>O55-O26</f>
        <v>341586.82301704201</v>
      </c>
      <c r="P27" s="1056">
        <f>P55-P26</f>
        <v>361695.5486548146</v>
      </c>
      <c r="Q27" s="1056">
        <f>Q55-Q26</f>
        <v>357279.19211030041</v>
      </c>
      <c r="R27" s="1056">
        <f>R55-R26</f>
        <v>381045.98358749697</v>
      </c>
      <c r="S27" s="1056">
        <f>S55-S26</f>
        <v>374856.20899722917</v>
      </c>
      <c r="T27" s="957"/>
      <c r="U27" s="1080" t="s">
        <v>397</v>
      </c>
      <c r="V27" s="1081" t="s">
        <v>398</v>
      </c>
      <c r="W27" s="419"/>
      <c r="X27" s="1082">
        <v>331625</v>
      </c>
      <c r="Y27" s="1083">
        <v>358260</v>
      </c>
      <c r="Z27" s="1084">
        <v>323575</v>
      </c>
      <c r="AA27" s="1083">
        <v>227711</v>
      </c>
      <c r="AB27" s="1083">
        <v>264442</v>
      </c>
      <c r="AC27" s="1083">
        <v>284201</v>
      </c>
      <c r="AD27" s="1083">
        <v>305611</v>
      </c>
      <c r="AE27" s="1084">
        <v>330544</v>
      </c>
      <c r="AF27" s="1083">
        <v>315614</v>
      </c>
      <c r="AG27" s="1083">
        <v>314350</v>
      </c>
      <c r="AH27" s="1083">
        <v>334409</v>
      </c>
      <c r="AI27" s="1084">
        <v>329727</v>
      </c>
      <c r="AJ27" s="1085">
        <f>'24生産実質'!W85</f>
        <v>321936</v>
      </c>
      <c r="AK27" s="1150"/>
      <c r="AL27" s="1150"/>
      <c r="AM27" s="1073">
        <f t="shared" si="0"/>
        <v>-5.2729853154035133</v>
      </c>
      <c r="AN27" s="1073">
        <f t="shared" si="1"/>
        <v>2.1537510623503051</v>
      </c>
      <c r="AO27" s="1074">
        <f t="shared" si="2"/>
        <v>-0.24716830437097634</v>
      </c>
      <c r="AP27" s="1146"/>
      <c r="AQ27" s="1097">
        <f t="shared" si="3"/>
        <v>-0.77088419351274418</v>
      </c>
      <c r="AR27" s="968">
        <f t="shared" si="4"/>
        <v>0.42708654054273154</v>
      </c>
      <c r="AS27" s="1096">
        <f t="shared" si="5"/>
        <v>-4.9482607216611019E-2</v>
      </c>
    </row>
    <row r="28" spans="1:45" ht="13">
      <c r="A28" s="887" t="s">
        <v>106</v>
      </c>
      <c r="B28" s="141" t="s">
        <v>107</v>
      </c>
      <c r="C28" s="888"/>
      <c r="D28" s="583"/>
      <c r="E28" s="581"/>
      <c r="F28" s="581"/>
      <c r="G28" s="581"/>
      <c r="H28" s="581"/>
      <c r="I28" s="581"/>
      <c r="J28" s="581"/>
      <c r="K28" s="581"/>
      <c r="L28" s="581"/>
      <c r="M28" s="581"/>
      <c r="N28" s="582"/>
      <c r="O28" s="908">
        <v>1196700.2029695204</v>
      </c>
      <c r="P28" s="1054">
        <v>1066886.5475293037</v>
      </c>
      <c r="Q28" s="1054">
        <v>989803.38822019892</v>
      </c>
      <c r="R28" s="1054">
        <v>1031505.2382126357</v>
      </c>
      <c r="S28" s="1054">
        <v>981366.29839767097</v>
      </c>
      <c r="T28" s="956"/>
      <c r="U28" s="79" t="s">
        <v>362</v>
      </c>
      <c r="V28" s="79"/>
      <c r="W28" s="78"/>
      <c r="X28" s="118">
        <v>1012371</v>
      </c>
      <c r="Y28" s="116">
        <v>902383</v>
      </c>
      <c r="Z28" s="1010">
        <v>1017335</v>
      </c>
      <c r="AA28" s="116">
        <v>770214</v>
      </c>
      <c r="AB28" s="116">
        <v>767589</v>
      </c>
      <c r="AC28" s="116">
        <v>710669</v>
      </c>
      <c r="AD28" s="116">
        <v>774642</v>
      </c>
      <c r="AE28" s="1010">
        <v>859063</v>
      </c>
      <c r="AF28" s="116">
        <v>862708</v>
      </c>
      <c r="AG28" s="116">
        <v>825306</v>
      </c>
      <c r="AH28" s="116">
        <v>926964</v>
      </c>
      <c r="AI28" s="1010">
        <v>862415</v>
      </c>
      <c r="AJ28" s="863">
        <f>'24生産実質'!Y85</f>
        <v>825323</v>
      </c>
      <c r="AK28" s="1148"/>
      <c r="AL28" s="1148"/>
      <c r="AM28" s="1060">
        <f t="shared" si="0"/>
        <v>-14.988315580162789</v>
      </c>
      <c r="AN28" s="1060">
        <f t="shared" si="1"/>
        <v>-15.5575105545371</v>
      </c>
      <c r="AO28" s="1019">
        <f t="shared" si="2"/>
        <v>0.39019257027715082</v>
      </c>
      <c r="AP28" s="1143"/>
      <c r="AQ28" s="1093">
        <f t="shared" si="3"/>
        <v>-2.2930363463390169</v>
      </c>
      <c r="AR28" s="967">
        <f t="shared" si="4"/>
        <v>-3.3254396603109249</v>
      </c>
      <c r="AS28" s="1095">
        <f t="shared" si="5"/>
        <v>7.7916998238536372E-2</v>
      </c>
    </row>
    <row r="29" spans="1:45" ht="13">
      <c r="A29" s="889"/>
      <c r="B29" s="143" t="s">
        <v>108</v>
      </c>
      <c r="C29" s="890"/>
      <c r="D29" s="583"/>
      <c r="E29" s="581"/>
      <c r="F29" s="581"/>
      <c r="G29" s="581"/>
      <c r="H29" s="581"/>
      <c r="I29" s="581"/>
      <c r="J29" s="581"/>
      <c r="K29" s="581"/>
      <c r="L29" s="581"/>
      <c r="M29" s="581"/>
      <c r="N29" s="582"/>
      <c r="O29" s="908">
        <v>5270862.0573443547</v>
      </c>
      <c r="P29" s="1054">
        <v>5191967.0225635963</v>
      </c>
      <c r="Q29" s="1054">
        <v>5192915.9742711475</v>
      </c>
      <c r="R29" s="1054">
        <v>5554248.4492016071</v>
      </c>
      <c r="S29" s="1054">
        <v>5688408.1595865879</v>
      </c>
      <c r="T29" s="956"/>
      <c r="U29" s="83"/>
      <c r="V29" s="82" t="s">
        <v>399</v>
      </c>
      <c r="W29" s="83"/>
      <c r="X29" s="121">
        <v>5892267</v>
      </c>
      <c r="Y29" s="122">
        <v>5786675</v>
      </c>
      <c r="Z29" s="1013">
        <v>6056807</v>
      </c>
      <c r="AA29" s="122">
        <v>4637037</v>
      </c>
      <c r="AB29" s="122">
        <v>5428814</v>
      </c>
      <c r="AC29" s="122">
        <v>5398386</v>
      </c>
      <c r="AD29" s="122">
        <v>5507080</v>
      </c>
      <c r="AE29" s="1013">
        <v>5541518</v>
      </c>
      <c r="AF29" s="122">
        <v>5658653</v>
      </c>
      <c r="AG29" s="122">
        <v>5315566</v>
      </c>
      <c r="AH29" s="122">
        <v>5424570</v>
      </c>
      <c r="AI29" s="1013">
        <v>5653465</v>
      </c>
      <c r="AJ29" s="152"/>
      <c r="AM29" s="1060">
        <f t="shared" si="0"/>
        <v>14.911127138311638</v>
      </c>
      <c r="AN29" s="1060">
        <f t="shared" si="1"/>
        <v>-8.5076014474293142</v>
      </c>
      <c r="AO29" s="1019">
        <f t="shared" si="2"/>
        <v>2.0201504353139339</v>
      </c>
      <c r="AP29" s="1143"/>
      <c r="AQ29" s="1093">
        <f t="shared" si="3"/>
        <v>2.0053980562632079</v>
      </c>
      <c r="AR29" s="967">
        <f t="shared" si="4"/>
        <v>-1.7625676680652624</v>
      </c>
      <c r="AS29" s="1095">
        <f t="shared" si="5"/>
        <v>0.40080430209565865</v>
      </c>
    </row>
    <row r="30" spans="1:45" ht="13">
      <c r="A30" s="403" t="s">
        <v>364</v>
      </c>
      <c r="C30" s="892"/>
      <c r="D30" s="926"/>
      <c r="E30" s="927"/>
      <c r="F30" s="927"/>
      <c r="G30" s="927"/>
      <c r="H30" s="927"/>
      <c r="I30" s="927"/>
      <c r="J30" s="927"/>
      <c r="K30" s="927"/>
      <c r="L30" s="927"/>
      <c r="M30" s="927"/>
      <c r="N30" s="928"/>
      <c r="O30" s="1059">
        <f>O59+O66</f>
        <v>712514.56067060702</v>
      </c>
      <c r="P30" s="1056">
        <f>P59+P66</f>
        <v>730002.75555230933</v>
      </c>
      <c r="Q30" s="1056">
        <f>Q59+Q66</f>
        <v>732260.92069639463</v>
      </c>
      <c r="R30" s="1056">
        <f>R59+R66</f>
        <v>710122.0414391855</v>
      </c>
      <c r="S30" s="1056">
        <f>S59+S66</f>
        <v>741780.75236254069</v>
      </c>
      <c r="T30" s="957"/>
      <c r="U30" s="79" t="s">
        <v>364</v>
      </c>
      <c r="V30" s="79"/>
      <c r="W30" s="78"/>
      <c r="X30" s="112">
        <v>853264</v>
      </c>
      <c r="Y30" s="113">
        <v>834690</v>
      </c>
      <c r="Z30" s="1011">
        <v>783878</v>
      </c>
      <c r="AA30" s="113">
        <v>804351</v>
      </c>
      <c r="AB30" s="113">
        <v>867861</v>
      </c>
      <c r="AC30" s="113">
        <v>691346</v>
      </c>
      <c r="AD30" s="113">
        <v>622136</v>
      </c>
      <c r="AE30" s="1011">
        <v>678411</v>
      </c>
      <c r="AF30" s="113">
        <v>704460</v>
      </c>
      <c r="AG30" s="113">
        <v>795006</v>
      </c>
      <c r="AH30" s="113">
        <v>772780</v>
      </c>
      <c r="AI30" s="1011">
        <v>785276</v>
      </c>
      <c r="AJ30" s="863">
        <f>'24生産実質'!X85</f>
        <v>639405</v>
      </c>
      <c r="AK30" s="1148"/>
      <c r="AL30" s="1148"/>
      <c r="AM30" s="1060">
        <f t="shared" si="0"/>
        <v>10.015716627913804</v>
      </c>
      <c r="AN30" s="1060">
        <f t="shared" si="1"/>
        <v>-13.454517157006576</v>
      </c>
      <c r="AO30" s="1019">
        <f t="shared" si="2"/>
        <v>15.752250479429136</v>
      </c>
      <c r="AP30" s="1143"/>
      <c r="AQ30" s="1093">
        <f t="shared" si="3"/>
        <v>1.3729546047954511</v>
      </c>
      <c r="AR30" s="967">
        <f t="shared" si="4"/>
        <v>-2.848640788246759</v>
      </c>
      <c r="AS30" s="1095">
        <f t="shared" si="5"/>
        <v>2.9688562356358528</v>
      </c>
    </row>
    <row r="31" spans="1:45" ht="13">
      <c r="A31" s="887" t="s">
        <v>111</v>
      </c>
      <c r="B31" s="141" t="s">
        <v>112</v>
      </c>
      <c r="C31" s="888"/>
      <c r="D31" s="583"/>
      <c r="E31" s="581"/>
      <c r="F31" s="581"/>
      <c r="G31" s="581"/>
      <c r="H31" s="581"/>
      <c r="I31" s="581"/>
      <c r="J31" s="581"/>
      <c r="K31" s="581"/>
      <c r="L31" s="581"/>
      <c r="M31" s="581"/>
      <c r="N31" s="582"/>
      <c r="O31" s="908">
        <v>2191046.3770230738</v>
      </c>
      <c r="P31" s="1054">
        <v>2189195.8640726847</v>
      </c>
      <c r="Q31" s="1054">
        <v>2233604.4812460048</v>
      </c>
      <c r="R31" s="1054">
        <v>2172809.8619552245</v>
      </c>
      <c r="S31" s="1054">
        <v>2058723</v>
      </c>
      <c r="T31" s="956"/>
      <c r="U31" s="79" t="s">
        <v>400</v>
      </c>
      <c r="V31" s="79"/>
      <c r="W31" s="78"/>
      <c r="X31" s="112">
        <v>1943883</v>
      </c>
      <c r="Y31" s="113">
        <v>1982514</v>
      </c>
      <c r="Z31" s="1011">
        <v>1760585</v>
      </c>
      <c r="AA31" s="113">
        <v>1988395</v>
      </c>
      <c r="AB31" s="113">
        <v>2057444</v>
      </c>
      <c r="AC31" s="113">
        <v>2175937</v>
      </c>
      <c r="AD31" s="113">
        <v>2320751</v>
      </c>
      <c r="AE31" s="1011">
        <v>2259617</v>
      </c>
      <c r="AF31" s="113">
        <v>2070134</v>
      </c>
      <c r="AG31" s="113">
        <v>2318050</v>
      </c>
      <c r="AH31" s="113">
        <v>2354933</v>
      </c>
      <c r="AI31" s="1011">
        <v>2251494</v>
      </c>
      <c r="AJ31" s="863">
        <f>'24生産実質'!Z85</f>
        <v>2309563</v>
      </c>
      <c r="AK31" s="1148"/>
      <c r="AL31" s="1148"/>
      <c r="AM31" s="1060">
        <f t="shared" si="0"/>
        <v>-19.646383642866208</v>
      </c>
      <c r="AN31" s="1060">
        <f t="shared" si="1"/>
        <v>28.344669527458205</v>
      </c>
      <c r="AO31" s="1019">
        <f t="shared" si="2"/>
        <v>-0.35948570045277584</v>
      </c>
      <c r="AP31" s="1143"/>
      <c r="AQ31" s="1093">
        <f t="shared" si="3"/>
        <v>-3.0764423751045822</v>
      </c>
      <c r="AR31" s="967">
        <f t="shared" si="4"/>
        <v>5.1176315883443069</v>
      </c>
      <c r="AS31" s="1095">
        <f t="shared" si="5"/>
        <v>-7.2000747618650163E-2</v>
      </c>
    </row>
    <row r="32" spans="1:45" ht="13">
      <c r="A32" s="887" t="s">
        <v>200</v>
      </c>
      <c r="B32" s="141" t="s">
        <v>201</v>
      </c>
      <c r="C32" s="888"/>
      <c r="D32" s="583"/>
      <c r="E32" s="581"/>
      <c r="F32" s="581"/>
      <c r="G32" s="581"/>
      <c r="H32" s="581"/>
      <c r="I32" s="581"/>
      <c r="J32" s="581"/>
      <c r="K32" s="581"/>
      <c r="L32" s="581"/>
      <c r="M32" s="581"/>
      <c r="N32" s="582"/>
      <c r="O32" s="908">
        <v>970930.16260951699</v>
      </c>
      <c r="P32" s="1054">
        <v>974203.03396741895</v>
      </c>
      <c r="Q32" s="1054">
        <v>980321.7323550923</v>
      </c>
      <c r="R32" s="1054">
        <v>1040552.4582507166</v>
      </c>
      <c r="S32" s="1054">
        <v>1036533.7130833247</v>
      </c>
      <c r="T32" s="956"/>
      <c r="U32" s="79" t="s">
        <v>366</v>
      </c>
      <c r="V32" s="77"/>
      <c r="W32" s="145"/>
      <c r="X32" s="112">
        <v>1185412</v>
      </c>
      <c r="Y32" s="113">
        <v>1264857</v>
      </c>
      <c r="Z32" s="1011">
        <v>1246519</v>
      </c>
      <c r="AA32" s="113">
        <v>1058996</v>
      </c>
      <c r="AB32" s="113">
        <v>1143348</v>
      </c>
      <c r="AC32" s="113">
        <v>1083749</v>
      </c>
      <c r="AD32" s="113">
        <v>1142532</v>
      </c>
      <c r="AE32" s="1011">
        <v>1062661</v>
      </c>
      <c r="AF32" s="113">
        <v>1182282</v>
      </c>
      <c r="AG32" s="113">
        <v>1148407</v>
      </c>
      <c r="AH32" s="113">
        <v>1064030</v>
      </c>
      <c r="AI32" s="1011">
        <v>1070168</v>
      </c>
      <c r="AJ32" s="863">
        <f>'24生産実質'!AA85</f>
        <v>1081708</v>
      </c>
      <c r="AK32" s="1148"/>
      <c r="AL32" s="1148"/>
      <c r="AM32" s="1060">
        <f t="shared" si="0"/>
        <v>28.384002063526143</v>
      </c>
      <c r="AN32" s="1060">
        <f t="shared" si="1"/>
        <v>-14.749715006349682</v>
      </c>
      <c r="AO32" s="1019">
        <f t="shared" si="2"/>
        <v>0.70643413092227902</v>
      </c>
      <c r="AP32" s="1143"/>
      <c r="AQ32" s="1093">
        <f t="shared" si="3"/>
        <v>3.6338323456879262</v>
      </c>
      <c r="AR32" s="967">
        <f t="shared" si="4"/>
        <v>-3.1411813308887759</v>
      </c>
      <c r="AS32" s="1095">
        <f t="shared" si="5"/>
        <v>0.14088927073379054</v>
      </c>
    </row>
    <row r="33" spans="1:45" ht="13">
      <c r="A33" s="403" t="s">
        <v>367</v>
      </c>
      <c r="C33" s="892"/>
      <c r="D33" s="926"/>
      <c r="E33" s="927"/>
      <c r="F33" s="927"/>
      <c r="G33" s="927"/>
      <c r="H33" s="927"/>
      <c r="I33" s="927"/>
      <c r="J33" s="927"/>
      <c r="K33" s="927"/>
      <c r="L33" s="927"/>
      <c r="M33" s="927"/>
      <c r="N33" s="928"/>
      <c r="O33" s="1059">
        <f>ROUND(O62*O75/O77,0)</f>
        <v>408380</v>
      </c>
      <c r="P33" s="1056">
        <f>ROUND(P62*P75/P77,0)</f>
        <v>402740</v>
      </c>
      <c r="Q33" s="1056">
        <f>ROUND(Q62*Q75/Q77,0)</f>
        <v>414329</v>
      </c>
      <c r="R33" s="1056">
        <f>ROUND(R62*R75/R77,0)</f>
        <v>446226</v>
      </c>
      <c r="S33" s="1056">
        <f>ROUND(S62*S75/S77,0)</f>
        <v>442312</v>
      </c>
      <c r="T33" s="957"/>
      <c r="U33" s="79" t="s">
        <v>367</v>
      </c>
      <c r="V33" s="77"/>
      <c r="W33" s="145"/>
      <c r="X33" s="112">
        <v>643734</v>
      </c>
      <c r="Y33" s="113">
        <v>648392</v>
      </c>
      <c r="Z33" s="1011">
        <v>582323</v>
      </c>
      <c r="AA33" s="113">
        <v>558706</v>
      </c>
      <c r="AB33" s="113">
        <v>535408</v>
      </c>
      <c r="AC33" s="113">
        <v>561273</v>
      </c>
      <c r="AD33" s="113">
        <v>540170</v>
      </c>
      <c r="AE33" s="1011">
        <v>558570</v>
      </c>
      <c r="AF33" s="113">
        <v>548102</v>
      </c>
      <c r="AG33" s="113">
        <v>494798</v>
      </c>
      <c r="AH33" s="113">
        <v>508888</v>
      </c>
      <c r="AI33" s="1011">
        <v>575375</v>
      </c>
      <c r="AJ33" s="863">
        <f>'24生産実質'!AB85</f>
        <v>616557</v>
      </c>
      <c r="AK33" s="1148"/>
      <c r="AL33" s="1148"/>
      <c r="AM33" s="1060">
        <f t="shared" si="0"/>
        <v>42.593417895097701</v>
      </c>
      <c r="AN33" s="1060">
        <f t="shared" si="1"/>
        <v>-4.0790076984766186</v>
      </c>
      <c r="AO33" s="1019">
        <f t="shared" si="2"/>
        <v>3.0085754695024796</v>
      </c>
      <c r="AP33" s="1143"/>
      <c r="AQ33" s="1093">
        <f t="shared" si="3"/>
        <v>5.199629740231182</v>
      </c>
      <c r="AR33" s="967">
        <f t="shared" si="4"/>
        <v>-0.82944754771804297</v>
      </c>
      <c r="AS33" s="1095">
        <f t="shared" si="5"/>
        <v>0.59460189599063185</v>
      </c>
    </row>
    <row r="34" spans="1:45" ht="13">
      <c r="A34" s="887" t="s">
        <v>202</v>
      </c>
      <c r="B34" s="141" t="s">
        <v>203</v>
      </c>
      <c r="C34" s="888"/>
      <c r="D34" s="583"/>
      <c r="E34" s="581"/>
      <c r="F34" s="581"/>
      <c r="G34" s="581"/>
      <c r="H34" s="581"/>
      <c r="I34" s="581"/>
      <c r="J34" s="581"/>
      <c r="K34" s="581"/>
      <c r="L34" s="581"/>
      <c r="M34" s="581"/>
      <c r="N34" s="582"/>
      <c r="O34" s="908">
        <v>582797.11677386018</v>
      </c>
      <c r="P34" s="1054">
        <v>609975.60210722045</v>
      </c>
      <c r="Q34" s="1054">
        <v>635889.46518316364</v>
      </c>
      <c r="R34" s="1054">
        <v>633321.21582037746</v>
      </c>
      <c r="S34" s="1054">
        <v>645496.10437291395</v>
      </c>
      <c r="T34" s="956"/>
      <c r="U34" s="79" t="s">
        <v>368</v>
      </c>
      <c r="V34" s="79"/>
      <c r="W34" s="78"/>
      <c r="X34" s="112">
        <v>542920</v>
      </c>
      <c r="Y34" s="113">
        <v>557480</v>
      </c>
      <c r="Z34" s="1011">
        <v>573085</v>
      </c>
      <c r="AA34" s="113">
        <v>585605</v>
      </c>
      <c r="AB34" s="113">
        <v>601617</v>
      </c>
      <c r="AC34" s="113">
        <v>619240</v>
      </c>
      <c r="AD34" s="113">
        <v>607643</v>
      </c>
      <c r="AE34" s="1011">
        <v>622149</v>
      </c>
      <c r="AF34" s="113">
        <v>611290</v>
      </c>
      <c r="AG34" s="113">
        <v>621049</v>
      </c>
      <c r="AH34" s="113">
        <v>602347</v>
      </c>
      <c r="AI34" s="1011">
        <v>594027</v>
      </c>
      <c r="AJ34" s="863">
        <f>'24生産実質'!AC85</f>
        <v>588222</v>
      </c>
      <c r="AK34" s="1148"/>
      <c r="AL34" s="1148"/>
      <c r="AM34" s="1060">
        <f t="shared" si="0"/>
        <v>-1.6664661670982022</v>
      </c>
      <c r="AN34" s="1060">
        <f t="shared" si="1"/>
        <v>8.561382691921791</v>
      </c>
      <c r="AO34" s="1019">
        <f t="shared" si="2"/>
        <v>-4.5201390663651306</v>
      </c>
      <c r="AP34" s="1143"/>
      <c r="AQ34" s="1093">
        <f t="shared" si="3"/>
        <v>-0.23978461829269326</v>
      </c>
      <c r="AR34" s="967">
        <f t="shared" si="4"/>
        <v>1.6564813229388076</v>
      </c>
      <c r="AS34" s="1095">
        <f t="shared" si="5"/>
        <v>-0.92083096424988575</v>
      </c>
    </row>
    <row r="35" spans="1:45" ht="13">
      <c r="A35" s="887" t="s">
        <v>113</v>
      </c>
      <c r="B35" s="141" t="s">
        <v>114</v>
      </c>
      <c r="C35" s="888"/>
      <c r="D35" s="583"/>
      <c r="E35" s="581"/>
      <c r="F35" s="581"/>
      <c r="G35" s="581"/>
      <c r="H35" s="581"/>
      <c r="I35" s="581"/>
      <c r="J35" s="581"/>
      <c r="K35" s="581"/>
      <c r="L35" s="581"/>
      <c r="M35" s="581"/>
      <c r="N35" s="582"/>
      <c r="O35" s="908">
        <v>964782.46999294602</v>
      </c>
      <c r="P35" s="1054">
        <v>911724.52687246003</v>
      </c>
      <c r="Q35" s="1054">
        <v>902381.13147004554</v>
      </c>
      <c r="R35" s="1054">
        <v>881876.58791038208</v>
      </c>
      <c r="S35" s="1054">
        <v>949542.09004478343</v>
      </c>
      <c r="T35" s="956"/>
      <c r="U35" s="79" t="s">
        <v>369</v>
      </c>
      <c r="V35" s="79"/>
      <c r="W35" s="78"/>
      <c r="X35" s="112">
        <v>799970</v>
      </c>
      <c r="Y35" s="113">
        <v>826400</v>
      </c>
      <c r="Z35" s="1011">
        <v>672892</v>
      </c>
      <c r="AA35" s="113">
        <v>702451</v>
      </c>
      <c r="AB35" s="113">
        <v>699411</v>
      </c>
      <c r="AC35" s="113">
        <v>695262</v>
      </c>
      <c r="AD35" s="113">
        <v>742941</v>
      </c>
      <c r="AE35" s="1011">
        <v>807495</v>
      </c>
      <c r="AF35" s="113">
        <v>796566</v>
      </c>
      <c r="AG35" s="113">
        <v>824839</v>
      </c>
      <c r="AH35" s="113">
        <v>799180</v>
      </c>
      <c r="AI35" s="1011">
        <v>807193</v>
      </c>
      <c r="AJ35" s="863">
        <f>'24生産実質'!AD85</f>
        <v>829075</v>
      </c>
      <c r="AK35" s="1148"/>
      <c r="AL35" s="1148"/>
      <c r="AM35" s="1060">
        <f t="shared" si="0"/>
        <v>-30.254537066275695</v>
      </c>
      <c r="AN35" s="1060">
        <f t="shared" si="1"/>
        <v>20.00365586156471</v>
      </c>
      <c r="AO35" s="1019">
        <f t="shared" si="2"/>
        <v>-3.7399612381500816E-2</v>
      </c>
      <c r="AP35" s="1143"/>
      <c r="AQ35" s="1093">
        <f t="shared" si="3"/>
        <v>-5.0171629712130734</v>
      </c>
      <c r="AR35" s="967">
        <f t="shared" si="4"/>
        <v>3.7143608643562587</v>
      </c>
      <c r="AS35" s="1095">
        <f t="shared" si="5"/>
        <v>-7.4810417122650463E-3</v>
      </c>
    </row>
    <row r="36" spans="1:45" ht="13">
      <c r="A36" s="887" t="s">
        <v>199</v>
      </c>
      <c r="B36" s="141" t="s">
        <v>115</v>
      </c>
      <c r="C36" s="888"/>
      <c r="D36" s="583"/>
      <c r="E36" s="581"/>
      <c r="F36" s="581"/>
      <c r="G36" s="581"/>
      <c r="H36" s="581"/>
      <c r="I36" s="581"/>
      <c r="J36" s="581"/>
      <c r="K36" s="581"/>
      <c r="L36" s="581"/>
      <c r="M36" s="581"/>
      <c r="N36" s="582"/>
      <c r="O36" s="908">
        <v>2700874.364328959</v>
      </c>
      <c r="P36" s="1054">
        <v>2703127.3490008637</v>
      </c>
      <c r="Q36" s="1054">
        <v>2719973.2122414061</v>
      </c>
      <c r="R36" s="1054">
        <v>2784659.7433614642</v>
      </c>
      <c r="S36" s="1054">
        <v>2844199.0817107223</v>
      </c>
      <c r="T36" s="956"/>
      <c r="U36" s="79" t="s">
        <v>401</v>
      </c>
      <c r="V36" s="79"/>
      <c r="W36" s="78"/>
      <c r="X36" s="112">
        <v>2673399</v>
      </c>
      <c r="Y36" s="113">
        <v>2652252</v>
      </c>
      <c r="Z36" s="1011">
        <v>2538310</v>
      </c>
      <c r="AA36" s="113">
        <v>2589016</v>
      </c>
      <c r="AB36" s="113">
        <v>2635023</v>
      </c>
      <c r="AC36" s="113">
        <v>2679677</v>
      </c>
      <c r="AD36" s="113">
        <v>2697490</v>
      </c>
      <c r="AE36" s="1011">
        <v>2910481</v>
      </c>
      <c r="AF36" s="113">
        <v>2974607</v>
      </c>
      <c r="AG36" s="113">
        <v>3033025</v>
      </c>
      <c r="AH36" s="113">
        <v>3080722</v>
      </c>
      <c r="AI36" s="1011">
        <v>3266176</v>
      </c>
      <c r="AJ36" s="863">
        <f>'24生産実質'!AE85</f>
        <v>3157319</v>
      </c>
      <c r="AK36" s="1148"/>
      <c r="AL36" s="1148"/>
      <c r="AM36" s="1060">
        <f t="shared" si="0"/>
        <v>-6.0189532129292012</v>
      </c>
      <c r="AN36" s="1060">
        <f t="shared" si="1"/>
        <v>14.662157104530179</v>
      </c>
      <c r="AO36" s="1019">
        <f t="shared" si="2"/>
        <v>12.221175812520336</v>
      </c>
      <c r="AP36" s="1143"/>
      <c r="AQ36" s="1093">
        <f t="shared" si="3"/>
        <v>-0.88289445010121259</v>
      </c>
      <c r="AR36" s="967">
        <f t="shared" si="4"/>
        <v>2.7741802778407099</v>
      </c>
      <c r="AS36" s="1095">
        <f t="shared" si="5"/>
        <v>2.3328248887620084</v>
      </c>
    </row>
    <row r="37" spans="1:45" ht="13">
      <c r="A37" s="403" t="s">
        <v>371</v>
      </c>
      <c r="C37" s="892"/>
      <c r="D37" s="926"/>
      <c r="E37" s="927"/>
      <c r="F37" s="927"/>
      <c r="G37" s="927"/>
      <c r="H37" s="927"/>
      <c r="I37" s="927"/>
      <c r="J37" s="927"/>
      <c r="K37" s="927"/>
      <c r="L37" s="927"/>
      <c r="M37" s="927"/>
      <c r="N37" s="928"/>
      <c r="O37" s="1059">
        <f>O63</f>
        <v>915041.08984758891</v>
      </c>
      <c r="P37" s="1056">
        <f>P63</f>
        <v>948556.2032725173</v>
      </c>
      <c r="Q37" s="1056">
        <f>Q63</f>
        <v>981613.59132567164</v>
      </c>
      <c r="R37" s="1056">
        <f>R63</f>
        <v>1022654.5431614141</v>
      </c>
      <c r="S37" s="1056">
        <f>S63</f>
        <v>1083567.807876263</v>
      </c>
      <c r="T37" s="957"/>
      <c r="U37" s="79" t="s">
        <v>371</v>
      </c>
      <c r="V37" s="77"/>
      <c r="W37" s="78"/>
      <c r="X37" s="112">
        <v>1003371</v>
      </c>
      <c r="Y37" s="113">
        <v>1083855</v>
      </c>
      <c r="Z37" s="1011">
        <v>1120079</v>
      </c>
      <c r="AA37" s="113">
        <v>1085586</v>
      </c>
      <c r="AB37" s="113">
        <v>1101033</v>
      </c>
      <c r="AC37" s="113">
        <v>1145725</v>
      </c>
      <c r="AD37" s="113">
        <v>1101612</v>
      </c>
      <c r="AE37" s="1011">
        <v>1145346</v>
      </c>
      <c r="AF37" s="113">
        <v>1131968</v>
      </c>
      <c r="AG37" s="113">
        <v>1214063</v>
      </c>
      <c r="AH37" s="113">
        <v>1294035</v>
      </c>
      <c r="AI37" s="1011">
        <v>1311930</v>
      </c>
      <c r="AJ37" s="863">
        <f>'24生産実質'!AF85</f>
        <v>1265746</v>
      </c>
      <c r="AK37" s="1148"/>
      <c r="AL37" s="1148"/>
      <c r="AM37" s="1060">
        <f t="shared" si="0"/>
        <v>22.407508518176229</v>
      </c>
      <c r="AN37" s="1060">
        <f t="shared" si="1"/>
        <v>2.2558230267686477</v>
      </c>
      <c r="AO37" s="1019">
        <f t="shared" si="2"/>
        <v>14.544425876547349</v>
      </c>
      <c r="AP37" s="1143"/>
      <c r="AQ37" s="1093">
        <f t="shared" si="3"/>
        <v>2.9304824407865304</v>
      </c>
      <c r="AR37" s="967">
        <f t="shared" si="4"/>
        <v>0.44714786050168431</v>
      </c>
      <c r="AS37" s="1095">
        <f t="shared" si="5"/>
        <v>2.7530665935073362</v>
      </c>
    </row>
    <row r="38" spans="1:45" ht="13">
      <c r="A38" s="887" t="s">
        <v>207</v>
      </c>
      <c r="B38" s="141" t="s">
        <v>123</v>
      </c>
      <c r="C38" s="888"/>
      <c r="D38" s="583"/>
      <c r="E38" s="581"/>
      <c r="F38" s="581"/>
      <c r="G38" s="581"/>
      <c r="H38" s="581"/>
      <c r="I38" s="581"/>
      <c r="J38" s="581"/>
      <c r="K38" s="581"/>
      <c r="L38" s="581"/>
      <c r="M38" s="581"/>
      <c r="N38" s="582"/>
      <c r="O38" s="907">
        <v>959031.02146439801</v>
      </c>
      <c r="P38" s="1053">
        <v>1014487.0486384416</v>
      </c>
      <c r="Q38" s="1053">
        <v>1023059.4943301219</v>
      </c>
      <c r="R38" s="1053">
        <v>1016661.2028275328</v>
      </c>
      <c r="S38" s="1053">
        <v>1009898.3289821122</v>
      </c>
      <c r="T38" s="955"/>
      <c r="U38" s="79" t="s">
        <v>372</v>
      </c>
      <c r="V38" s="79"/>
      <c r="W38" s="78"/>
      <c r="X38" s="112">
        <v>705676</v>
      </c>
      <c r="Y38" s="113">
        <v>703917</v>
      </c>
      <c r="Z38" s="1011">
        <v>692711</v>
      </c>
      <c r="AA38" s="113">
        <v>688772</v>
      </c>
      <c r="AB38" s="113">
        <v>689662</v>
      </c>
      <c r="AC38" s="113">
        <v>692770</v>
      </c>
      <c r="AD38" s="113">
        <v>672006</v>
      </c>
      <c r="AE38" s="1011">
        <v>646559</v>
      </c>
      <c r="AF38" s="113">
        <v>646080</v>
      </c>
      <c r="AG38" s="113">
        <v>650960</v>
      </c>
      <c r="AH38" s="113">
        <v>650040</v>
      </c>
      <c r="AI38" s="1011">
        <v>634763</v>
      </c>
      <c r="AJ38" s="863">
        <f>'24生産実質'!AG85</f>
        <v>672107</v>
      </c>
      <c r="AK38" s="1148"/>
      <c r="AL38" s="1148"/>
      <c r="AM38" s="1060">
        <f t="shared" si="0"/>
        <v>-27.76969832088842</v>
      </c>
      <c r="AN38" s="1060">
        <f t="shared" si="1"/>
        <v>-6.6625187127099181</v>
      </c>
      <c r="AO38" s="1019">
        <f t="shared" si="2"/>
        <v>-1.8244274691095477</v>
      </c>
      <c r="AP38" s="1143"/>
      <c r="AQ38" s="1093">
        <f t="shared" si="3"/>
        <v>-4.5409602738955446</v>
      </c>
      <c r="AR38" s="967">
        <f t="shared" si="4"/>
        <v>-1.3695043829991538</v>
      </c>
      <c r="AS38" s="1095">
        <f t="shared" si="5"/>
        <v>-0.36757784861592979</v>
      </c>
    </row>
    <row r="39" spans="1:45" ht="13">
      <c r="A39" s="403" t="s">
        <v>373</v>
      </c>
      <c r="C39" s="892"/>
      <c r="D39" s="926"/>
      <c r="E39" s="927"/>
      <c r="F39" s="927"/>
      <c r="G39" s="927"/>
      <c r="H39" s="927"/>
      <c r="I39" s="927"/>
      <c r="J39" s="927"/>
      <c r="K39" s="927"/>
      <c r="L39" s="927"/>
      <c r="M39" s="927"/>
      <c r="N39" s="928"/>
      <c r="O39" s="1059">
        <f>O67+O70+O79</f>
        <v>690742.4337765032</v>
      </c>
      <c r="P39" s="1056">
        <f>P67+P70+P79</f>
        <v>733714.54144067352</v>
      </c>
      <c r="Q39" s="1056">
        <f>Q67+Q70+Q79</f>
        <v>739103.73444779334</v>
      </c>
      <c r="R39" s="1056">
        <f>R67+R70+R79</f>
        <v>748332.92539048789</v>
      </c>
      <c r="S39" s="1056">
        <f>S67+S70+S79</f>
        <v>752330.25619419152</v>
      </c>
      <c r="T39" s="957"/>
      <c r="U39" s="79" t="s">
        <v>373</v>
      </c>
      <c r="V39" s="79"/>
      <c r="W39" s="78"/>
      <c r="X39" s="112">
        <v>829814</v>
      </c>
      <c r="Y39" s="113">
        <v>835266</v>
      </c>
      <c r="Z39" s="1011">
        <v>824227</v>
      </c>
      <c r="AA39" s="113">
        <v>833510</v>
      </c>
      <c r="AB39" s="113">
        <v>854473</v>
      </c>
      <c r="AC39" s="113">
        <v>869643</v>
      </c>
      <c r="AD39" s="113">
        <v>865120</v>
      </c>
      <c r="AE39" s="1011">
        <v>867727</v>
      </c>
      <c r="AF39" s="113">
        <v>846724</v>
      </c>
      <c r="AG39" s="113">
        <v>881492</v>
      </c>
      <c r="AH39" s="113">
        <v>925388</v>
      </c>
      <c r="AI39" s="1011">
        <v>973273</v>
      </c>
      <c r="AJ39" s="863">
        <f>'24生産実質'!AH85</f>
        <v>949498</v>
      </c>
      <c r="AK39" s="1148"/>
      <c r="AL39" s="1148"/>
      <c r="AM39" s="1060">
        <f t="shared" si="0"/>
        <v>19.324796001556656</v>
      </c>
      <c r="AN39" s="1060">
        <f t="shared" si="1"/>
        <v>5.2776722917351648</v>
      </c>
      <c r="AO39" s="1019">
        <f t="shared" si="2"/>
        <v>12.163503037245585</v>
      </c>
      <c r="AP39" s="1143"/>
      <c r="AQ39" s="1093">
        <f t="shared" si="3"/>
        <v>2.5561074385054283</v>
      </c>
      <c r="AR39" s="967">
        <f t="shared" si="4"/>
        <v>1.0339319498422039</v>
      </c>
      <c r="AS39" s="1095">
        <f t="shared" si="5"/>
        <v>2.3223045363046424</v>
      </c>
    </row>
    <row r="40" spans="1:45" ht="13">
      <c r="A40" s="403" t="s">
        <v>374</v>
      </c>
      <c r="C40" s="892"/>
      <c r="D40" s="926"/>
      <c r="E40" s="927"/>
      <c r="F40" s="927"/>
      <c r="G40" s="927"/>
      <c r="H40" s="927"/>
      <c r="I40" s="927"/>
      <c r="J40" s="927"/>
      <c r="K40" s="927"/>
      <c r="L40" s="927"/>
      <c r="M40" s="927"/>
      <c r="N40" s="928"/>
      <c r="O40" s="1059">
        <f>ROUND(O62*O81/O82,0)</f>
        <v>906807</v>
      </c>
      <c r="P40" s="1056">
        <f>ROUND(P62*P81/P82,0)</f>
        <v>892017</v>
      </c>
      <c r="Q40" s="1056">
        <f>ROUND(Q62*Q81/Q82,0)</f>
        <v>924973</v>
      </c>
      <c r="R40" s="1056">
        <f>ROUND(R62*R81/R82,0)</f>
        <v>987911</v>
      </c>
      <c r="S40" s="1056">
        <f>ROUND(S62*S81/S82,0)</f>
        <v>1005359</v>
      </c>
      <c r="T40" s="957"/>
      <c r="U40" s="79" t="s">
        <v>374</v>
      </c>
      <c r="V40" s="79"/>
      <c r="W40" s="78"/>
      <c r="X40" s="112">
        <v>1386317</v>
      </c>
      <c r="Y40" s="113">
        <v>1409702</v>
      </c>
      <c r="Z40" s="1011">
        <v>1430351</v>
      </c>
      <c r="AA40" s="113">
        <v>1501574</v>
      </c>
      <c r="AB40" s="113">
        <v>1557174</v>
      </c>
      <c r="AC40" s="113">
        <v>1580097</v>
      </c>
      <c r="AD40" s="113">
        <v>1548702</v>
      </c>
      <c r="AE40" s="1011">
        <v>1591639</v>
      </c>
      <c r="AF40" s="113">
        <v>1575390</v>
      </c>
      <c r="AG40" s="113">
        <v>1634931</v>
      </c>
      <c r="AH40" s="113">
        <v>1655039</v>
      </c>
      <c r="AI40" s="1011">
        <v>1647554</v>
      </c>
      <c r="AJ40" s="863">
        <f>'24生産実質'!AI85</f>
        <v>1722363</v>
      </c>
      <c r="AK40" s="1148"/>
      <c r="AL40" s="1148"/>
      <c r="AM40" s="1060">
        <f t="shared" si="0"/>
        <v>57.734887357508271</v>
      </c>
      <c r="AN40" s="1060">
        <f t="shared" si="1"/>
        <v>11.276113345605379</v>
      </c>
      <c r="AO40" s="1019">
        <f t="shared" si="2"/>
        <v>3.5130453576470542</v>
      </c>
      <c r="AP40" s="1143"/>
      <c r="AQ40" s="1093">
        <f t="shared" si="3"/>
        <v>6.7272684339808819</v>
      </c>
      <c r="AR40" s="967">
        <f t="shared" si="4"/>
        <v>2.1598836507648267</v>
      </c>
      <c r="AS40" s="1095">
        <f t="shared" si="5"/>
        <v>0.69293900638296435</v>
      </c>
    </row>
    <row r="41" spans="1:45" ht="13">
      <c r="A41" s="403" t="s">
        <v>375</v>
      </c>
      <c r="C41" s="892"/>
      <c r="D41" s="926"/>
      <c r="E41" s="927"/>
      <c r="F41" s="927"/>
      <c r="G41" s="927"/>
      <c r="H41" s="927"/>
      <c r="I41" s="927"/>
      <c r="J41" s="927"/>
      <c r="K41" s="927"/>
      <c r="L41" s="927"/>
      <c r="M41" s="927"/>
      <c r="N41" s="928"/>
      <c r="O41" s="1059">
        <f>O42-SUM(O30:O40)</f>
        <v>1199302.0341908187</v>
      </c>
      <c r="P41" s="1056">
        <f>P42-SUM(P30:P40)</f>
        <v>1224435.6625241041</v>
      </c>
      <c r="Q41" s="1056">
        <f>Q42-SUM(Q30:Q40)</f>
        <v>1205197.2092716489</v>
      </c>
      <c r="R41" s="1056">
        <f>R42-SUM(R30:R40)</f>
        <v>1171730.1938955337</v>
      </c>
      <c r="S41" s="1056">
        <f>S42-SUM(S30:S40)</f>
        <v>1159308.1909336187</v>
      </c>
      <c r="T41" s="957"/>
      <c r="U41" s="79" t="s">
        <v>375</v>
      </c>
      <c r="V41" s="79"/>
      <c r="W41" s="78"/>
      <c r="X41" s="112">
        <v>1123636</v>
      </c>
      <c r="Y41" s="113">
        <v>1094442</v>
      </c>
      <c r="Z41" s="1011">
        <v>1048923</v>
      </c>
      <c r="AA41" s="113">
        <v>1020047</v>
      </c>
      <c r="AB41" s="113">
        <v>1008198</v>
      </c>
      <c r="AC41" s="113">
        <v>1015374</v>
      </c>
      <c r="AD41" s="113">
        <v>995796</v>
      </c>
      <c r="AE41" s="1011">
        <v>991439</v>
      </c>
      <c r="AF41" s="113">
        <v>1005294</v>
      </c>
      <c r="AG41" s="113">
        <v>1016190</v>
      </c>
      <c r="AH41" s="113">
        <v>988748</v>
      </c>
      <c r="AI41" s="1011">
        <v>991663</v>
      </c>
      <c r="AJ41" s="863">
        <f>'24生産実質'!AJ85</f>
        <v>928584</v>
      </c>
      <c r="AK41" s="1148"/>
      <c r="AL41" s="1148"/>
      <c r="AM41" s="1060">
        <f t="shared" si="0"/>
        <v>-12.538879273416804</v>
      </c>
      <c r="AN41" s="1060">
        <f t="shared" si="1"/>
        <v>-5.4802878762311433</v>
      </c>
      <c r="AO41" s="1019">
        <f t="shared" si="2"/>
        <v>2.2593422288209361E-2</v>
      </c>
      <c r="AP41" s="1143"/>
      <c r="AQ41" s="1093">
        <f t="shared" si="3"/>
        <v>-1.8957408260598441</v>
      </c>
      <c r="AR41" s="967">
        <f t="shared" si="4"/>
        <v>-1.1209060915329028</v>
      </c>
      <c r="AS41" s="1095">
        <f t="shared" si="5"/>
        <v>4.5182761428064211E-3</v>
      </c>
    </row>
    <row r="42" spans="1:45" ht="13">
      <c r="A42" s="893"/>
      <c r="B42" s="146" t="s">
        <v>209</v>
      </c>
      <c r="C42" s="888"/>
      <c r="D42" s="583"/>
      <c r="E42" s="581"/>
      <c r="F42" s="581"/>
      <c r="G42" s="581"/>
      <c r="H42" s="581"/>
      <c r="I42" s="581"/>
      <c r="J42" s="581"/>
      <c r="K42" s="581"/>
      <c r="L42" s="581"/>
      <c r="M42" s="581"/>
      <c r="N42" s="582"/>
      <c r="O42" s="907">
        <v>13202248.630678272</v>
      </c>
      <c r="P42" s="1053">
        <v>13334179.587448694</v>
      </c>
      <c r="Q42" s="1053">
        <v>13492706.972567344</v>
      </c>
      <c r="R42" s="1053">
        <v>13616857.774012318</v>
      </c>
      <c r="S42" s="1053">
        <v>13729050.325560471</v>
      </c>
      <c r="T42" s="955"/>
      <c r="U42" s="78"/>
      <c r="V42" s="90" t="s">
        <v>402</v>
      </c>
      <c r="W42" s="78"/>
      <c r="X42" s="112">
        <v>13696098</v>
      </c>
      <c r="Y42" s="113">
        <v>13902398</v>
      </c>
      <c r="Z42" s="1011">
        <v>13270766</v>
      </c>
      <c r="AA42" s="113">
        <v>13424750</v>
      </c>
      <c r="AB42" s="113">
        <v>13758553</v>
      </c>
      <c r="AC42" s="113">
        <v>13810094</v>
      </c>
      <c r="AD42" s="113">
        <v>13853698</v>
      </c>
      <c r="AE42" s="1011">
        <v>14140465</v>
      </c>
      <c r="AF42" s="113">
        <v>14098667</v>
      </c>
      <c r="AG42" s="113">
        <v>14656335</v>
      </c>
      <c r="AH42" s="113">
        <v>14711274</v>
      </c>
      <c r="AI42" s="1011">
        <v>14921659</v>
      </c>
      <c r="AJ42" s="152"/>
      <c r="AM42" s="1060">
        <f t="shared" si="0"/>
        <v>0.51898257060932218</v>
      </c>
      <c r="AN42" s="1060">
        <f t="shared" si="1"/>
        <v>6.5534951034476832</v>
      </c>
      <c r="AO42" s="1019">
        <f t="shared" si="2"/>
        <v>5.5245283659342181</v>
      </c>
      <c r="AP42" s="1143"/>
      <c r="AQ42" s="1093">
        <f t="shared" si="3"/>
        <v>7.3975991246810757E-2</v>
      </c>
      <c r="AR42" s="967">
        <f t="shared" si="4"/>
        <v>1.2776323535066858</v>
      </c>
      <c r="AS42" s="1095">
        <f t="shared" si="5"/>
        <v>1.0812686348397049</v>
      </c>
    </row>
    <row r="43" spans="1:45" ht="13">
      <c r="A43" s="894" t="s">
        <v>125</v>
      </c>
      <c r="B43" s="147" t="s">
        <v>210</v>
      </c>
      <c r="C43" s="895"/>
      <c r="D43" s="929"/>
      <c r="E43" s="930"/>
      <c r="F43" s="930"/>
      <c r="G43" s="930"/>
      <c r="H43" s="930"/>
      <c r="I43" s="930"/>
      <c r="J43" s="930"/>
      <c r="K43" s="930"/>
      <c r="L43" s="930"/>
      <c r="M43" s="930"/>
      <c r="N43" s="931"/>
      <c r="O43" s="910">
        <v>18581891.143720634</v>
      </c>
      <c r="P43" s="1057">
        <v>18638256.275360234</v>
      </c>
      <c r="Q43" s="1057">
        <v>18778373.223280426</v>
      </c>
      <c r="R43" s="1057">
        <v>19263882.434918061</v>
      </c>
      <c r="S43" s="1057">
        <v>19527286.874584682</v>
      </c>
      <c r="T43" s="955"/>
      <c r="U43" s="903">
        <v>17</v>
      </c>
      <c r="V43" s="92" t="s">
        <v>140</v>
      </c>
      <c r="W43" s="94"/>
      <c r="X43" s="123">
        <v>19689298</v>
      </c>
      <c r="Y43" s="124">
        <v>19786639</v>
      </c>
      <c r="Z43" s="1014">
        <v>19449824</v>
      </c>
      <c r="AA43" s="124">
        <v>18127994</v>
      </c>
      <c r="AB43" s="124">
        <v>19277932</v>
      </c>
      <c r="AC43" s="124">
        <v>19297634</v>
      </c>
      <c r="AD43" s="124">
        <v>19455759</v>
      </c>
      <c r="AE43" s="1014">
        <v>19769661</v>
      </c>
      <c r="AF43" s="124">
        <v>19844071</v>
      </c>
      <c r="AG43" s="124">
        <v>20059225</v>
      </c>
      <c r="AH43" s="124">
        <v>20217626</v>
      </c>
      <c r="AI43" s="1014">
        <v>20651870</v>
      </c>
      <c r="AJ43" s="1151">
        <f>'24生産実質'!AK85</f>
        <v>20491235</v>
      </c>
      <c r="AK43" s="1171"/>
      <c r="AL43" s="1171"/>
      <c r="AM43" s="1069">
        <f t="shared" si="0"/>
        <v>4.6708531955460613</v>
      </c>
      <c r="AN43" s="1069">
        <f t="shared" si="1"/>
        <v>1.6444210497740235</v>
      </c>
      <c r="AO43" s="1070">
        <f t="shared" si="2"/>
        <v>4.462438683192393</v>
      </c>
      <c r="AP43" s="1145"/>
      <c r="AQ43" s="1172">
        <f t="shared" si="3"/>
        <v>0.65428125967519346</v>
      </c>
      <c r="AR43" s="969">
        <f t="shared" si="4"/>
        <v>0.3267420150436795</v>
      </c>
      <c r="AS43" s="1094">
        <f t="shared" si="5"/>
        <v>0.87697070023344814</v>
      </c>
    </row>
    <row r="44" spans="1:45" ht="13">
      <c r="A44" s="896" t="s">
        <v>126</v>
      </c>
      <c r="B44" s="144"/>
      <c r="C44" s="897"/>
      <c r="D44" s="932"/>
      <c r="E44" s="933"/>
      <c r="F44" s="933"/>
      <c r="G44" s="933"/>
      <c r="H44" s="933"/>
      <c r="I44" s="933"/>
      <c r="J44" s="933"/>
      <c r="K44" s="933"/>
      <c r="L44" s="933"/>
      <c r="M44" s="933"/>
      <c r="N44" s="934"/>
      <c r="O44" s="907">
        <v>183718.05499201108</v>
      </c>
      <c r="P44" s="1053">
        <v>177209.22564041245</v>
      </c>
      <c r="Q44" s="1053">
        <v>184191.2348323754</v>
      </c>
      <c r="R44" s="1053">
        <v>184369.6113322906</v>
      </c>
      <c r="S44" s="1053">
        <v>181492.2928709056</v>
      </c>
      <c r="T44" s="955"/>
      <c r="U44" s="79" t="s">
        <v>377</v>
      </c>
      <c r="V44" s="78"/>
      <c r="W44" s="78"/>
      <c r="X44" s="118">
        <v>217849</v>
      </c>
      <c r="Y44" s="116">
        <v>212136</v>
      </c>
      <c r="Z44" s="1010">
        <v>218210</v>
      </c>
      <c r="AA44" s="116">
        <v>192662</v>
      </c>
      <c r="AB44" s="116">
        <v>215233</v>
      </c>
      <c r="AC44" s="116">
        <v>217863</v>
      </c>
      <c r="AD44" s="116">
        <v>218374</v>
      </c>
      <c r="AE44" s="1010">
        <v>217781</v>
      </c>
      <c r="AF44" s="116">
        <v>225250</v>
      </c>
      <c r="AG44" s="116">
        <v>236932</v>
      </c>
      <c r="AH44" s="116">
        <v>230285</v>
      </c>
      <c r="AI44" s="1010">
        <v>235803</v>
      </c>
      <c r="AJ44" s="1168">
        <f>'24生産実質'!AL85</f>
        <v>128857</v>
      </c>
      <c r="AK44" s="1168"/>
      <c r="AL44" s="1171"/>
      <c r="AM44" s="1069">
        <f t="shared" si="0"/>
        <v>18.77439046994526</v>
      </c>
      <c r="AN44" s="1069">
        <f t="shared" si="1"/>
        <v>-0.19659960588423994</v>
      </c>
      <c r="AO44" s="1070">
        <f t="shared" si="2"/>
        <v>8.275285722813285</v>
      </c>
      <c r="AP44" s="1145"/>
      <c r="AQ44" s="1172">
        <f t="shared" si="3"/>
        <v>2.488393866608507</v>
      </c>
      <c r="AR44" s="969">
        <f t="shared" si="4"/>
        <v>-3.9350878825628044E-2</v>
      </c>
      <c r="AS44" s="1094">
        <f t="shared" si="5"/>
        <v>1.6028447217639519</v>
      </c>
    </row>
    <row r="45" spans="1:45" ht="13">
      <c r="A45" s="896" t="s">
        <v>127</v>
      </c>
      <c r="B45" s="144"/>
      <c r="C45" s="897"/>
      <c r="D45" s="932"/>
      <c r="E45" s="933"/>
      <c r="F45" s="933"/>
      <c r="G45" s="933"/>
      <c r="H45" s="933"/>
      <c r="I45" s="933"/>
      <c r="J45" s="933"/>
      <c r="K45" s="933"/>
      <c r="L45" s="933"/>
      <c r="M45" s="933"/>
      <c r="N45" s="934"/>
      <c r="O45" s="907">
        <v>107858.60998032161</v>
      </c>
      <c r="P45" s="1053">
        <v>90426.475649409185</v>
      </c>
      <c r="Q45" s="1053">
        <v>100886.69794946263</v>
      </c>
      <c r="R45" s="1053">
        <v>107445.61704623968</v>
      </c>
      <c r="S45" s="1053">
        <v>116932.54708018807</v>
      </c>
      <c r="T45" s="955"/>
      <c r="U45" s="79" t="s">
        <v>378</v>
      </c>
      <c r="V45" s="78"/>
      <c r="W45" s="78"/>
      <c r="X45" s="112">
        <v>126933</v>
      </c>
      <c r="Y45" s="113">
        <v>124973</v>
      </c>
      <c r="Z45" s="1011">
        <v>124584</v>
      </c>
      <c r="AA45" s="113">
        <v>124529</v>
      </c>
      <c r="AB45" s="113">
        <v>119093</v>
      </c>
      <c r="AC45" s="113">
        <v>116819</v>
      </c>
      <c r="AD45" s="113">
        <v>124088</v>
      </c>
      <c r="AE45" s="1011">
        <v>126728</v>
      </c>
      <c r="AF45" s="113">
        <v>116837</v>
      </c>
      <c r="AG45" s="113">
        <v>124870</v>
      </c>
      <c r="AH45" s="113">
        <v>139575</v>
      </c>
      <c r="AI45" s="1011">
        <v>140795</v>
      </c>
      <c r="AJ45" s="1169"/>
      <c r="AK45" s="1169"/>
      <c r="AL45" s="1169"/>
      <c r="AM45" s="1060">
        <f t="shared" si="0"/>
        <v>15.506773193841344</v>
      </c>
      <c r="AN45" s="1060">
        <f t="shared" si="1"/>
        <v>1.7209272458742695</v>
      </c>
      <c r="AO45" s="1019">
        <f t="shared" si="2"/>
        <v>11.100151505586767</v>
      </c>
      <c r="AP45" s="1143"/>
      <c r="AQ45" s="1093">
        <f t="shared" si="3"/>
        <v>2.0807663227819351</v>
      </c>
      <c r="AR45" s="967">
        <f t="shared" si="4"/>
        <v>0.34184034987556622</v>
      </c>
      <c r="AS45" s="1095">
        <f t="shared" si="5"/>
        <v>2.1275539409033373</v>
      </c>
    </row>
    <row r="46" spans="1:45" ht="13">
      <c r="A46" s="898" t="s">
        <v>128</v>
      </c>
      <c r="B46" s="98"/>
      <c r="C46" s="899"/>
      <c r="D46" s="935"/>
      <c r="E46" s="936"/>
      <c r="F46" s="936"/>
      <c r="G46" s="936"/>
      <c r="H46" s="936"/>
      <c r="I46" s="936"/>
      <c r="J46" s="936"/>
      <c r="K46" s="936"/>
      <c r="L46" s="936"/>
      <c r="M46" s="936"/>
      <c r="N46" s="937"/>
      <c r="O46" s="910">
        <v>18656628.279714838</v>
      </c>
      <c r="P46" s="1057">
        <v>18726149.041213375</v>
      </c>
      <c r="Q46" s="1057">
        <v>18861403.940353103</v>
      </c>
      <c r="R46" s="1057">
        <v>19341031.976785265</v>
      </c>
      <c r="S46" s="1057">
        <v>19591846.620375402</v>
      </c>
      <c r="T46" s="955"/>
      <c r="U46" s="904" t="s">
        <v>403</v>
      </c>
      <c r="V46" s="864"/>
      <c r="W46" s="864"/>
      <c r="X46" s="865">
        <v>19782598</v>
      </c>
      <c r="Y46" s="866">
        <v>19876556</v>
      </c>
      <c r="Z46" s="1015">
        <v>19546124</v>
      </c>
      <c r="AA46" s="866">
        <v>18198211</v>
      </c>
      <c r="AB46" s="866">
        <v>19374418</v>
      </c>
      <c r="AC46" s="866">
        <v>19398678</v>
      </c>
      <c r="AD46" s="866">
        <v>19550056</v>
      </c>
      <c r="AE46" s="1015">
        <v>19860610</v>
      </c>
      <c r="AF46" s="866">
        <v>19953214</v>
      </c>
      <c r="AG46" s="866">
        <v>20173713</v>
      </c>
      <c r="AH46" s="866">
        <v>20300043</v>
      </c>
      <c r="AI46" s="1015">
        <v>20739565</v>
      </c>
      <c r="AJ46" s="1164">
        <f>'24生産実質'!C85</f>
        <v>20620092</v>
      </c>
      <c r="AK46" s="1164"/>
      <c r="AL46" s="1164"/>
      <c r="AM46" s="1067">
        <f t="shared" si="0"/>
        <v>4.7677195844240616</v>
      </c>
      <c r="AN46" s="1067">
        <f t="shared" si="1"/>
        <v>1.6089430313651953</v>
      </c>
      <c r="AO46" s="1065">
        <f t="shared" si="2"/>
        <v>4.4256193540883189</v>
      </c>
      <c r="AP46" s="1144"/>
      <c r="AQ46" s="1167">
        <f t="shared" si="3"/>
        <v>0.66758302782543577</v>
      </c>
      <c r="AR46" s="1098">
        <f t="shared" si="4"/>
        <v>0.31973741800532807</v>
      </c>
      <c r="AS46" s="1099">
        <f t="shared" si="5"/>
        <v>0.86985858186088283</v>
      </c>
    </row>
    <row r="47" spans="1:45">
      <c r="A47" s="900" t="s">
        <v>211</v>
      </c>
      <c r="B47" s="901"/>
      <c r="C47" s="902"/>
      <c r="D47" s="938"/>
      <c r="E47" s="939"/>
      <c r="F47" s="939"/>
      <c r="G47" s="939"/>
      <c r="H47" s="939"/>
      <c r="I47" s="939"/>
      <c r="J47" s="939"/>
      <c r="K47" s="939"/>
      <c r="L47" s="939"/>
      <c r="M47" s="939"/>
      <c r="N47" s="940"/>
      <c r="O47" s="905">
        <v>-349.05593854861218</v>
      </c>
      <c r="P47" s="1058">
        <v>-687.13792046096933</v>
      </c>
      <c r="Q47" s="1058">
        <v>-2071.6232482563646</v>
      </c>
      <c r="R47" s="1058">
        <v>-409.52127218073292</v>
      </c>
      <c r="S47" s="1058">
        <v>3.5070115700364113E-9</v>
      </c>
      <c r="T47" s="960"/>
      <c r="U47" s="2300" t="s">
        <v>404</v>
      </c>
      <c r="V47" s="2301"/>
      <c r="W47" s="2301"/>
      <c r="X47" s="943">
        <v>-5725</v>
      </c>
      <c r="Y47" s="944">
        <v>372</v>
      </c>
      <c r="Z47" s="1016">
        <v>2987</v>
      </c>
      <c r="AA47" s="944">
        <v>-30741</v>
      </c>
      <c r="AB47" s="944">
        <v>7479</v>
      </c>
      <c r="AC47" s="944">
        <v>0</v>
      </c>
      <c r="AD47" s="944">
        <v>-3151</v>
      </c>
      <c r="AE47" s="1016">
        <v>-1944</v>
      </c>
      <c r="AF47" s="944">
        <v>6178</v>
      </c>
      <c r="AG47" s="945">
        <v>27884</v>
      </c>
      <c r="AH47" s="945">
        <v>8349</v>
      </c>
      <c r="AI47" s="1018">
        <v>7050</v>
      </c>
      <c r="AJ47" s="1170"/>
      <c r="AK47" s="1170"/>
      <c r="AL47" s="1170"/>
      <c r="AM47" s="1073">
        <f t="shared" si="0"/>
        <v>-955.73676598085092</v>
      </c>
      <c r="AN47" s="1073">
        <f t="shared" si="1"/>
        <v>-165.08202209574824</v>
      </c>
      <c r="AO47" s="1074">
        <f t="shared" si="2"/>
        <v>-462.65432098765433</v>
      </c>
      <c r="AP47" s="1146"/>
      <c r="AQ47" s="1173"/>
      <c r="AR47" s="18"/>
      <c r="AS47" s="105"/>
    </row>
    <row r="48" spans="1:45">
      <c r="D48" s="927"/>
      <c r="E48" s="927"/>
      <c r="F48" s="927"/>
      <c r="G48" s="927"/>
      <c r="H48" s="927"/>
      <c r="I48" s="927"/>
      <c r="J48" s="927"/>
      <c r="K48" s="927"/>
      <c r="L48" s="927"/>
      <c r="M48" s="927"/>
      <c r="N48" s="927"/>
      <c r="U48" s="148"/>
      <c r="V48" s="148"/>
      <c r="W48" s="148"/>
      <c r="X48" s="149"/>
      <c r="Y48" s="150">
        <f t="shared" ref="Y48:AF48" si="6">ROUND((Y46-X46)/X46*100,1)</f>
        <v>0.5</v>
      </c>
      <c r="Z48" s="150">
        <f t="shared" si="6"/>
        <v>-1.7</v>
      </c>
      <c r="AA48" s="150">
        <f t="shared" si="6"/>
        <v>-6.9</v>
      </c>
      <c r="AB48" s="150">
        <f t="shared" si="6"/>
        <v>6.5</v>
      </c>
      <c r="AC48" s="150">
        <f t="shared" si="6"/>
        <v>0.1</v>
      </c>
      <c r="AD48" s="150">
        <f t="shared" si="6"/>
        <v>0.8</v>
      </c>
      <c r="AE48" s="150">
        <f t="shared" si="6"/>
        <v>1.6</v>
      </c>
      <c r="AF48" s="150">
        <f t="shared" si="6"/>
        <v>0.5</v>
      </c>
      <c r="AG48" s="150">
        <f>ROUND((AG46-AF46)/AF46*100,1)</f>
        <v>1.1000000000000001</v>
      </c>
      <c r="AH48" s="150">
        <f>ROUND((AH46-AG46)/AG46*100,1)</f>
        <v>0.6</v>
      </c>
      <c r="AI48" s="150">
        <f>ROUND((AI46-AH46)/AH46*100,1)</f>
        <v>2.2000000000000002</v>
      </c>
    </row>
    <row r="49" spans="1:32">
      <c r="D49" s="927"/>
      <c r="E49" s="927"/>
      <c r="F49" s="927"/>
      <c r="G49" s="927"/>
      <c r="H49" s="927"/>
      <c r="I49" s="927"/>
      <c r="J49" s="927"/>
      <c r="K49" s="927"/>
      <c r="L49" s="927"/>
      <c r="M49" s="927"/>
      <c r="N49" s="927"/>
      <c r="U49" s="151"/>
      <c r="V49" s="151"/>
      <c r="W49" s="151"/>
      <c r="X49" s="149"/>
      <c r="Y49" s="149"/>
      <c r="Z49" s="149"/>
      <c r="AA49" s="149"/>
      <c r="AB49" s="149"/>
      <c r="AC49" s="149"/>
      <c r="AD49" s="149"/>
      <c r="AE49" s="149"/>
      <c r="AF49" s="149"/>
    </row>
    <row r="50" spans="1:32">
      <c r="A50" s="146" t="s">
        <v>192</v>
      </c>
      <c r="B50" s="144"/>
      <c r="C50" s="144"/>
      <c r="D50" s="581"/>
      <c r="E50" s="581"/>
      <c r="F50" s="581"/>
      <c r="G50" s="581"/>
      <c r="H50" s="581"/>
      <c r="I50" s="581"/>
      <c r="J50" s="581"/>
      <c r="K50" s="581"/>
      <c r="L50" s="581"/>
      <c r="M50" s="581"/>
      <c r="N50" s="581"/>
      <c r="O50" s="142">
        <v>478055.32288822014</v>
      </c>
      <c r="P50" s="142">
        <v>434208.09061107883</v>
      </c>
      <c r="Q50" s="142">
        <v>478033.29344148131</v>
      </c>
      <c r="R50" s="142">
        <v>462911.4162848593</v>
      </c>
      <c r="S50" s="142">
        <v>588235.79217426316</v>
      </c>
      <c r="T50" s="917"/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1:32">
      <c r="A51" s="146" t="s">
        <v>193</v>
      </c>
      <c r="B51" s="144"/>
      <c r="C51" s="144"/>
      <c r="D51" s="581"/>
      <c r="E51" s="581"/>
      <c r="F51" s="581"/>
      <c r="G51" s="581"/>
      <c r="H51" s="581"/>
      <c r="I51" s="581"/>
      <c r="J51" s="581"/>
      <c r="K51" s="581"/>
      <c r="L51" s="581"/>
      <c r="M51" s="581"/>
      <c r="N51" s="581"/>
      <c r="O51" s="142">
        <v>54073.742388169674</v>
      </c>
      <c r="P51" s="142">
        <v>51723.494337664772</v>
      </c>
      <c r="Q51" s="142">
        <v>48359.453356649807</v>
      </c>
      <c r="R51" s="142">
        <v>64727.115886638443</v>
      </c>
      <c r="S51" s="142">
        <v>67147.337505986186</v>
      </c>
      <c r="T51" s="917"/>
    </row>
    <row r="52" spans="1:32">
      <c r="A52" s="146" t="s">
        <v>195</v>
      </c>
      <c r="B52" s="144"/>
      <c r="C52" s="144"/>
      <c r="D52" s="581"/>
      <c r="E52" s="581"/>
      <c r="F52" s="581"/>
      <c r="G52" s="581"/>
      <c r="H52" s="581"/>
      <c r="I52" s="581"/>
      <c r="J52" s="581"/>
      <c r="K52" s="581"/>
      <c r="L52" s="581"/>
      <c r="M52" s="581"/>
      <c r="N52" s="581"/>
      <c r="O52" s="142">
        <v>700166.31995008735</v>
      </c>
      <c r="P52" s="142">
        <v>737042.86016578262</v>
      </c>
      <c r="Q52" s="142">
        <v>736190.9340810196</v>
      </c>
      <c r="R52" s="142">
        <v>789054.13179853582</v>
      </c>
      <c r="S52" s="142">
        <v>845765.92628248478</v>
      </c>
      <c r="T52" s="917"/>
    </row>
    <row r="53" spans="1:32">
      <c r="A53" s="146" t="s">
        <v>196</v>
      </c>
      <c r="B53" s="144"/>
      <c r="C53" s="144"/>
      <c r="D53" s="581"/>
      <c r="E53" s="581"/>
      <c r="F53" s="581"/>
      <c r="G53" s="581"/>
      <c r="H53" s="581"/>
      <c r="I53" s="581"/>
      <c r="J53" s="581"/>
      <c r="K53" s="581"/>
      <c r="L53" s="581"/>
      <c r="M53" s="581"/>
      <c r="N53" s="581"/>
      <c r="O53" s="142">
        <v>290975</v>
      </c>
      <c r="P53" s="142">
        <v>329124</v>
      </c>
      <c r="Q53" s="142">
        <v>396436</v>
      </c>
      <c r="R53" s="142">
        <v>511409</v>
      </c>
      <c r="S53" s="142">
        <v>605326</v>
      </c>
      <c r="T53" s="917"/>
    </row>
    <row r="54" spans="1:32">
      <c r="A54" s="146" t="s">
        <v>197</v>
      </c>
      <c r="B54" s="144"/>
      <c r="C54" s="144"/>
      <c r="D54" s="581"/>
      <c r="E54" s="581"/>
      <c r="F54" s="581"/>
      <c r="G54" s="581"/>
      <c r="H54" s="581"/>
      <c r="I54" s="581"/>
      <c r="J54" s="581"/>
      <c r="K54" s="581"/>
      <c r="L54" s="581"/>
      <c r="M54" s="581"/>
      <c r="N54" s="581"/>
      <c r="O54" s="142">
        <v>41632.556764465211</v>
      </c>
      <c r="P54" s="142">
        <v>24468.921524950456</v>
      </c>
      <c r="Q54" s="142">
        <v>23774.832121979496</v>
      </c>
      <c r="R54" s="142">
        <v>28091.102928191685</v>
      </c>
      <c r="S54" s="142">
        <v>25013.939145553588</v>
      </c>
      <c r="T54" s="917"/>
    </row>
    <row r="55" spans="1:32">
      <c r="A55" s="146" t="s">
        <v>198</v>
      </c>
      <c r="B55" s="144"/>
      <c r="C55" s="144"/>
      <c r="D55" s="581"/>
      <c r="E55" s="581"/>
      <c r="F55" s="581"/>
      <c r="G55" s="581"/>
      <c r="H55" s="581"/>
      <c r="I55" s="581"/>
      <c r="J55" s="581"/>
      <c r="K55" s="581"/>
      <c r="L55" s="581"/>
      <c r="M55" s="581"/>
      <c r="N55" s="581"/>
      <c r="O55" s="142">
        <v>442971.01802746899</v>
      </c>
      <c r="P55" s="142">
        <v>425970.1130952086</v>
      </c>
      <c r="Q55" s="142">
        <v>452985.36993853538</v>
      </c>
      <c r="R55" s="142">
        <v>479789.92278252396</v>
      </c>
      <c r="S55" s="142">
        <v>474532.66985036316</v>
      </c>
      <c r="T55" s="917"/>
    </row>
    <row r="56" spans="1:32">
      <c r="A56" s="90" t="s">
        <v>618</v>
      </c>
      <c r="B56" s="78"/>
      <c r="C56" s="78" t="s">
        <v>616</v>
      </c>
      <c r="D56" s="581"/>
      <c r="E56" s="581"/>
      <c r="F56" s="581"/>
      <c r="G56" s="581"/>
      <c r="H56" s="581"/>
      <c r="I56" s="581"/>
      <c r="J56" s="581"/>
      <c r="K56" s="581"/>
      <c r="L56" s="581"/>
      <c r="M56" s="581"/>
      <c r="N56" s="581"/>
      <c r="O56" s="915">
        <f>'11生産名目'!AI26</f>
        <v>105855</v>
      </c>
      <c r="P56" s="915">
        <f>'11生産名目'!AJ26</f>
        <v>60341</v>
      </c>
      <c r="Q56" s="915">
        <f>'11生産名目'!AK26</f>
        <v>94082</v>
      </c>
      <c r="R56" s="915">
        <f>'11生産名目'!AL26</f>
        <v>93507</v>
      </c>
      <c r="S56" s="915">
        <f>'11生産名目'!AM26</f>
        <v>93760</v>
      </c>
      <c r="T56" s="918"/>
    </row>
    <row r="57" spans="1:32">
      <c r="A57" s="90"/>
      <c r="B57" s="78"/>
      <c r="C57" s="419" t="s">
        <v>617</v>
      </c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919">
        <f>'11生産名目'!AI27</f>
        <v>356650</v>
      </c>
      <c r="P57" s="919">
        <f>'11生産名目'!AJ27</f>
        <v>339560</v>
      </c>
      <c r="Q57" s="919">
        <f>'11生産名目'!AK27</f>
        <v>351216</v>
      </c>
      <c r="R57" s="919">
        <f>'11生産名目'!AL27</f>
        <v>360837</v>
      </c>
      <c r="S57" s="919">
        <f>'11生産名目'!AM27</f>
        <v>352606</v>
      </c>
      <c r="T57" s="918"/>
    </row>
    <row r="58" spans="1:32">
      <c r="A58" s="90"/>
      <c r="B58" s="78"/>
      <c r="C58" s="78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1"/>
      <c r="O58" s="916">
        <f>O56+O57</f>
        <v>462505</v>
      </c>
      <c r="P58" s="916">
        <f>P56+P57</f>
        <v>399901</v>
      </c>
      <c r="Q58" s="916">
        <f>Q56+Q57</f>
        <v>445298</v>
      </c>
      <c r="R58" s="916">
        <f>R56+R57</f>
        <v>454344</v>
      </c>
      <c r="S58" s="916">
        <f>S56+S57</f>
        <v>446366</v>
      </c>
      <c r="T58" s="918"/>
    </row>
    <row r="59" spans="1:32">
      <c r="A59" s="141" t="s">
        <v>109</v>
      </c>
      <c r="B59" s="141" t="s">
        <v>110</v>
      </c>
      <c r="C59" s="144"/>
      <c r="D59" s="581"/>
      <c r="E59" s="581"/>
      <c r="F59" s="581"/>
      <c r="G59" s="581"/>
      <c r="H59" s="581"/>
      <c r="I59" s="581"/>
      <c r="J59" s="581"/>
      <c r="K59" s="581"/>
      <c r="L59" s="581"/>
      <c r="M59" s="581"/>
      <c r="N59" s="581"/>
      <c r="O59" s="142">
        <v>530788.08755514631</v>
      </c>
      <c r="P59" s="142">
        <v>549252.14135318866</v>
      </c>
      <c r="Q59" s="142">
        <v>553506.14398394793</v>
      </c>
      <c r="R59" s="142">
        <v>534166.59576728346</v>
      </c>
      <c r="S59" s="142">
        <v>569596.48473028315</v>
      </c>
      <c r="T59" s="917"/>
    </row>
    <row r="60" spans="1:32">
      <c r="A60" s="911"/>
      <c r="B60" s="911"/>
      <c r="C60" s="912"/>
      <c r="D60" s="941"/>
      <c r="E60" s="941"/>
      <c r="F60" s="941"/>
      <c r="G60" s="941"/>
      <c r="H60" s="941"/>
      <c r="I60" s="941"/>
      <c r="J60" s="941"/>
      <c r="K60" s="941"/>
      <c r="L60" s="941"/>
      <c r="M60" s="941"/>
      <c r="N60" s="941"/>
      <c r="T60" s="918"/>
    </row>
    <row r="61" spans="1:32">
      <c r="A61" s="141" t="s">
        <v>204</v>
      </c>
      <c r="B61" s="141" t="s">
        <v>118</v>
      </c>
      <c r="C61" s="144"/>
      <c r="D61" s="581"/>
      <c r="E61" s="581"/>
      <c r="F61" s="581"/>
      <c r="G61" s="581"/>
      <c r="H61" s="581"/>
      <c r="I61" s="581"/>
      <c r="J61" s="581"/>
      <c r="K61" s="581"/>
      <c r="L61" s="581"/>
      <c r="M61" s="581"/>
      <c r="N61" s="581"/>
      <c r="O61" s="142">
        <v>3287643.7710632295</v>
      </c>
      <c r="P61" s="142">
        <v>3294913.8974212818</v>
      </c>
      <c r="Q61" s="142">
        <v>3347682.8026074893</v>
      </c>
      <c r="R61" s="142">
        <v>3425455.8695214721</v>
      </c>
      <c r="S61" s="142">
        <v>3486197.3691802546</v>
      </c>
      <c r="T61" s="917"/>
    </row>
    <row r="62" spans="1:32">
      <c r="A62" s="146" t="s">
        <v>119</v>
      </c>
      <c r="B62" s="141"/>
      <c r="C62" s="144"/>
      <c r="D62" s="581"/>
      <c r="E62" s="581"/>
      <c r="F62" s="581"/>
      <c r="G62" s="581"/>
      <c r="H62" s="581"/>
      <c r="I62" s="581"/>
      <c r="J62" s="581"/>
      <c r="K62" s="581"/>
      <c r="L62" s="581"/>
      <c r="M62" s="581"/>
      <c r="N62" s="581"/>
      <c r="O62" s="142">
        <v>956562.37130120932</v>
      </c>
      <c r="P62" s="142">
        <v>940719.9992453818</v>
      </c>
      <c r="Q62" s="142">
        <v>973225.79596912814</v>
      </c>
      <c r="R62" s="142">
        <v>1043819.8183947714</v>
      </c>
      <c r="S62" s="142">
        <v>1063651.6664559226</v>
      </c>
      <c r="T62" s="917"/>
    </row>
    <row r="63" spans="1:32">
      <c r="A63" s="146" t="s">
        <v>120</v>
      </c>
      <c r="B63" s="141"/>
      <c r="C63" s="144"/>
      <c r="D63" s="581"/>
      <c r="E63" s="581"/>
      <c r="F63" s="581"/>
      <c r="G63" s="581"/>
      <c r="H63" s="581"/>
      <c r="I63" s="581"/>
      <c r="J63" s="581"/>
      <c r="K63" s="581"/>
      <c r="L63" s="581"/>
      <c r="M63" s="581"/>
      <c r="N63" s="581"/>
      <c r="O63" s="142">
        <v>915041.08984758891</v>
      </c>
      <c r="P63" s="142">
        <v>948556.2032725173</v>
      </c>
      <c r="Q63" s="142">
        <v>981613.59132567164</v>
      </c>
      <c r="R63" s="142">
        <v>1022654.5431614141</v>
      </c>
      <c r="S63" s="142">
        <v>1083567.807876263</v>
      </c>
      <c r="T63" s="917"/>
    </row>
    <row r="64" spans="1:32">
      <c r="A64" s="146" t="s">
        <v>121</v>
      </c>
      <c r="B64" s="141"/>
      <c r="C64" s="144"/>
      <c r="D64" s="581"/>
      <c r="E64" s="581"/>
      <c r="F64" s="581"/>
      <c r="G64" s="581"/>
      <c r="H64" s="581"/>
      <c r="I64" s="581"/>
      <c r="J64" s="581"/>
      <c r="K64" s="581"/>
      <c r="L64" s="581"/>
      <c r="M64" s="581"/>
      <c r="N64" s="581"/>
      <c r="O64" s="142">
        <v>1424820.3953633709</v>
      </c>
      <c r="P64" s="142">
        <v>1410582.8808119325</v>
      </c>
      <c r="Q64" s="142">
        <v>1395877.8199420043</v>
      </c>
      <c r="R64" s="142">
        <v>1359864.1228330527</v>
      </c>
      <c r="S64" s="142">
        <v>1338977.8948480692</v>
      </c>
      <c r="T64" s="917"/>
    </row>
    <row r="65" spans="1:20">
      <c r="A65" s="141" t="s">
        <v>122</v>
      </c>
      <c r="B65" s="144"/>
      <c r="C65" s="144"/>
      <c r="D65" s="581"/>
      <c r="E65" s="581"/>
      <c r="F65" s="581"/>
      <c r="G65" s="581"/>
      <c r="H65" s="581"/>
      <c r="I65" s="581"/>
      <c r="J65" s="581"/>
      <c r="K65" s="581"/>
      <c r="L65" s="581"/>
      <c r="M65" s="581"/>
      <c r="N65" s="581"/>
      <c r="O65" s="142">
        <v>1649506.0072847314</v>
      </c>
      <c r="P65" s="142">
        <v>1743077.2185523489</v>
      </c>
      <c r="Q65" s="142">
        <v>1753225.3950183985</v>
      </c>
      <c r="R65" s="142">
        <v>1743698.9445363735</v>
      </c>
      <c r="S65" s="142">
        <v>1732132.8528085612</v>
      </c>
      <c r="T65" s="917"/>
    </row>
    <row r="66" spans="1:20">
      <c r="A66" s="141" t="s">
        <v>205</v>
      </c>
      <c r="B66" s="141" t="s">
        <v>110</v>
      </c>
      <c r="C66" s="144"/>
      <c r="D66" s="581"/>
      <c r="E66" s="581"/>
      <c r="F66" s="581"/>
      <c r="G66" s="581"/>
      <c r="H66" s="581"/>
      <c r="I66" s="581"/>
      <c r="J66" s="581"/>
      <c r="K66" s="581"/>
      <c r="L66" s="581"/>
      <c r="M66" s="581"/>
      <c r="N66" s="581"/>
      <c r="O66" s="142">
        <v>181726.47311546071</v>
      </c>
      <c r="P66" s="142">
        <v>180750.61419912067</v>
      </c>
      <c r="Q66" s="142">
        <v>178754.77671244668</v>
      </c>
      <c r="R66" s="142">
        <v>175955.44567190204</v>
      </c>
      <c r="S66" s="142">
        <v>172184.26763225751</v>
      </c>
      <c r="T66" s="917"/>
    </row>
    <row r="67" spans="1:20">
      <c r="A67" s="141" t="s">
        <v>206</v>
      </c>
      <c r="B67" s="141" t="s">
        <v>843</v>
      </c>
      <c r="C67" s="144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1"/>
      <c r="O67" s="140">
        <v>509213.43377650325</v>
      </c>
      <c r="P67" s="140">
        <v>548010.54144067352</v>
      </c>
      <c r="Q67" s="140">
        <v>551496.73444779334</v>
      </c>
      <c r="R67" s="140">
        <v>551117.92539048789</v>
      </c>
      <c r="S67" s="140">
        <v>550050.25619419152</v>
      </c>
      <c r="T67" s="883"/>
    </row>
    <row r="68" spans="1:20">
      <c r="A68" s="141" t="s">
        <v>844</v>
      </c>
      <c r="B68" s="144"/>
      <c r="C68" s="144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883" t="s">
        <v>845</v>
      </c>
      <c r="P68" s="883" t="s">
        <v>845</v>
      </c>
      <c r="Q68" s="883" t="s">
        <v>845</v>
      </c>
      <c r="R68" s="883" t="s">
        <v>160</v>
      </c>
      <c r="S68" s="883" t="s">
        <v>160</v>
      </c>
      <c r="T68" s="883"/>
    </row>
    <row r="69" spans="1:20">
      <c r="A69" s="141" t="s">
        <v>208</v>
      </c>
      <c r="B69" s="141" t="s">
        <v>118</v>
      </c>
      <c r="C69" s="144"/>
      <c r="D69" s="581"/>
      <c r="E69" s="581"/>
      <c r="F69" s="581"/>
      <c r="G69" s="581"/>
      <c r="H69" s="581"/>
      <c r="I69" s="581"/>
      <c r="J69" s="581"/>
      <c r="K69" s="581"/>
      <c r="L69" s="581"/>
      <c r="M69" s="581"/>
      <c r="N69" s="581"/>
      <c r="O69" s="140">
        <v>341282.9389827897</v>
      </c>
      <c r="P69" s="140">
        <v>364820.15481140069</v>
      </c>
      <c r="Q69" s="140">
        <v>372058.82297388819</v>
      </c>
      <c r="R69" s="140">
        <v>405163.82057999424</v>
      </c>
      <c r="S69" s="140">
        <v>406629.62962962955</v>
      </c>
      <c r="T69" s="883"/>
    </row>
    <row r="70" spans="1:20">
      <c r="A70" s="79"/>
      <c r="B70" s="79"/>
      <c r="C70" s="581" t="s">
        <v>490</v>
      </c>
      <c r="D70" s="581"/>
      <c r="E70" s="581"/>
      <c r="F70" s="581"/>
      <c r="G70" s="581"/>
      <c r="H70" s="581"/>
      <c r="I70" s="581"/>
      <c r="J70" s="581"/>
      <c r="K70" s="581"/>
      <c r="L70" s="581"/>
      <c r="M70" s="581"/>
      <c r="N70" s="581"/>
      <c r="O70" s="922">
        <f>O72-O71</f>
        <v>161587</v>
      </c>
      <c r="P70" s="922">
        <f>P72-P71</f>
        <v>165751</v>
      </c>
      <c r="Q70" s="922">
        <f>Q72-Q71</f>
        <v>167841</v>
      </c>
      <c r="R70" s="922">
        <f>R72-R71</f>
        <v>173371</v>
      </c>
      <c r="S70" s="922">
        <f>S72-S71</f>
        <v>176499</v>
      </c>
      <c r="T70" s="918"/>
    </row>
    <row r="71" spans="1:20">
      <c r="A71" s="79"/>
      <c r="B71" s="79"/>
      <c r="C71" s="78" t="s">
        <v>494</v>
      </c>
      <c r="D71" s="581"/>
      <c r="E71" s="581"/>
      <c r="F71" s="581"/>
      <c r="G71" s="581"/>
      <c r="H71" s="581"/>
      <c r="I71" s="581"/>
      <c r="J71" s="581"/>
      <c r="K71" s="581"/>
      <c r="L71" s="581"/>
      <c r="M71" s="581"/>
      <c r="N71" s="581"/>
      <c r="O71" s="923">
        <v>196836</v>
      </c>
      <c r="P71" s="923">
        <v>220423</v>
      </c>
      <c r="Q71" s="923">
        <v>218479</v>
      </c>
      <c r="R71" s="923">
        <v>235420</v>
      </c>
      <c r="S71" s="923">
        <v>250365</v>
      </c>
      <c r="T71" s="918"/>
    </row>
    <row r="72" spans="1:20">
      <c r="A72" s="79"/>
      <c r="B72" s="79"/>
      <c r="C72" s="78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1"/>
      <c r="O72" s="921">
        <v>358423</v>
      </c>
      <c r="P72" s="921">
        <v>386174</v>
      </c>
      <c r="Q72" s="921">
        <v>386320</v>
      </c>
      <c r="R72" s="921">
        <v>408791</v>
      </c>
      <c r="S72" s="921">
        <v>426864</v>
      </c>
      <c r="T72" s="918"/>
    </row>
    <row r="73" spans="1:20">
      <c r="A73" s="50" t="s">
        <v>488</v>
      </c>
      <c r="B73" s="50"/>
      <c r="C73" s="50" t="s">
        <v>486</v>
      </c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920">
        <v>450366</v>
      </c>
      <c r="P73" s="920">
        <v>452479</v>
      </c>
      <c r="Q73" s="920">
        <v>450220</v>
      </c>
      <c r="R73" s="920">
        <v>448426</v>
      </c>
      <c r="S73" s="920">
        <v>442567</v>
      </c>
      <c r="T73" s="918"/>
    </row>
    <row r="74" spans="1:20">
      <c r="A74" s="50" t="s">
        <v>488</v>
      </c>
      <c r="B74" s="50"/>
      <c r="C74" s="63" t="s">
        <v>487</v>
      </c>
      <c r="D74" s="942"/>
      <c r="E74" s="942"/>
      <c r="F74" s="942"/>
      <c r="G74" s="942"/>
      <c r="H74" s="942"/>
      <c r="I74" s="942"/>
      <c r="J74" s="942"/>
      <c r="K74" s="942"/>
      <c r="L74" s="942"/>
      <c r="M74" s="942"/>
      <c r="N74" s="942"/>
      <c r="O74" s="923">
        <v>182206</v>
      </c>
      <c r="P74" s="923">
        <v>185786</v>
      </c>
      <c r="Q74" s="923">
        <v>185566</v>
      </c>
      <c r="R74" s="923">
        <v>183033</v>
      </c>
      <c r="S74" s="923">
        <v>177835</v>
      </c>
      <c r="T74" s="918"/>
    </row>
    <row r="75" spans="1:20">
      <c r="A75" s="50"/>
      <c r="B75" s="50"/>
      <c r="C75" s="609" t="s">
        <v>619</v>
      </c>
      <c r="D75" s="438"/>
      <c r="E75" s="438"/>
      <c r="F75" s="438"/>
      <c r="G75" s="438"/>
      <c r="H75" s="438"/>
      <c r="I75" s="438"/>
      <c r="J75" s="438"/>
      <c r="K75" s="438"/>
      <c r="L75" s="438"/>
      <c r="M75" s="438"/>
      <c r="N75" s="438"/>
      <c r="O75" s="920">
        <f>O73+O74</f>
        <v>632572</v>
      </c>
      <c r="P75" s="920">
        <f>P73+P74</f>
        <v>638265</v>
      </c>
      <c r="Q75" s="920">
        <f>Q73+Q74</f>
        <v>635786</v>
      </c>
      <c r="R75" s="920">
        <f>R73+R74</f>
        <v>631459</v>
      </c>
      <c r="S75" s="920">
        <f>S73+S74</f>
        <v>620402</v>
      </c>
      <c r="T75" s="918"/>
    </row>
    <row r="76" spans="1:20">
      <c r="A76" s="50"/>
      <c r="B76" s="50"/>
      <c r="C76" s="63" t="s">
        <v>494</v>
      </c>
      <c r="D76" s="942"/>
      <c r="E76" s="942"/>
      <c r="F76" s="942"/>
      <c r="G76" s="942"/>
      <c r="H76" s="942"/>
      <c r="I76" s="942"/>
      <c r="J76" s="942"/>
      <c r="K76" s="942"/>
      <c r="L76" s="942"/>
      <c r="M76" s="942"/>
      <c r="N76" s="942"/>
      <c r="O76" s="923">
        <f>O77-O75</f>
        <v>849122</v>
      </c>
      <c r="P76" s="923">
        <f>P77-P75</f>
        <v>852595</v>
      </c>
      <c r="Q76" s="923">
        <f>Q77-Q75</f>
        <v>857625</v>
      </c>
      <c r="R76" s="923">
        <f>R77-R75</f>
        <v>845660</v>
      </c>
      <c r="S76" s="923">
        <f>S77-S75</f>
        <v>871513</v>
      </c>
      <c r="T76" s="918"/>
    </row>
    <row r="77" spans="1:20">
      <c r="A77" s="50"/>
      <c r="B77" s="50"/>
      <c r="C77" s="50" t="s">
        <v>489</v>
      </c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920">
        <v>1481694</v>
      </c>
      <c r="P77" s="920">
        <v>1490860</v>
      </c>
      <c r="Q77" s="920">
        <v>1493411</v>
      </c>
      <c r="R77" s="920">
        <v>1477119</v>
      </c>
      <c r="S77" s="920">
        <v>1491915</v>
      </c>
      <c r="T77" s="918"/>
    </row>
    <row r="78" spans="1:20">
      <c r="A78" s="50"/>
      <c r="B78" s="50"/>
      <c r="C78" s="50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921"/>
      <c r="P78" s="921"/>
      <c r="Q78" s="921"/>
      <c r="R78" s="921"/>
      <c r="S78" s="921"/>
      <c r="T78" s="918"/>
    </row>
    <row r="79" spans="1:20">
      <c r="A79" s="50"/>
      <c r="B79" s="50"/>
      <c r="C79" s="438" t="s">
        <v>490</v>
      </c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920">
        <v>19942</v>
      </c>
      <c r="P79" s="920">
        <v>19953</v>
      </c>
      <c r="Q79" s="920">
        <v>19766</v>
      </c>
      <c r="R79" s="920">
        <v>23844</v>
      </c>
      <c r="S79" s="920">
        <v>25781</v>
      </c>
      <c r="T79" s="918"/>
    </row>
    <row r="80" spans="1:20">
      <c r="A80" s="50"/>
      <c r="B80" s="50"/>
      <c r="C80" s="50" t="s">
        <v>493</v>
      </c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O80" s="920">
        <v>32172</v>
      </c>
      <c r="P80" s="920">
        <v>32368</v>
      </c>
      <c r="Q80" s="920">
        <v>32675</v>
      </c>
      <c r="R80" s="920">
        <v>35216</v>
      </c>
      <c r="S80" s="920">
        <v>36222</v>
      </c>
      <c r="T80" s="918"/>
    </row>
    <row r="81" spans="1:20">
      <c r="A81" s="50"/>
      <c r="B81" s="50"/>
      <c r="C81" s="63" t="s">
        <v>494</v>
      </c>
      <c r="D81" s="942"/>
      <c r="E81" s="942"/>
      <c r="F81" s="942"/>
      <c r="G81" s="942"/>
      <c r="H81" s="942"/>
      <c r="I81" s="942"/>
      <c r="J81" s="942"/>
      <c r="K81" s="942"/>
      <c r="L81" s="942"/>
      <c r="M81" s="942"/>
      <c r="N81" s="942"/>
      <c r="O81" s="923">
        <f>O82-O79-O80</f>
        <v>949785</v>
      </c>
      <c r="P81" s="923">
        <f>P82-P79-P80</f>
        <v>958291</v>
      </c>
      <c r="Q81" s="923">
        <f>Q82-Q79-Q80</f>
        <v>1005251</v>
      </c>
      <c r="R81" s="923">
        <f>R82-R79-R80</f>
        <v>1043590</v>
      </c>
      <c r="S81" s="923">
        <f>S82-S79-S80</f>
        <v>1069349</v>
      </c>
      <c r="T81" s="918"/>
    </row>
    <row r="82" spans="1:20">
      <c r="A82" s="50" t="s">
        <v>488</v>
      </c>
      <c r="B82" s="50"/>
      <c r="C82" s="50" t="s">
        <v>491</v>
      </c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920">
        <v>1001899</v>
      </c>
      <c r="P82" s="920">
        <v>1010612</v>
      </c>
      <c r="Q82" s="920">
        <v>1057692</v>
      </c>
      <c r="R82" s="920">
        <v>1102650</v>
      </c>
      <c r="S82" s="920">
        <v>1131352</v>
      </c>
      <c r="T82" s="918"/>
    </row>
    <row r="83" spans="1:20">
      <c r="A83" s="50"/>
      <c r="B83" s="50"/>
      <c r="C83" s="50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921"/>
      <c r="P83" s="921"/>
      <c r="Q83" s="921"/>
      <c r="R83" s="921"/>
      <c r="S83" s="921"/>
      <c r="T83" s="918"/>
    </row>
    <row r="84" spans="1:20">
      <c r="A84" s="50" t="s">
        <v>488</v>
      </c>
      <c r="B84" s="50"/>
      <c r="C84" s="50" t="s">
        <v>492</v>
      </c>
      <c r="D84" s="438"/>
      <c r="E84" s="438"/>
      <c r="F84" s="438"/>
      <c r="G84" s="438"/>
      <c r="H84" s="438"/>
      <c r="I84" s="438"/>
      <c r="J84" s="438"/>
      <c r="K84" s="438"/>
      <c r="L84" s="438"/>
      <c r="M84" s="438"/>
      <c r="N84" s="438"/>
      <c r="O84" s="920">
        <v>1258367</v>
      </c>
      <c r="P84" s="920">
        <v>1241952</v>
      </c>
      <c r="Q84" s="920">
        <v>1211729</v>
      </c>
      <c r="R84" s="920">
        <v>1214040</v>
      </c>
      <c r="S84" s="920">
        <v>1270158</v>
      </c>
      <c r="T84" s="918"/>
    </row>
  </sheetData>
  <mergeCells count="6">
    <mergeCell ref="A4:C4"/>
    <mergeCell ref="O3:S3"/>
    <mergeCell ref="U4:W4"/>
    <mergeCell ref="U47:W47"/>
    <mergeCell ref="X3:AH3"/>
    <mergeCell ref="D3:N3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D1D7-5A96-4A09-91CB-2A2C1508702E}">
  <dimension ref="A1:Q2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" defaultRowHeight="12"/>
  <cols>
    <col min="1" max="3" width="10.6328125" style="1640" customWidth="1"/>
    <col min="4" max="4" width="10.1796875" style="1640" customWidth="1"/>
    <col min="5" max="6" width="9.81640625" style="1640" customWidth="1"/>
    <col min="7" max="7" width="9.90625" style="1640" customWidth="1"/>
    <col min="8" max="10" width="9.81640625" style="1640" customWidth="1"/>
    <col min="11" max="11" width="13.453125" style="1641" bestFit="1" customWidth="1"/>
    <col min="12" max="12" width="11.81640625" style="1641" customWidth="1"/>
    <col min="13" max="13" width="10.6328125" style="1641" customWidth="1"/>
    <col min="14" max="14" width="10.6328125" style="1640" customWidth="1"/>
    <col min="15" max="15" width="12.08984375" style="1640" customWidth="1"/>
    <col min="16" max="16" width="7.08984375" style="1640" customWidth="1"/>
    <col min="17" max="17" width="4.6328125" style="512" customWidth="1"/>
    <col min="18" max="16384" width="8" style="1640"/>
  </cols>
  <sheetData>
    <row r="1" spans="1:17">
      <c r="A1" s="1639" t="s">
        <v>621</v>
      </c>
      <c r="G1" s="1640" t="s">
        <v>622</v>
      </c>
      <c r="H1" s="1641"/>
      <c r="M1" s="1640"/>
    </row>
    <row r="2" spans="1:17">
      <c r="O2" s="1642" t="s">
        <v>624</v>
      </c>
    </row>
    <row r="3" spans="1:17" ht="9" customHeight="1">
      <c r="A3" s="1643"/>
      <c r="B3" s="1644"/>
      <c r="C3" s="1645"/>
      <c r="D3" s="1645"/>
      <c r="E3" s="1645"/>
      <c r="F3" s="1645"/>
      <c r="G3" s="1645"/>
      <c r="H3" s="1645"/>
      <c r="I3" s="1645"/>
      <c r="J3" s="1645"/>
      <c r="K3" s="1646"/>
      <c r="L3" s="1646"/>
      <c r="M3" s="1646"/>
      <c r="N3" s="1645"/>
      <c r="O3" s="1647"/>
      <c r="P3" s="1648"/>
    </row>
    <row r="4" spans="1:17" s="1657" customFormat="1">
      <c r="A4" s="1649"/>
      <c r="B4" s="1650"/>
      <c r="C4" s="1651" t="s">
        <v>626</v>
      </c>
      <c r="D4" s="1652" t="s">
        <v>627</v>
      </c>
      <c r="E4" s="1652" t="s">
        <v>628</v>
      </c>
      <c r="F4" s="1652" t="s">
        <v>629</v>
      </c>
      <c r="G4" s="1652" t="s">
        <v>630</v>
      </c>
      <c r="H4" s="1652" t="s">
        <v>631</v>
      </c>
      <c r="I4" s="1652" t="s">
        <v>632</v>
      </c>
      <c r="J4" s="1652" t="s">
        <v>633</v>
      </c>
      <c r="K4" s="1653" t="s">
        <v>634</v>
      </c>
      <c r="L4" s="1654"/>
      <c r="M4" s="1655"/>
      <c r="N4" s="1655"/>
      <c r="O4" s="1655"/>
      <c r="P4" s="1656" t="s">
        <v>635</v>
      </c>
    </row>
    <row r="5" spans="1:17" s="1657" customFormat="1">
      <c r="A5" s="1649" t="s">
        <v>637</v>
      </c>
      <c r="B5" s="1650"/>
      <c r="C5" s="1651" t="s">
        <v>638</v>
      </c>
      <c r="D5" s="1658" t="s">
        <v>639</v>
      </c>
      <c r="E5" s="1658" t="s">
        <v>640</v>
      </c>
      <c r="F5" s="1658" t="s">
        <v>641</v>
      </c>
      <c r="G5" s="1658" t="s">
        <v>642</v>
      </c>
      <c r="H5" s="1658" t="s">
        <v>643</v>
      </c>
      <c r="I5" s="1658" t="s">
        <v>644</v>
      </c>
      <c r="J5" s="1658" t="s">
        <v>645</v>
      </c>
      <c r="K5" s="1659" t="s">
        <v>646</v>
      </c>
      <c r="L5" s="1652" t="s">
        <v>647</v>
      </c>
      <c r="M5" s="1652" t="s">
        <v>648</v>
      </c>
      <c r="N5" s="1652" t="s">
        <v>649</v>
      </c>
      <c r="O5" s="1653" t="s">
        <v>650</v>
      </c>
      <c r="P5" s="1656" t="s">
        <v>651</v>
      </c>
    </row>
    <row r="6" spans="1:17" s="1657" customFormat="1">
      <c r="A6" s="1660"/>
      <c r="B6" s="1661"/>
      <c r="C6" s="1662"/>
      <c r="D6" s="1663"/>
      <c r="E6" s="1663"/>
      <c r="F6" s="1663"/>
      <c r="G6" s="1663"/>
      <c r="H6" s="1663"/>
      <c r="I6" s="1663"/>
      <c r="J6" s="1663"/>
      <c r="K6" s="1664" t="s">
        <v>652</v>
      </c>
      <c r="L6" s="1665" t="s">
        <v>653</v>
      </c>
      <c r="M6" s="1663" t="s">
        <v>654</v>
      </c>
      <c r="N6" s="1663" t="s">
        <v>655</v>
      </c>
      <c r="O6" s="1664" t="s">
        <v>656</v>
      </c>
      <c r="P6" s="1666" t="s">
        <v>657</v>
      </c>
    </row>
    <row r="7" spans="1:17">
      <c r="A7" s="662" t="s">
        <v>658</v>
      </c>
      <c r="B7" s="663" t="s">
        <v>660</v>
      </c>
      <c r="C7" s="664">
        <v>5103657</v>
      </c>
      <c r="D7" s="665">
        <v>3302866</v>
      </c>
      <c r="E7" s="664">
        <v>174558</v>
      </c>
      <c r="F7" s="664">
        <v>766332</v>
      </c>
      <c r="G7" s="664">
        <v>41538</v>
      </c>
      <c r="H7" s="664">
        <v>834094</v>
      </c>
      <c r="I7" s="664">
        <v>128207</v>
      </c>
      <c r="J7" s="664">
        <v>-322</v>
      </c>
      <c r="K7" s="664">
        <v>-143618</v>
      </c>
      <c r="L7" s="664">
        <v>-38094</v>
      </c>
      <c r="M7" s="664">
        <v>4302381</v>
      </c>
      <c r="N7" s="664">
        <v>4340476</v>
      </c>
      <c r="O7" s="664">
        <v>-105524</v>
      </c>
      <c r="P7" s="666" t="s">
        <v>467</v>
      </c>
      <c r="Q7" s="1667"/>
    </row>
    <row r="8" spans="1:17">
      <c r="A8" s="670">
        <v>-2006</v>
      </c>
      <c r="B8" s="671" t="s">
        <v>662</v>
      </c>
      <c r="C8" s="672">
        <v>5077555</v>
      </c>
      <c r="D8" s="673">
        <v>3303825</v>
      </c>
      <c r="E8" s="672">
        <v>217706</v>
      </c>
      <c r="F8" s="672">
        <v>772976</v>
      </c>
      <c r="G8" s="672">
        <v>16886</v>
      </c>
      <c r="H8" s="672">
        <v>813163</v>
      </c>
      <c r="I8" s="672">
        <v>162807</v>
      </c>
      <c r="J8" s="672">
        <v>-52</v>
      </c>
      <c r="K8" s="672">
        <v>-209756</v>
      </c>
      <c r="L8" s="672">
        <v>-104772</v>
      </c>
      <c r="M8" s="672">
        <v>4334250</v>
      </c>
      <c r="N8" s="672">
        <v>4439023</v>
      </c>
      <c r="O8" s="672">
        <v>-104984</v>
      </c>
      <c r="P8" s="1690" t="s">
        <v>467</v>
      </c>
      <c r="Q8" s="1668"/>
    </row>
    <row r="9" spans="1:17">
      <c r="A9" s="677"/>
      <c r="B9" s="671" t="s">
        <v>664</v>
      </c>
      <c r="C9" s="672">
        <v>5330331</v>
      </c>
      <c r="D9" s="673">
        <v>3360394</v>
      </c>
      <c r="E9" s="672">
        <v>223897</v>
      </c>
      <c r="F9" s="672">
        <v>773637</v>
      </c>
      <c r="G9" s="672">
        <v>61128</v>
      </c>
      <c r="H9" s="672">
        <v>841131</v>
      </c>
      <c r="I9" s="672">
        <v>235277</v>
      </c>
      <c r="J9" s="672">
        <v>-536</v>
      </c>
      <c r="K9" s="672">
        <v>-164597</v>
      </c>
      <c r="L9" s="672">
        <v>-54387</v>
      </c>
      <c r="M9" s="672">
        <v>4530197</v>
      </c>
      <c r="N9" s="672">
        <v>4584583</v>
      </c>
      <c r="O9" s="672">
        <v>-110210</v>
      </c>
      <c r="P9" s="1690" t="s">
        <v>467</v>
      </c>
      <c r="Q9" s="1668"/>
    </row>
    <row r="10" spans="1:17">
      <c r="A10" s="678"/>
      <c r="B10" s="679" t="s">
        <v>665</v>
      </c>
      <c r="C10" s="680">
        <v>5173088</v>
      </c>
      <c r="D10" s="681">
        <v>3295277</v>
      </c>
      <c r="E10" s="680">
        <v>191710</v>
      </c>
      <c r="F10" s="680">
        <v>740706</v>
      </c>
      <c r="G10" s="680">
        <v>-55718</v>
      </c>
      <c r="H10" s="680">
        <v>820507</v>
      </c>
      <c r="I10" s="680">
        <v>252353</v>
      </c>
      <c r="J10" s="680">
        <v>742</v>
      </c>
      <c r="K10" s="680">
        <v>-72489</v>
      </c>
      <c r="L10" s="680">
        <v>34470</v>
      </c>
      <c r="M10" s="680">
        <v>4415544</v>
      </c>
      <c r="N10" s="680">
        <v>4381074</v>
      </c>
      <c r="O10" s="680">
        <v>-106959</v>
      </c>
      <c r="P10" s="2177" t="s">
        <v>467</v>
      </c>
      <c r="Q10" s="495"/>
    </row>
    <row r="11" spans="1:17">
      <c r="A11" s="662" t="s">
        <v>666</v>
      </c>
      <c r="B11" s="663" t="s">
        <v>660</v>
      </c>
      <c r="C11" s="672">
        <v>5131680</v>
      </c>
      <c r="D11" s="673">
        <v>3320080</v>
      </c>
      <c r="E11" s="672">
        <v>181470</v>
      </c>
      <c r="F11" s="672">
        <v>706403</v>
      </c>
      <c r="G11" s="672">
        <v>32049</v>
      </c>
      <c r="H11" s="672">
        <v>835562</v>
      </c>
      <c r="I11" s="672">
        <v>148860</v>
      </c>
      <c r="J11" s="672">
        <v>-240</v>
      </c>
      <c r="K11" s="672">
        <v>-92505</v>
      </c>
      <c r="L11" s="672">
        <v>158248</v>
      </c>
      <c r="M11" s="672">
        <v>4526153</v>
      </c>
      <c r="N11" s="672">
        <v>4367905</v>
      </c>
      <c r="O11" s="672">
        <v>-250754</v>
      </c>
      <c r="P11" s="685">
        <v>0.5</v>
      </c>
      <c r="Q11" s="495"/>
    </row>
    <row r="12" spans="1:17">
      <c r="A12" s="670">
        <v>-2007</v>
      </c>
      <c r="B12" s="671" t="s">
        <v>662</v>
      </c>
      <c r="C12" s="672">
        <v>5099649</v>
      </c>
      <c r="D12" s="673">
        <v>3326097</v>
      </c>
      <c r="E12" s="672">
        <v>185999</v>
      </c>
      <c r="F12" s="672">
        <v>745135</v>
      </c>
      <c r="G12" s="672">
        <v>12964</v>
      </c>
      <c r="H12" s="672">
        <v>813287</v>
      </c>
      <c r="I12" s="672">
        <v>136665</v>
      </c>
      <c r="J12" s="672">
        <v>-31</v>
      </c>
      <c r="K12" s="672">
        <v>-120465</v>
      </c>
      <c r="L12" s="672">
        <v>128723</v>
      </c>
      <c r="M12" s="672">
        <v>4522200</v>
      </c>
      <c r="N12" s="672">
        <v>4393477</v>
      </c>
      <c r="O12" s="672">
        <v>-249188</v>
      </c>
      <c r="P12" s="685">
        <v>0.4</v>
      </c>
      <c r="Q12" s="495"/>
    </row>
    <row r="13" spans="1:17">
      <c r="A13" s="670"/>
      <c r="B13" s="671" t="s">
        <v>664</v>
      </c>
      <c r="C13" s="672">
        <v>5291954</v>
      </c>
      <c r="D13" s="673">
        <v>3419284</v>
      </c>
      <c r="E13" s="672">
        <v>180631</v>
      </c>
      <c r="F13" s="672">
        <v>755234</v>
      </c>
      <c r="G13" s="672">
        <v>51382</v>
      </c>
      <c r="H13" s="672">
        <v>851815</v>
      </c>
      <c r="I13" s="672">
        <v>184286</v>
      </c>
      <c r="J13" s="672">
        <v>-451</v>
      </c>
      <c r="K13" s="672">
        <v>-150227</v>
      </c>
      <c r="L13" s="672">
        <v>108358</v>
      </c>
      <c r="M13" s="672">
        <v>4707931</v>
      </c>
      <c r="N13" s="672">
        <v>4599573</v>
      </c>
      <c r="O13" s="672">
        <v>-258585</v>
      </c>
      <c r="P13" s="685">
        <v>-0.7</v>
      </c>
      <c r="Q13" s="495"/>
    </row>
    <row r="14" spans="1:17">
      <c r="A14" s="678"/>
      <c r="B14" s="679" t="s">
        <v>667</v>
      </c>
      <c r="C14" s="680">
        <v>5117257</v>
      </c>
      <c r="D14" s="681">
        <v>3380581</v>
      </c>
      <c r="E14" s="680">
        <v>158226</v>
      </c>
      <c r="F14" s="680">
        <v>751616</v>
      </c>
      <c r="G14" s="680">
        <v>-29898</v>
      </c>
      <c r="H14" s="680">
        <v>828631</v>
      </c>
      <c r="I14" s="680">
        <v>207111</v>
      </c>
      <c r="J14" s="680">
        <v>438</v>
      </c>
      <c r="K14" s="680">
        <v>-179448</v>
      </c>
      <c r="L14" s="680">
        <v>70601</v>
      </c>
      <c r="M14" s="680">
        <v>4560019</v>
      </c>
      <c r="N14" s="680">
        <v>4489419</v>
      </c>
      <c r="O14" s="680">
        <v>-250049</v>
      </c>
      <c r="P14" s="686">
        <v>-1.1000000000000001</v>
      </c>
      <c r="Q14" s="495"/>
    </row>
    <row r="15" spans="1:17">
      <c r="A15" s="662" t="s">
        <v>668</v>
      </c>
      <c r="B15" s="663" t="s">
        <v>660</v>
      </c>
      <c r="C15" s="672">
        <v>5151234</v>
      </c>
      <c r="D15" s="673">
        <v>3267306</v>
      </c>
      <c r="E15" s="672">
        <v>162538</v>
      </c>
      <c r="F15" s="672">
        <v>653996</v>
      </c>
      <c r="G15" s="672">
        <v>10969</v>
      </c>
      <c r="H15" s="672">
        <v>854265</v>
      </c>
      <c r="I15" s="672">
        <v>126746</v>
      </c>
      <c r="J15" s="672">
        <v>-279</v>
      </c>
      <c r="K15" s="672">
        <v>75693</v>
      </c>
      <c r="L15" s="672">
        <v>239106</v>
      </c>
      <c r="M15" s="672">
        <v>4682914</v>
      </c>
      <c r="N15" s="672">
        <v>4443807</v>
      </c>
      <c r="O15" s="672">
        <v>-163413</v>
      </c>
      <c r="P15" s="685">
        <v>0.4</v>
      </c>
      <c r="Q15" s="495"/>
    </row>
    <row r="16" spans="1:17">
      <c r="A16" s="670">
        <v>-2008</v>
      </c>
      <c r="B16" s="671" t="s">
        <v>662</v>
      </c>
      <c r="C16" s="672">
        <v>5076139</v>
      </c>
      <c r="D16" s="673">
        <v>3270705</v>
      </c>
      <c r="E16" s="672">
        <v>184182</v>
      </c>
      <c r="F16" s="672">
        <v>776296</v>
      </c>
      <c r="G16" s="672">
        <v>-13471</v>
      </c>
      <c r="H16" s="672">
        <v>835518</v>
      </c>
      <c r="I16" s="672">
        <v>144473</v>
      </c>
      <c r="J16" s="672">
        <v>-12</v>
      </c>
      <c r="K16" s="672">
        <v>-121552</v>
      </c>
      <c r="L16" s="672">
        <v>39479</v>
      </c>
      <c r="M16" s="672">
        <v>4724710</v>
      </c>
      <c r="N16" s="672">
        <v>4685231</v>
      </c>
      <c r="O16" s="672">
        <v>-161031</v>
      </c>
      <c r="P16" s="685">
        <v>-0.5</v>
      </c>
      <c r="Q16" s="495"/>
    </row>
    <row r="17" spans="1:17">
      <c r="A17" s="670"/>
      <c r="B17" s="671" t="s">
        <v>664</v>
      </c>
      <c r="C17" s="672">
        <v>5168618</v>
      </c>
      <c r="D17" s="673">
        <v>3299725</v>
      </c>
      <c r="E17" s="672">
        <v>188718</v>
      </c>
      <c r="F17" s="672">
        <v>893140</v>
      </c>
      <c r="G17" s="672">
        <v>-3860</v>
      </c>
      <c r="H17" s="672">
        <v>866967</v>
      </c>
      <c r="I17" s="672">
        <v>198582</v>
      </c>
      <c r="J17" s="672">
        <v>-117</v>
      </c>
      <c r="K17" s="672">
        <v>-274537</v>
      </c>
      <c r="L17" s="672">
        <v>-110572</v>
      </c>
      <c r="M17" s="672">
        <v>4544125</v>
      </c>
      <c r="N17" s="672">
        <v>4654697</v>
      </c>
      <c r="O17" s="672">
        <v>-163965</v>
      </c>
      <c r="P17" s="685">
        <v>-2.2999999999999998</v>
      </c>
      <c r="Q17" s="495"/>
    </row>
    <row r="18" spans="1:17">
      <c r="A18" s="687"/>
      <c r="B18" s="679" t="s">
        <v>669</v>
      </c>
      <c r="C18" s="680">
        <v>4808940</v>
      </c>
      <c r="D18" s="681">
        <v>3220881</v>
      </c>
      <c r="E18" s="680">
        <v>144341</v>
      </c>
      <c r="F18" s="680">
        <v>818166</v>
      </c>
      <c r="G18" s="680">
        <v>-96769</v>
      </c>
      <c r="H18" s="680">
        <v>847080</v>
      </c>
      <c r="I18" s="680">
        <v>203538</v>
      </c>
      <c r="J18" s="680">
        <v>899</v>
      </c>
      <c r="K18" s="680">
        <v>-329198</v>
      </c>
      <c r="L18" s="680">
        <v>-176643</v>
      </c>
      <c r="M18" s="680">
        <v>3983403</v>
      </c>
      <c r="N18" s="680">
        <v>4160046</v>
      </c>
      <c r="O18" s="680">
        <v>-152555</v>
      </c>
      <c r="P18" s="686">
        <v>-6</v>
      </c>
      <c r="Q18" s="495"/>
    </row>
    <row r="19" spans="1:17">
      <c r="A19" s="662" t="s">
        <v>670</v>
      </c>
      <c r="B19" s="663" t="s">
        <v>660</v>
      </c>
      <c r="C19" s="672">
        <v>4657267</v>
      </c>
      <c r="D19" s="673">
        <v>3203572</v>
      </c>
      <c r="E19" s="672">
        <v>122881</v>
      </c>
      <c r="F19" s="672">
        <v>855311</v>
      </c>
      <c r="G19" s="672">
        <v>19319</v>
      </c>
      <c r="H19" s="672">
        <v>864237</v>
      </c>
      <c r="I19" s="672">
        <v>148522</v>
      </c>
      <c r="J19" s="672">
        <v>-35</v>
      </c>
      <c r="K19" s="672">
        <v>-556540</v>
      </c>
      <c r="L19" s="672">
        <v>-377247</v>
      </c>
      <c r="M19" s="672">
        <v>3630643</v>
      </c>
      <c r="N19" s="672">
        <v>4007890</v>
      </c>
      <c r="O19" s="672">
        <v>-179293</v>
      </c>
      <c r="P19" s="685">
        <v>-9.6</v>
      </c>
      <c r="Q19" s="495"/>
    </row>
    <row r="20" spans="1:17">
      <c r="A20" s="670">
        <v>-2009</v>
      </c>
      <c r="B20" s="671" t="s">
        <v>662</v>
      </c>
      <c r="C20" s="672">
        <v>4617333</v>
      </c>
      <c r="D20" s="673">
        <v>3202652</v>
      </c>
      <c r="E20" s="672">
        <v>133421</v>
      </c>
      <c r="F20" s="672">
        <v>678410</v>
      </c>
      <c r="G20" s="672">
        <v>29762</v>
      </c>
      <c r="H20" s="672">
        <v>849891</v>
      </c>
      <c r="I20" s="672">
        <v>142344</v>
      </c>
      <c r="J20" s="672">
        <v>-150</v>
      </c>
      <c r="K20" s="672">
        <v>-418998</v>
      </c>
      <c r="L20" s="672">
        <v>-241242</v>
      </c>
      <c r="M20" s="672">
        <v>3675938</v>
      </c>
      <c r="N20" s="672">
        <v>3917180</v>
      </c>
      <c r="O20" s="672">
        <v>-177756</v>
      </c>
      <c r="P20" s="685">
        <v>-9</v>
      </c>
      <c r="Q20" s="495"/>
    </row>
    <row r="21" spans="1:17">
      <c r="A21" s="670"/>
      <c r="B21" s="671" t="s">
        <v>664</v>
      </c>
      <c r="C21" s="672">
        <v>4816092</v>
      </c>
      <c r="D21" s="673">
        <v>3279605</v>
      </c>
      <c r="E21" s="672">
        <v>135742</v>
      </c>
      <c r="F21" s="672">
        <v>678249</v>
      </c>
      <c r="G21" s="672">
        <v>47973</v>
      </c>
      <c r="H21" s="672">
        <v>878287</v>
      </c>
      <c r="I21" s="672">
        <v>204412</v>
      </c>
      <c r="J21" s="672">
        <v>-349</v>
      </c>
      <c r="K21" s="672">
        <v>-407826</v>
      </c>
      <c r="L21" s="672">
        <v>-222418</v>
      </c>
      <c r="M21" s="672">
        <v>3852141</v>
      </c>
      <c r="N21" s="672">
        <v>4074559</v>
      </c>
      <c r="O21" s="672">
        <v>-185407</v>
      </c>
      <c r="P21" s="685">
        <v>-6.8</v>
      </c>
      <c r="Q21" s="495"/>
    </row>
    <row r="22" spans="1:17">
      <c r="A22" s="687"/>
      <c r="B22" s="679" t="s">
        <v>671</v>
      </c>
      <c r="C22" s="680">
        <v>4689222</v>
      </c>
      <c r="D22" s="681">
        <v>3168286</v>
      </c>
      <c r="E22" s="680">
        <v>129192</v>
      </c>
      <c r="F22" s="680">
        <v>689175</v>
      </c>
      <c r="G22" s="680">
        <v>-43040</v>
      </c>
      <c r="H22" s="680">
        <v>857504</v>
      </c>
      <c r="I22" s="680">
        <v>241444</v>
      </c>
      <c r="J22" s="680">
        <v>647</v>
      </c>
      <c r="K22" s="680">
        <v>-353984</v>
      </c>
      <c r="L22" s="680">
        <v>-173461</v>
      </c>
      <c r="M22" s="680">
        <v>3795558</v>
      </c>
      <c r="N22" s="680">
        <v>3969019</v>
      </c>
      <c r="O22" s="680">
        <v>-180523</v>
      </c>
      <c r="P22" s="686">
        <v>-2.5</v>
      </c>
      <c r="Q22" s="495"/>
    </row>
    <row r="23" spans="1:17">
      <c r="A23" s="662" t="s">
        <v>672</v>
      </c>
      <c r="B23" s="663" t="s">
        <v>660</v>
      </c>
      <c r="C23" s="688">
        <v>4881702</v>
      </c>
      <c r="D23" s="664">
        <v>3173179</v>
      </c>
      <c r="E23" s="664">
        <v>119600</v>
      </c>
      <c r="F23" s="664">
        <v>649543</v>
      </c>
      <c r="G23" s="664">
        <v>805</v>
      </c>
      <c r="H23" s="664">
        <v>872578</v>
      </c>
      <c r="I23" s="664">
        <v>146198</v>
      </c>
      <c r="J23" s="664">
        <v>-169</v>
      </c>
      <c r="K23" s="664">
        <v>-80032</v>
      </c>
      <c r="L23" s="664">
        <v>27670</v>
      </c>
      <c r="M23" s="664">
        <v>4002823</v>
      </c>
      <c r="N23" s="664">
        <v>3975153</v>
      </c>
      <c r="O23" s="689">
        <v>-107703</v>
      </c>
      <c r="P23" s="2178">
        <v>4.8</v>
      </c>
      <c r="Q23" s="495"/>
    </row>
    <row r="24" spans="1:17">
      <c r="A24" s="670">
        <v>-2010</v>
      </c>
      <c r="B24" s="671" t="s">
        <v>662</v>
      </c>
      <c r="C24" s="691">
        <v>4904224</v>
      </c>
      <c r="D24" s="672">
        <v>3208510</v>
      </c>
      <c r="E24" s="672">
        <v>138012</v>
      </c>
      <c r="F24" s="672">
        <v>700479</v>
      </c>
      <c r="G24" s="672">
        <v>1167</v>
      </c>
      <c r="H24" s="672">
        <v>858969</v>
      </c>
      <c r="I24" s="672">
        <v>160869</v>
      </c>
      <c r="J24" s="672">
        <v>-173</v>
      </c>
      <c r="K24" s="672">
        <v>-163609</v>
      </c>
      <c r="L24" s="672">
        <v>-55410</v>
      </c>
      <c r="M24" s="672">
        <v>4010395</v>
      </c>
      <c r="N24" s="672">
        <v>4065805</v>
      </c>
      <c r="O24" s="692">
        <v>-108200</v>
      </c>
      <c r="P24" s="2179">
        <v>6.2</v>
      </c>
      <c r="Q24" s="495"/>
    </row>
    <row r="25" spans="1:17">
      <c r="A25" s="670"/>
      <c r="B25" s="671" t="s">
        <v>664</v>
      </c>
      <c r="C25" s="691">
        <v>5038014</v>
      </c>
      <c r="D25" s="672">
        <v>3252883</v>
      </c>
      <c r="E25" s="672">
        <v>146813</v>
      </c>
      <c r="F25" s="672">
        <v>721019</v>
      </c>
      <c r="G25" s="672">
        <v>18268</v>
      </c>
      <c r="H25" s="672">
        <v>885180</v>
      </c>
      <c r="I25" s="672">
        <v>219161</v>
      </c>
      <c r="J25" s="672">
        <v>-360</v>
      </c>
      <c r="K25" s="672">
        <v>-204950</v>
      </c>
      <c r="L25" s="672">
        <v>-93799</v>
      </c>
      <c r="M25" s="672">
        <v>4114049</v>
      </c>
      <c r="N25" s="672">
        <v>4207848</v>
      </c>
      <c r="O25" s="692">
        <v>-111151</v>
      </c>
      <c r="P25" s="2179">
        <v>4.5999999999999996</v>
      </c>
      <c r="Q25" s="495"/>
    </row>
    <row r="26" spans="1:17">
      <c r="A26" s="687"/>
      <c r="B26" s="679" t="s">
        <v>673</v>
      </c>
      <c r="C26" s="694">
        <v>4821129</v>
      </c>
      <c r="D26" s="680">
        <v>3183044</v>
      </c>
      <c r="E26" s="680">
        <v>139557</v>
      </c>
      <c r="F26" s="680">
        <v>740477</v>
      </c>
      <c r="G26" s="680">
        <v>-37142</v>
      </c>
      <c r="H26" s="680">
        <v>869870</v>
      </c>
      <c r="I26" s="680">
        <v>257205</v>
      </c>
      <c r="J26" s="680">
        <v>246</v>
      </c>
      <c r="K26" s="680">
        <v>-332128</v>
      </c>
      <c r="L26" s="680">
        <v>-225762</v>
      </c>
      <c r="M26" s="680">
        <v>3991515</v>
      </c>
      <c r="N26" s="680">
        <v>4217277</v>
      </c>
      <c r="O26" s="695">
        <v>-106366</v>
      </c>
      <c r="P26" s="2180">
        <v>2.8</v>
      </c>
      <c r="Q26" s="495"/>
    </row>
    <row r="27" spans="1:17">
      <c r="A27" s="662" t="s">
        <v>674</v>
      </c>
      <c r="B27" s="663" t="s">
        <v>660</v>
      </c>
      <c r="C27" s="690">
        <v>4765122</v>
      </c>
      <c r="D27" s="668">
        <v>3151910</v>
      </c>
      <c r="E27" s="668">
        <v>121192</v>
      </c>
      <c r="F27" s="668">
        <v>653317</v>
      </c>
      <c r="G27" s="668">
        <v>14004</v>
      </c>
      <c r="H27" s="668">
        <v>891654</v>
      </c>
      <c r="I27" s="668">
        <v>113017</v>
      </c>
      <c r="J27" s="668">
        <v>-26</v>
      </c>
      <c r="K27" s="697">
        <v>-179945</v>
      </c>
      <c r="L27" s="697">
        <v>-87862</v>
      </c>
      <c r="M27" s="697">
        <v>3927005</v>
      </c>
      <c r="N27" s="668">
        <v>4014866</v>
      </c>
      <c r="O27" s="698">
        <v>-92084</v>
      </c>
      <c r="P27" s="2178">
        <v>-2.4</v>
      </c>
      <c r="Q27" s="495"/>
    </row>
    <row r="28" spans="1:17">
      <c r="A28" s="670">
        <v>-2011</v>
      </c>
      <c r="B28" s="671" t="s">
        <v>662</v>
      </c>
      <c r="C28" s="693">
        <v>4829986</v>
      </c>
      <c r="D28" s="676">
        <v>3174305</v>
      </c>
      <c r="E28" s="676">
        <v>147394</v>
      </c>
      <c r="F28" s="676">
        <v>657695</v>
      </c>
      <c r="G28" s="676">
        <v>20917</v>
      </c>
      <c r="H28" s="676">
        <v>877145</v>
      </c>
      <c r="I28" s="676">
        <v>116845</v>
      </c>
      <c r="J28" s="676">
        <v>-101</v>
      </c>
      <c r="K28" s="700">
        <v>-164215</v>
      </c>
      <c r="L28" s="700">
        <v>-70878</v>
      </c>
      <c r="M28" s="700">
        <v>4010057</v>
      </c>
      <c r="N28" s="676">
        <v>4080934</v>
      </c>
      <c r="O28" s="701">
        <v>-93337</v>
      </c>
      <c r="P28" s="2179">
        <v>-1.5</v>
      </c>
      <c r="Q28" s="495"/>
    </row>
    <row r="29" spans="1:17">
      <c r="A29" s="670"/>
      <c r="B29" s="671" t="s">
        <v>664</v>
      </c>
      <c r="C29" s="693">
        <v>4954271</v>
      </c>
      <c r="D29" s="676">
        <v>3266309</v>
      </c>
      <c r="E29" s="676">
        <v>145337</v>
      </c>
      <c r="F29" s="676">
        <v>678913</v>
      </c>
      <c r="G29" s="676">
        <v>38704</v>
      </c>
      <c r="H29" s="676">
        <v>902839</v>
      </c>
      <c r="I29" s="676">
        <v>179542</v>
      </c>
      <c r="J29" s="676">
        <v>-296</v>
      </c>
      <c r="K29" s="700">
        <v>-257078</v>
      </c>
      <c r="L29" s="700">
        <v>-161339</v>
      </c>
      <c r="M29" s="700">
        <v>4081439</v>
      </c>
      <c r="N29" s="676">
        <v>4242778</v>
      </c>
      <c r="O29" s="701">
        <v>-95739</v>
      </c>
      <c r="P29" s="2179">
        <v>-1.7</v>
      </c>
      <c r="Q29" s="495"/>
    </row>
    <row r="30" spans="1:17">
      <c r="A30" s="687"/>
      <c r="B30" s="679" t="s">
        <v>675</v>
      </c>
      <c r="C30" s="696">
        <v>4863948</v>
      </c>
      <c r="D30" s="684">
        <v>3202205</v>
      </c>
      <c r="E30" s="684">
        <v>135554</v>
      </c>
      <c r="F30" s="684">
        <v>704032</v>
      </c>
      <c r="G30" s="684">
        <v>-28449</v>
      </c>
      <c r="H30" s="684">
        <v>892089</v>
      </c>
      <c r="I30" s="684">
        <v>212265</v>
      </c>
      <c r="J30" s="684">
        <v>439</v>
      </c>
      <c r="K30" s="702">
        <v>-254186</v>
      </c>
      <c r="L30" s="702">
        <v>-160192</v>
      </c>
      <c r="M30" s="702">
        <v>4041667</v>
      </c>
      <c r="N30" s="684">
        <v>4201859</v>
      </c>
      <c r="O30" s="703">
        <v>-93993</v>
      </c>
      <c r="P30" s="2180">
        <v>0.9</v>
      </c>
      <c r="Q30" s="495"/>
    </row>
    <row r="31" spans="1:17">
      <c r="A31" s="662" t="s">
        <v>676</v>
      </c>
      <c r="B31" s="663" t="s">
        <v>660</v>
      </c>
      <c r="C31" s="690">
        <v>4873544</v>
      </c>
      <c r="D31" s="668">
        <v>3187981</v>
      </c>
      <c r="E31" s="668">
        <v>123834</v>
      </c>
      <c r="F31" s="668">
        <v>681162</v>
      </c>
      <c r="G31" s="668">
        <v>16127</v>
      </c>
      <c r="H31" s="668">
        <v>889221</v>
      </c>
      <c r="I31" s="668">
        <v>115189</v>
      </c>
      <c r="J31" s="668">
        <v>-68</v>
      </c>
      <c r="K31" s="697">
        <v>-139901</v>
      </c>
      <c r="L31" s="697">
        <v>-88276</v>
      </c>
      <c r="M31" s="697">
        <v>3877474</v>
      </c>
      <c r="N31" s="668">
        <v>3965750</v>
      </c>
      <c r="O31" s="698">
        <v>-51625</v>
      </c>
      <c r="P31" s="2178">
        <v>2.2999999999999998</v>
      </c>
      <c r="Q31" s="495"/>
    </row>
    <row r="32" spans="1:17">
      <c r="A32" s="670">
        <v>-2012</v>
      </c>
      <c r="B32" s="671" t="s">
        <v>662</v>
      </c>
      <c r="C32" s="693">
        <v>4834314</v>
      </c>
      <c r="D32" s="676">
        <v>3174917</v>
      </c>
      <c r="E32" s="676">
        <v>141888</v>
      </c>
      <c r="F32" s="676">
        <v>693684</v>
      </c>
      <c r="G32" s="676">
        <v>19668</v>
      </c>
      <c r="H32" s="676">
        <v>875736</v>
      </c>
      <c r="I32" s="676">
        <v>137065</v>
      </c>
      <c r="J32" s="676">
        <v>-107</v>
      </c>
      <c r="K32" s="700">
        <v>-208537</v>
      </c>
      <c r="L32" s="700">
        <v>-157328</v>
      </c>
      <c r="M32" s="700">
        <v>3817555</v>
      </c>
      <c r="N32" s="676">
        <v>3974882</v>
      </c>
      <c r="O32" s="701">
        <v>-51210</v>
      </c>
      <c r="P32" s="2179">
        <v>0.1</v>
      </c>
      <c r="Q32" s="495"/>
    </row>
    <row r="33" spans="1:17">
      <c r="A33" s="670"/>
      <c r="B33" s="671" t="s">
        <v>664</v>
      </c>
      <c r="C33" s="693">
        <v>4972498</v>
      </c>
      <c r="D33" s="676">
        <v>3236851</v>
      </c>
      <c r="E33" s="676">
        <v>148508</v>
      </c>
      <c r="F33" s="676">
        <v>698269</v>
      </c>
      <c r="G33" s="676">
        <v>46331</v>
      </c>
      <c r="H33" s="676">
        <v>902607</v>
      </c>
      <c r="I33" s="676">
        <v>183857</v>
      </c>
      <c r="J33" s="676">
        <v>-399</v>
      </c>
      <c r="K33" s="700">
        <v>-243527</v>
      </c>
      <c r="L33" s="700">
        <v>-190853</v>
      </c>
      <c r="M33" s="700">
        <v>3905775</v>
      </c>
      <c r="N33" s="676">
        <v>4096628</v>
      </c>
      <c r="O33" s="701">
        <v>-52673</v>
      </c>
      <c r="P33" s="2179">
        <v>0.4</v>
      </c>
      <c r="Q33" s="495"/>
    </row>
    <row r="34" spans="1:17">
      <c r="A34" s="687"/>
      <c r="B34" s="679" t="s">
        <v>677</v>
      </c>
      <c r="C34" s="696">
        <v>4885749</v>
      </c>
      <c r="D34" s="684">
        <v>3225250</v>
      </c>
      <c r="E34" s="684">
        <v>143181</v>
      </c>
      <c r="F34" s="684">
        <v>726064</v>
      </c>
      <c r="G34" s="684">
        <v>-18625</v>
      </c>
      <c r="H34" s="684">
        <v>885132</v>
      </c>
      <c r="I34" s="684">
        <v>218102</v>
      </c>
      <c r="J34" s="684">
        <v>312</v>
      </c>
      <c r="K34" s="702">
        <v>-293667</v>
      </c>
      <c r="L34" s="702">
        <v>-241912</v>
      </c>
      <c r="M34" s="702">
        <v>3933928</v>
      </c>
      <c r="N34" s="684">
        <v>4175840</v>
      </c>
      <c r="O34" s="703">
        <v>-51755</v>
      </c>
      <c r="P34" s="2180">
        <v>0.4</v>
      </c>
      <c r="Q34" s="495"/>
    </row>
    <row r="35" spans="1:17">
      <c r="A35" s="662" t="s">
        <v>678</v>
      </c>
      <c r="B35" s="663" t="s">
        <v>660</v>
      </c>
      <c r="C35" s="690">
        <v>4920054</v>
      </c>
      <c r="D35" s="676">
        <v>3306577</v>
      </c>
      <c r="E35" s="676">
        <v>127701</v>
      </c>
      <c r="F35" s="676">
        <v>707119</v>
      </c>
      <c r="G35" s="676">
        <v>5686</v>
      </c>
      <c r="H35" s="676">
        <v>903203</v>
      </c>
      <c r="I35" s="676">
        <v>135773</v>
      </c>
      <c r="J35" s="676">
        <v>-159</v>
      </c>
      <c r="K35" s="700">
        <v>-265846</v>
      </c>
      <c r="L35" s="700">
        <v>-142158</v>
      </c>
      <c r="M35" s="700">
        <v>3807342</v>
      </c>
      <c r="N35" s="676">
        <v>3949500</v>
      </c>
      <c r="O35" s="676">
        <v>-123688</v>
      </c>
      <c r="P35" s="699">
        <v>1</v>
      </c>
      <c r="Q35" s="495"/>
    </row>
    <row r="36" spans="1:17" ht="12.75" customHeight="1">
      <c r="A36" s="670">
        <v>-2013</v>
      </c>
      <c r="B36" s="671" t="s">
        <v>662</v>
      </c>
      <c r="C36" s="693">
        <v>4914028</v>
      </c>
      <c r="D36" s="675">
        <v>3334118</v>
      </c>
      <c r="E36" s="676">
        <v>143292</v>
      </c>
      <c r="F36" s="676">
        <v>733759</v>
      </c>
      <c r="G36" s="676">
        <v>-623</v>
      </c>
      <c r="H36" s="676">
        <v>890656</v>
      </c>
      <c r="I36" s="676">
        <v>183772</v>
      </c>
      <c r="J36" s="676">
        <v>-90</v>
      </c>
      <c r="K36" s="700">
        <v>-370856</v>
      </c>
      <c r="L36" s="700">
        <v>-247319</v>
      </c>
      <c r="M36" s="700">
        <v>3821616</v>
      </c>
      <c r="N36" s="676">
        <v>4068935</v>
      </c>
      <c r="O36" s="701">
        <v>-123537</v>
      </c>
      <c r="P36" s="685">
        <v>1.6</v>
      </c>
      <c r="Q36" s="1674"/>
    </row>
    <row r="37" spans="1:17" ht="12.75" customHeight="1">
      <c r="A37" s="670"/>
      <c r="B37" s="671" t="s">
        <v>664</v>
      </c>
      <c r="C37" s="693">
        <v>5044073</v>
      </c>
      <c r="D37" s="675">
        <v>3400957</v>
      </c>
      <c r="E37" s="676">
        <v>163954</v>
      </c>
      <c r="F37" s="676">
        <v>751004</v>
      </c>
      <c r="G37" s="676">
        <v>33835</v>
      </c>
      <c r="H37" s="676">
        <v>912986</v>
      </c>
      <c r="I37" s="676">
        <v>208947</v>
      </c>
      <c r="J37" s="676">
        <v>-467</v>
      </c>
      <c r="K37" s="700">
        <v>-427143</v>
      </c>
      <c r="L37" s="700">
        <v>-300337</v>
      </c>
      <c r="M37" s="700">
        <v>3945723</v>
      </c>
      <c r="N37" s="676">
        <v>4246060</v>
      </c>
      <c r="O37" s="676">
        <v>-126806</v>
      </c>
      <c r="P37" s="685">
        <v>1.4</v>
      </c>
      <c r="Q37" s="495"/>
    </row>
    <row r="38" spans="1:17" ht="12.75" customHeight="1">
      <c r="A38" s="687"/>
      <c r="B38" s="679" t="s">
        <v>679</v>
      </c>
      <c r="C38" s="696">
        <v>4951131</v>
      </c>
      <c r="D38" s="684">
        <v>3378151</v>
      </c>
      <c r="E38" s="684">
        <v>166757</v>
      </c>
      <c r="F38" s="684">
        <v>754269</v>
      </c>
      <c r="G38" s="684">
        <v>-32694</v>
      </c>
      <c r="H38" s="684">
        <v>898425</v>
      </c>
      <c r="I38" s="684">
        <v>230534</v>
      </c>
      <c r="J38" s="684">
        <v>261</v>
      </c>
      <c r="K38" s="702">
        <v>-444571</v>
      </c>
      <c r="L38" s="702">
        <v>-320102</v>
      </c>
      <c r="M38" s="702">
        <v>3963681</v>
      </c>
      <c r="N38" s="684">
        <v>4283783</v>
      </c>
      <c r="O38" s="684">
        <v>-124470</v>
      </c>
      <c r="P38" s="686">
        <v>1.3</v>
      </c>
      <c r="Q38" s="495"/>
    </row>
    <row r="39" spans="1:17" ht="12.75" customHeight="1">
      <c r="A39" s="662" t="s">
        <v>680</v>
      </c>
      <c r="B39" s="663" t="s">
        <v>660</v>
      </c>
      <c r="C39" s="690">
        <v>4994856</v>
      </c>
      <c r="D39" s="667">
        <v>3261821</v>
      </c>
      <c r="E39" s="676">
        <v>136083</v>
      </c>
      <c r="F39" s="676">
        <v>678070</v>
      </c>
      <c r="G39" s="676">
        <v>-19635</v>
      </c>
      <c r="H39" s="676">
        <v>919515</v>
      </c>
      <c r="I39" s="676">
        <v>134074</v>
      </c>
      <c r="J39" s="676">
        <v>-128</v>
      </c>
      <c r="K39" s="700">
        <v>-114944</v>
      </c>
      <c r="L39" s="700">
        <v>-11674</v>
      </c>
      <c r="M39" s="700">
        <v>3920066</v>
      </c>
      <c r="N39" s="676">
        <v>3931740</v>
      </c>
      <c r="O39" s="698">
        <v>-103271</v>
      </c>
      <c r="P39" s="699">
        <v>1.5</v>
      </c>
      <c r="Q39" s="495"/>
    </row>
    <row r="40" spans="1:17" ht="12.75" customHeight="1">
      <c r="A40" s="670">
        <v>-2014</v>
      </c>
      <c r="B40" s="671" t="s">
        <v>662</v>
      </c>
      <c r="C40" s="701">
        <v>4976274</v>
      </c>
      <c r="D40" s="675">
        <v>3314061</v>
      </c>
      <c r="E40" s="676">
        <v>144875</v>
      </c>
      <c r="F40" s="676">
        <v>719701</v>
      </c>
      <c r="G40" s="676">
        <v>-29809</v>
      </c>
      <c r="H40" s="676">
        <v>907857</v>
      </c>
      <c r="I40" s="676">
        <v>162241</v>
      </c>
      <c r="J40" s="676">
        <v>-16</v>
      </c>
      <c r="K40" s="700">
        <v>-242636</v>
      </c>
      <c r="L40" s="700">
        <v>-139750</v>
      </c>
      <c r="M40" s="700">
        <v>3940150</v>
      </c>
      <c r="N40" s="676">
        <v>4079900</v>
      </c>
      <c r="O40" s="701">
        <v>-102886</v>
      </c>
      <c r="P40" s="685">
        <v>1.3</v>
      </c>
      <c r="Q40" s="1674"/>
    </row>
    <row r="41" spans="1:17" ht="12.75" customHeight="1">
      <c r="A41" s="670"/>
      <c r="B41" s="671" t="s">
        <v>664</v>
      </c>
      <c r="C41" s="701">
        <v>5184898</v>
      </c>
      <c r="D41" s="675">
        <v>3411301</v>
      </c>
      <c r="E41" s="676">
        <v>157147</v>
      </c>
      <c r="F41" s="676">
        <v>748130</v>
      </c>
      <c r="G41" s="676">
        <v>1106</v>
      </c>
      <c r="H41" s="676">
        <v>930813</v>
      </c>
      <c r="I41" s="676">
        <v>205884</v>
      </c>
      <c r="J41" s="676">
        <v>-354</v>
      </c>
      <c r="K41" s="700">
        <v>-269129</v>
      </c>
      <c r="L41" s="700">
        <v>-161929</v>
      </c>
      <c r="M41" s="700">
        <v>4128142</v>
      </c>
      <c r="N41" s="676">
        <v>4290071</v>
      </c>
      <c r="O41" s="701">
        <v>-107200</v>
      </c>
      <c r="P41" s="685">
        <v>2.8</v>
      </c>
      <c r="Q41" s="495"/>
    </row>
    <row r="42" spans="1:17" ht="12.75" customHeight="1">
      <c r="A42" s="687"/>
      <c r="B42" s="679" t="s">
        <v>679</v>
      </c>
      <c r="C42" s="696">
        <v>5152804</v>
      </c>
      <c r="D42" s="683">
        <v>3346064</v>
      </c>
      <c r="E42" s="684">
        <v>146466</v>
      </c>
      <c r="F42" s="684">
        <v>745793</v>
      </c>
      <c r="G42" s="684">
        <v>-90561</v>
      </c>
      <c r="H42" s="684">
        <v>918891</v>
      </c>
      <c r="I42" s="684">
        <v>210415</v>
      </c>
      <c r="J42" s="684">
        <v>648</v>
      </c>
      <c r="K42" s="702">
        <v>-124912</v>
      </c>
      <c r="L42" s="702">
        <v>-18376</v>
      </c>
      <c r="M42" s="702">
        <v>4057575</v>
      </c>
      <c r="N42" s="684">
        <v>4075950</v>
      </c>
      <c r="O42" s="684">
        <v>-106536</v>
      </c>
      <c r="P42" s="686">
        <v>4.0999999999999996</v>
      </c>
      <c r="Q42" s="495"/>
    </row>
    <row r="43" spans="1:17" ht="12.75" customHeight="1">
      <c r="A43" s="662" t="s">
        <v>681</v>
      </c>
      <c r="B43" s="663" t="s">
        <v>660</v>
      </c>
      <c r="C43" s="690">
        <v>5148546</v>
      </c>
      <c r="D43" s="676">
        <v>3297709</v>
      </c>
      <c r="E43" s="676">
        <v>139223</v>
      </c>
      <c r="F43" s="676">
        <v>683266</v>
      </c>
      <c r="G43" s="676">
        <v>5168</v>
      </c>
      <c r="H43" s="676">
        <v>930973</v>
      </c>
      <c r="I43" s="676">
        <v>157529</v>
      </c>
      <c r="J43" s="676">
        <v>-35</v>
      </c>
      <c r="K43" s="700">
        <v>-65287</v>
      </c>
      <c r="L43" s="700">
        <v>-146753</v>
      </c>
      <c r="M43" s="700">
        <v>3952094</v>
      </c>
      <c r="N43" s="676">
        <v>4098846</v>
      </c>
      <c r="O43" s="676">
        <v>81466</v>
      </c>
      <c r="P43" s="699">
        <v>3.1</v>
      </c>
      <c r="Q43" s="495"/>
    </row>
    <row r="44" spans="1:17" ht="12.75" customHeight="1">
      <c r="A44" s="670">
        <v>-2015</v>
      </c>
      <c r="B44" s="671" t="s">
        <v>662</v>
      </c>
      <c r="C44" s="701">
        <v>5128666</v>
      </c>
      <c r="D44" s="675">
        <v>3300740</v>
      </c>
      <c r="E44" s="676">
        <v>149840</v>
      </c>
      <c r="F44" s="676">
        <v>692444</v>
      </c>
      <c r="G44" s="676">
        <v>144</v>
      </c>
      <c r="H44" s="676">
        <v>916913</v>
      </c>
      <c r="I44" s="676">
        <v>166458</v>
      </c>
      <c r="J44" s="676">
        <v>20</v>
      </c>
      <c r="K44" s="700">
        <v>-97890</v>
      </c>
      <c r="L44" s="700">
        <v>-179042</v>
      </c>
      <c r="M44" s="700">
        <v>3957871</v>
      </c>
      <c r="N44" s="676">
        <v>4136913</v>
      </c>
      <c r="O44" s="676">
        <v>81152</v>
      </c>
      <c r="P44" s="685">
        <v>3.1</v>
      </c>
      <c r="Q44" s="495"/>
    </row>
    <row r="45" spans="1:17" ht="12.75" customHeight="1">
      <c r="A45" s="670"/>
      <c r="B45" s="671" t="s">
        <v>664</v>
      </c>
      <c r="C45" s="693">
        <v>5308312</v>
      </c>
      <c r="D45" s="675">
        <v>3369513</v>
      </c>
      <c r="E45" s="676">
        <v>159360</v>
      </c>
      <c r="F45" s="676">
        <v>702227</v>
      </c>
      <c r="G45" s="676">
        <v>42302</v>
      </c>
      <c r="H45" s="676">
        <v>946967</v>
      </c>
      <c r="I45" s="676">
        <v>194761</v>
      </c>
      <c r="J45" s="676">
        <v>-441</v>
      </c>
      <c r="K45" s="700">
        <v>-106377</v>
      </c>
      <c r="L45" s="700">
        <v>-190371</v>
      </c>
      <c r="M45" s="700">
        <v>4044540</v>
      </c>
      <c r="N45" s="676">
        <v>4234911</v>
      </c>
      <c r="O45" s="676">
        <v>83994</v>
      </c>
      <c r="P45" s="685">
        <v>2.4</v>
      </c>
      <c r="Q45" s="495"/>
    </row>
    <row r="46" spans="1:17">
      <c r="A46" s="687"/>
      <c r="B46" s="679" t="s">
        <v>682</v>
      </c>
      <c r="C46" s="696">
        <v>5258919</v>
      </c>
      <c r="D46" s="683">
        <v>3290105</v>
      </c>
      <c r="E46" s="684">
        <v>158120</v>
      </c>
      <c r="F46" s="684">
        <v>720263</v>
      </c>
      <c r="G46" s="684">
        <v>-47783</v>
      </c>
      <c r="H46" s="684">
        <v>945199</v>
      </c>
      <c r="I46" s="684">
        <v>222442</v>
      </c>
      <c r="J46" s="684">
        <v>544</v>
      </c>
      <c r="K46" s="702">
        <v>-29970</v>
      </c>
      <c r="L46" s="702">
        <v>-113183</v>
      </c>
      <c r="M46" s="702">
        <v>3918311</v>
      </c>
      <c r="N46" s="684">
        <v>4031494</v>
      </c>
      <c r="O46" s="684">
        <v>83213</v>
      </c>
      <c r="P46" s="686">
        <v>2.1</v>
      </c>
      <c r="Q46" s="495"/>
    </row>
    <row r="47" spans="1:17">
      <c r="A47" s="662" t="s">
        <v>683</v>
      </c>
      <c r="B47" s="663" t="s">
        <v>660</v>
      </c>
      <c r="C47" s="690">
        <v>5182654</v>
      </c>
      <c r="D47" s="676">
        <v>3269432</v>
      </c>
      <c r="E47" s="676">
        <v>147780</v>
      </c>
      <c r="F47" s="676">
        <v>737931</v>
      </c>
      <c r="G47" s="676">
        <v>14567</v>
      </c>
      <c r="H47" s="676">
        <v>944318</v>
      </c>
      <c r="I47" s="676">
        <v>149150</v>
      </c>
      <c r="J47" s="676">
        <v>14</v>
      </c>
      <c r="K47" s="700">
        <v>-80538</v>
      </c>
      <c r="L47" s="700">
        <v>-98039</v>
      </c>
      <c r="M47" s="700">
        <v>3857225</v>
      </c>
      <c r="N47" s="676">
        <v>3955264</v>
      </c>
      <c r="O47" s="676">
        <v>17501</v>
      </c>
      <c r="P47" s="699">
        <v>0.7</v>
      </c>
      <c r="Q47" s="495"/>
    </row>
    <row r="48" spans="1:17" ht="12.75" customHeight="1">
      <c r="A48" s="670">
        <v>-2016</v>
      </c>
      <c r="B48" s="671" t="s">
        <v>662</v>
      </c>
      <c r="C48" s="701">
        <v>5158833</v>
      </c>
      <c r="D48" s="675">
        <v>3302013</v>
      </c>
      <c r="E48" s="676">
        <v>159581</v>
      </c>
      <c r="F48" s="676">
        <v>762685</v>
      </c>
      <c r="G48" s="676">
        <v>21450</v>
      </c>
      <c r="H48" s="676">
        <v>932603</v>
      </c>
      <c r="I48" s="676">
        <v>175551</v>
      </c>
      <c r="J48" s="676">
        <v>-61</v>
      </c>
      <c r="K48" s="700">
        <v>-194989</v>
      </c>
      <c r="L48" s="700">
        <v>-212410</v>
      </c>
      <c r="M48" s="700">
        <v>3833180</v>
      </c>
      <c r="N48" s="676">
        <v>4045590</v>
      </c>
      <c r="O48" s="676">
        <v>17421</v>
      </c>
      <c r="P48" s="685">
        <v>0.6</v>
      </c>
      <c r="Q48" s="495"/>
    </row>
    <row r="49" spans="1:17" ht="12.75" customHeight="1">
      <c r="A49" s="670"/>
      <c r="B49" s="671" t="s">
        <v>664</v>
      </c>
      <c r="C49" s="693">
        <v>5338388</v>
      </c>
      <c r="D49" s="675">
        <v>3338940</v>
      </c>
      <c r="E49" s="676">
        <v>156675</v>
      </c>
      <c r="F49" s="676">
        <v>793218</v>
      </c>
      <c r="G49" s="676">
        <v>54300</v>
      </c>
      <c r="H49" s="676">
        <v>954828</v>
      </c>
      <c r="I49" s="676">
        <v>217622</v>
      </c>
      <c r="J49" s="676">
        <v>-420</v>
      </c>
      <c r="K49" s="700">
        <v>-176774</v>
      </c>
      <c r="L49" s="700">
        <v>-194800</v>
      </c>
      <c r="M49" s="700">
        <v>4043291</v>
      </c>
      <c r="N49" s="676">
        <v>4238092</v>
      </c>
      <c r="O49" s="676">
        <v>18027</v>
      </c>
      <c r="P49" s="685">
        <v>0.6</v>
      </c>
      <c r="Q49" s="495"/>
    </row>
    <row r="50" spans="1:17">
      <c r="A50" s="687"/>
      <c r="B50" s="679" t="s">
        <v>684</v>
      </c>
      <c r="C50" s="696">
        <v>5212717</v>
      </c>
      <c r="D50" s="683">
        <v>3272193</v>
      </c>
      <c r="E50" s="684">
        <v>150315</v>
      </c>
      <c r="F50" s="684">
        <v>813636</v>
      </c>
      <c r="G50" s="684">
        <v>-32693</v>
      </c>
      <c r="H50" s="684">
        <v>942372</v>
      </c>
      <c r="I50" s="684">
        <v>217194</v>
      </c>
      <c r="J50" s="684">
        <v>531</v>
      </c>
      <c r="K50" s="702">
        <v>-150832</v>
      </c>
      <c r="L50" s="702">
        <v>-168434</v>
      </c>
      <c r="M50" s="702">
        <v>4027942</v>
      </c>
      <c r="N50" s="684">
        <v>4196376</v>
      </c>
      <c r="O50" s="684">
        <v>17603</v>
      </c>
      <c r="P50" s="686">
        <v>-0.9</v>
      </c>
      <c r="Q50" s="495"/>
    </row>
    <row r="51" spans="1:17">
      <c r="A51" s="662" t="s">
        <v>685</v>
      </c>
      <c r="B51" s="663" t="s">
        <v>660</v>
      </c>
      <c r="C51" s="690">
        <v>5246957</v>
      </c>
      <c r="D51" s="676">
        <v>3311176</v>
      </c>
      <c r="E51" s="676">
        <v>136461</v>
      </c>
      <c r="F51" s="676">
        <v>801592</v>
      </c>
      <c r="G51" s="676">
        <v>20083</v>
      </c>
      <c r="H51" s="676">
        <v>956014</v>
      </c>
      <c r="I51" s="676">
        <v>142091</v>
      </c>
      <c r="J51" s="676">
        <v>-138</v>
      </c>
      <c r="K51" s="700">
        <v>-120322</v>
      </c>
      <c r="L51" s="700">
        <v>-57183</v>
      </c>
      <c r="M51" s="700">
        <v>4057012</v>
      </c>
      <c r="N51" s="676">
        <v>4114195</v>
      </c>
      <c r="O51" s="676">
        <v>-63140</v>
      </c>
      <c r="P51" s="699">
        <v>1.2</v>
      </c>
      <c r="Q51" s="495"/>
    </row>
    <row r="52" spans="1:17" ht="12.75" customHeight="1">
      <c r="A52" s="670">
        <v>-2017</v>
      </c>
      <c r="B52" s="671" t="s">
        <v>662</v>
      </c>
      <c r="C52" s="701">
        <v>5264403</v>
      </c>
      <c r="D52" s="675">
        <v>3301941</v>
      </c>
      <c r="E52" s="676">
        <v>144163</v>
      </c>
      <c r="F52" s="676">
        <v>813841</v>
      </c>
      <c r="G52" s="676">
        <v>18308</v>
      </c>
      <c r="H52" s="676">
        <v>942225</v>
      </c>
      <c r="I52" s="676">
        <v>168927</v>
      </c>
      <c r="J52" s="676">
        <v>-118</v>
      </c>
      <c r="K52" s="700">
        <v>-124883</v>
      </c>
      <c r="L52" s="700">
        <v>-61533</v>
      </c>
      <c r="M52" s="700">
        <v>4078382</v>
      </c>
      <c r="N52" s="676">
        <v>4139915</v>
      </c>
      <c r="O52" s="676">
        <v>-63349</v>
      </c>
      <c r="P52" s="685">
        <v>2</v>
      </c>
      <c r="Q52" s="495"/>
    </row>
    <row r="53" spans="1:17" ht="12.75" customHeight="1">
      <c r="A53" s="670"/>
      <c r="B53" s="671" t="s">
        <v>664</v>
      </c>
      <c r="C53" s="693">
        <v>5443992</v>
      </c>
      <c r="D53" s="675">
        <v>3349382</v>
      </c>
      <c r="E53" s="676">
        <v>157103</v>
      </c>
      <c r="F53" s="676">
        <v>815135</v>
      </c>
      <c r="G53" s="676">
        <v>41500</v>
      </c>
      <c r="H53" s="676">
        <v>965144</v>
      </c>
      <c r="I53" s="676">
        <v>208030</v>
      </c>
      <c r="J53" s="676">
        <v>-372</v>
      </c>
      <c r="K53" s="700">
        <v>-91930</v>
      </c>
      <c r="L53" s="700">
        <v>-26419</v>
      </c>
      <c r="M53" s="700">
        <v>4288266</v>
      </c>
      <c r="N53" s="676">
        <v>4314685</v>
      </c>
      <c r="O53" s="676">
        <v>-65511</v>
      </c>
      <c r="P53" s="685">
        <v>2</v>
      </c>
      <c r="Q53" s="495"/>
    </row>
    <row r="54" spans="1:17">
      <c r="A54" s="687"/>
      <c r="B54" s="679" t="s">
        <v>686</v>
      </c>
      <c r="C54" s="696">
        <v>5312685</v>
      </c>
      <c r="D54" s="683">
        <v>3300571</v>
      </c>
      <c r="E54" s="684">
        <v>143677</v>
      </c>
      <c r="F54" s="684">
        <v>806590</v>
      </c>
      <c r="G54" s="684">
        <v>-32111</v>
      </c>
      <c r="H54" s="684">
        <v>952666</v>
      </c>
      <c r="I54" s="684">
        <v>206060</v>
      </c>
      <c r="J54" s="684">
        <v>433</v>
      </c>
      <c r="K54" s="702">
        <v>-65201</v>
      </c>
      <c r="L54" s="702">
        <v>-1270</v>
      </c>
      <c r="M54" s="702">
        <v>4197717</v>
      </c>
      <c r="N54" s="684">
        <v>4198987</v>
      </c>
      <c r="O54" s="684">
        <v>-63930</v>
      </c>
      <c r="P54" s="686">
        <v>1.9</v>
      </c>
      <c r="Q54" s="495"/>
    </row>
    <row r="55" spans="1:17">
      <c r="A55" s="662" t="s">
        <v>687</v>
      </c>
      <c r="B55" s="663" t="s">
        <v>660</v>
      </c>
      <c r="C55" s="690">
        <v>5273464</v>
      </c>
      <c r="D55" s="676">
        <v>3272713</v>
      </c>
      <c r="E55" s="676">
        <v>132652</v>
      </c>
      <c r="F55" s="676">
        <v>787498</v>
      </c>
      <c r="G55" s="676">
        <v>9011</v>
      </c>
      <c r="H55" s="676">
        <v>960841</v>
      </c>
      <c r="I55" s="676">
        <v>143231</v>
      </c>
      <c r="J55" s="676">
        <v>-87</v>
      </c>
      <c r="K55" s="700">
        <v>-32396</v>
      </c>
      <c r="L55" s="700">
        <v>64811</v>
      </c>
      <c r="M55" s="700">
        <v>4189235</v>
      </c>
      <c r="N55" s="676">
        <v>4124424</v>
      </c>
      <c r="O55" s="676">
        <v>-97208</v>
      </c>
      <c r="P55" s="699">
        <v>0.5</v>
      </c>
      <c r="Q55" s="495"/>
    </row>
    <row r="56" spans="1:17" ht="12.75" customHeight="1">
      <c r="A56" s="670">
        <v>-2018</v>
      </c>
      <c r="B56" s="671" t="s">
        <v>662</v>
      </c>
      <c r="C56" s="701">
        <v>5206065</v>
      </c>
      <c r="D56" s="675">
        <v>3306005</v>
      </c>
      <c r="E56" s="676">
        <v>144049</v>
      </c>
      <c r="F56" s="676">
        <v>798535</v>
      </c>
      <c r="G56" s="676">
        <v>6143</v>
      </c>
      <c r="H56" s="676">
        <v>945157</v>
      </c>
      <c r="I56" s="676">
        <v>148459</v>
      </c>
      <c r="J56" s="676">
        <v>-55</v>
      </c>
      <c r="K56" s="700">
        <v>-142228</v>
      </c>
      <c r="L56" s="700">
        <v>-46263</v>
      </c>
      <c r="M56" s="700">
        <v>4161102</v>
      </c>
      <c r="N56" s="676">
        <v>4207365</v>
      </c>
      <c r="O56" s="676">
        <v>-95965</v>
      </c>
      <c r="P56" s="685">
        <v>-1.1000000000000001</v>
      </c>
      <c r="Q56" s="495"/>
    </row>
    <row r="57" spans="1:17" ht="12.75" customHeight="1">
      <c r="A57" s="670"/>
      <c r="B57" s="671" t="s">
        <v>664</v>
      </c>
      <c r="C57" s="693">
        <v>5388188</v>
      </c>
      <c r="D57" s="675">
        <v>3364494</v>
      </c>
      <c r="E57" s="676">
        <v>145966</v>
      </c>
      <c r="F57" s="676">
        <v>805960</v>
      </c>
      <c r="G57" s="676">
        <v>45183</v>
      </c>
      <c r="H57" s="676">
        <v>975515</v>
      </c>
      <c r="I57" s="676">
        <v>184351</v>
      </c>
      <c r="J57" s="676">
        <v>-482</v>
      </c>
      <c r="K57" s="700">
        <v>-132798</v>
      </c>
      <c r="L57" s="700">
        <v>-33476</v>
      </c>
      <c r="M57" s="700">
        <v>4357759</v>
      </c>
      <c r="N57" s="676">
        <v>4391235</v>
      </c>
      <c r="O57" s="676">
        <v>-99322</v>
      </c>
      <c r="P57" s="685">
        <v>-1</v>
      </c>
      <c r="Q57" s="495"/>
    </row>
    <row r="58" spans="1:17">
      <c r="A58" s="687"/>
      <c r="B58" s="679" t="s">
        <v>688</v>
      </c>
      <c r="C58" s="696">
        <v>5310059</v>
      </c>
      <c r="D58" s="683">
        <v>3330312</v>
      </c>
      <c r="E58" s="684">
        <v>139092</v>
      </c>
      <c r="F58" s="684">
        <v>823953</v>
      </c>
      <c r="G58" s="684">
        <v>-46178</v>
      </c>
      <c r="H58" s="684">
        <v>956502</v>
      </c>
      <c r="I58" s="684">
        <v>211626</v>
      </c>
      <c r="J58" s="684">
        <v>517</v>
      </c>
      <c r="K58" s="702">
        <v>-105766</v>
      </c>
      <c r="L58" s="702">
        <v>-7884</v>
      </c>
      <c r="M58" s="702">
        <v>4197163</v>
      </c>
      <c r="N58" s="684">
        <v>4205047</v>
      </c>
      <c r="O58" s="684">
        <v>-97882</v>
      </c>
      <c r="P58" s="686">
        <v>0</v>
      </c>
      <c r="Q58" s="495"/>
    </row>
    <row r="59" spans="1:17">
      <c r="A59" s="662" t="s">
        <v>689</v>
      </c>
      <c r="B59" s="663" t="s">
        <v>660</v>
      </c>
      <c r="C59" s="690">
        <v>5285528</v>
      </c>
      <c r="D59" s="676">
        <v>3325843</v>
      </c>
      <c r="E59" s="676">
        <v>130769</v>
      </c>
      <c r="F59" s="676">
        <v>782509</v>
      </c>
      <c r="G59" s="676">
        <v>635</v>
      </c>
      <c r="H59" s="676">
        <v>968207</v>
      </c>
      <c r="I59" s="676">
        <v>126088</v>
      </c>
      <c r="J59" s="676">
        <v>5</v>
      </c>
      <c r="K59" s="700">
        <v>-48529</v>
      </c>
      <c r="L59" s="700">
        <v>48679</v>
      </c>
      <c r="M59" s="700">
        <v>4176610</v>
      </c>
      <c r="N59" s="676">
        <v>4127932</v>
      </c>
      <c r="O59" s="676">
        <v>-97208</v>
      </c>
      <c r="P59" s="699">
        <v>0.2</v>
      </c>
      <c r="Q59" s="495"/>
    </row>
    <row r="60" spans="1:17">
      <c r="A60" s="677" t="s">
        <v>690</v>
      </c>
      <c r="B60" s="671" t="s">
        <v>662</v>
      </c>
      <c r="C60" s="701">
        <v>5251740</v>
      </c>
      <c r="D60" s="675">
        <v>3319596</v>
      </c>
      <c r="E60" s="676">
        <v>136847</v>
      </c>
      <c r="F60" s="676">
        <v>799468</v>
      </c>
      <c r="G60" s="676">
        <v>2484</v>
      </c>
      <c r="H60" s="676">
        <v>960252</v>
      </c>
      <c r="I60" s="676">
        <v>151761</v>
      </c>
      <c r="J60" s="676">
        <v>-15</v>
      </c>
      <c r="K60" s="700">
        <v>-118652</v>
      </c>
      <c r="L60" s="700">
        <v>-22687</v>
      </c>
      <c r="M60" s="700">
        <v>4138988</v>
      </c>
      <c r="N60" s="676">
        <v>4161675</v>
      </c>
      <c r="O60" s="676">
        <v>-95965</v>
      </c>
      <c r="P60" s="685">
        <v>0.9</v>
      </c>
      <c r="Q60" s="495"/>
    </row>
    <row r="61" spans="1:17">
      <c r="A61" s="670">
        <v>-2019</v>
      </c>
      <c r="B61" s="671" t="s">
        <v>664</v>
      </c>
      <c r="C61" s="693">
        <v>5421378</v>
      </c>
      <c r="D61" s="675">
        <v>3320971</v>
      </c>
      <c r="E61" s="676">
        <v>138986</v>
      </c>
      <c r="F61" s="676">
        <v>829941</v>
      </c>
      <c r="G61" s="676">
        <v>40211</v>
      </c>
      <c r="H61" s="676">
        <v>984102</v>
      </c>
      <c r="I61" s="676">
        <v>199389</v>
      </c>
      <c r="J61" s="676">
        <v>-428</v>
      </c>
      <c r="K61" s="700">
        <v>-91794</v>
      </c>
      <c r="L61" s="700">
        <v>7528</v>
      </c>
      <c r="M61" s="700">
        <v>4259797</v>
      </c>
      <c r="N61" s="676">
        <v>4252269</v>
      </c>
      <c r="O61" s="676">
        <v>-99322</v>
      </c>
      <c r="P61" s="685">
        <v>0.6</v>
      </c>
      <c r="Q61" s="495"/>
    </row>
    <row r="62" spans="1:17">
      <c r="A62" s="687"/>
      <c r="B62" s="679" t="s">
        <v>692</v>
      </c>
      <c r="C62" s="696">
        <v>5264079</v>
      </c>
      <c r="D62" s="683">
        <v>3271978</v>
      </c>
      <c r="E62" s="684">
        <v>136848</v>
      </c>
      <c r="F62" s="684">
        <v>802542</v>
      </c>
      <c r="G62" s="684">
        <v>-55582</v>
      </c>
      <c r="H62" s="684">
        <v>962542</v>
      </c>
      <c r="I62" s="684">
        <v>236327</v>
      </c>
      <c r="J62" s="684">
        <v>620</v>
      </c>
      <c r="K62" s="702">
        <v>-91196</v>
      </c>
      <c r="L62" s="702">
        <v>6686</v>
      </c>
      <c r="M62" s="702">
        <v>4086212</v>
      </c>
      <c r="N62" s="684">
        <v>4079526</v>
      </c>
      <c r="O62" s="684">
        <v>-97882</v>
      </c>
      <c r="P62" s="686">
        <v>-0.9</v>
      </c>
      <c r="Q62" s="495"/>
    </row>
    <row r="63" spans="1:17">
      <c r="A63" s="662" t="s">
        <v>1069</v>
      </c>
      <c r="B63" s="663" t="s">
        <v>660</v>
      </c>
      <c r="C63" s="690">
        <v>5081055</v>
      </c>
      <c r="D63" s="668">
        <v>3213497</v>
      </c>
      <c r="E63" s="668">
        <v>143948</v>
      </c>
      <c r="F63" s="668">
        <v>796143</v>
      </c>
      <c r="G63" s="668">
        <v>-7655</v>
      </c>
      <c r="H63" s="668">
        <v>935594</v>
      </c>
      <c r="I63" s="668">
        <v>126427</v>
      </c>
      <c r="J63" s="668">
        <v>-114</v>
      </c>
      <c r="K63" s="697">
        <v>-126783</v>
      </c>
      <c r="L63" s="697">
        <v>-29576</v>
      </c>
      <c r="M63" s="697">
        <v>3922986</v>
      </c>
      <c r="N63" s="668">
        <v>3952562</v>
      </c>
      <c r="O63" s="698">
        <v>-97208</v>
      </c>
      <c r="P63" s="2178">
        <v>-3.9</v>
      </c>
      <c r="Q63" s="495"/>
    </row>
    <row r="64" spans="1:17">
      <c r="A64" s="670">
        <v>-2020</v>
      </c>
      <c r="B64" s="671" t="s">
        <v>662</v>
      </c>
      <c r="C64" s="693">
        <v>5202412</v>
      </c>
      <c r="D64" s="676">
        <v>3277321</v>
      </c>
      <c r="E64" s="676">
        <v>143860</v>
      </c>
      <c r="F64" s="676">
        <v>821149</v>
      </c>
      <c r="G64" s="676">
        <v>-5394</v>
      </c>
      <c r="H64" s="676">
        <v>947248</v>
      </c>
      <c r="I64" s="676">
        <v>149230</v>
      </c>
      <c r="J64" s="676">
        <v>-148</v>
      </c>
      <c r="K64" s="700">
        <v>-130854</v>
      </c>
      <c r="L64" s="700">
        <v>-34889</v>
      </c>
      <c r="M64" s="700">
        <v>4010411</v>
      </c>
      <c r="N64" s="676">
        <v>4045300</v>
      </c>
      <c r="O64" s="701">
        <v>-95965</v>
      </c>
      <c r="P64" s="2179">
        <v>-0.9</v>
      </c>
      <c r="Q64" s="495"/>
    </row>
    <row r="65" spans="1:17">
      <c r="A65" s="670"/>
      <c r="B65" s="671" t="s">
        <v>664</v>
      </c>
      <c r="C65" s="693"/>
      <c r="D65" s="676"/>
      <c r="E65" s="676"/>
      <c r="F65" s="676"/>
      <c r="G65" s="676"/>
      <c r="H65" s="676"/>
      <c r="I65" s="676"/>
      <c r="J65" s="676"/>
      <c r="K65" s="700"/>
      <c r="L65" s="700"/>
      <c r="M65" s="700"/>
      <c r="N65" s="676"/>
      <c r="O65" s="701"/>
      <c r="P65" s="2179"/>
      <c r="Q65" s="495"/>
    </row>
    <row r="66" spans="1:17">
      <c r="A66" s="687"/>
      <c r="B66" s="679" t="s">
        <v>1070</v>
      </c>
      <c r="C66" s="696"/>
      <c r="D66" s="684"/>
      <c r="E66" s="684"/>
      <c r="F66" s="684"/>
      <c r="G66" s="684"/>
      <c r="H66" s="684"/>
      <c r="I66" s="684"/>
      <c r="J66" s="684"/>
      <c r="K66" s="702"/>
      <c r="L66" s="702"/>
      <c r="M66" s="702"/>
      <c r="N66" s="684"/>
      <c r="O66" s="703"/>
      <c r="P66" s="2180"/>
      <c r="Q66" s="495"/>
    </row>
    <row r="67" spans="1:17" ht="12.75" customHeight="1">
      <c r="A67" s="1675"/>
      <c r="B67" s="1676"/>
      <c r="C67" s="1671"/>
      <c r="D67" s="1671"/>
      <c r="E67" s="1671"/>
      <c r="F67" s="1671"/>
      <c r="G67" s="1671"/>
      <c r="H67" s="1671"/>
      <c r="I67" s="1671"/>
      <c r="J67" s="1671"/>
      <c r="K67" s="1672"/>
      <c r="L67" s="1672"/>
      <c r="M67" s="1672"/>
      <c r="N67" s="1671"/>
      <c r="O67" s="1671"/>
      <c r="P67" s="1677"/>
      <c r="Q67" s="495"/>
    </row>
    <row r="68" spans="1:17">
      <c r="A68" s="1640" t="s">
        <v>693</v>
      </c>
      <c r="C68" s="1671"/>
      <c r="D68" s="1671"/>
      <c r="E68" s="1671"/>
      <c r="F68" s="1671"/>
      <c r="G68" s="1671"/>
      <c r="H68" s="1671"/>
      <c r="I68" s="1671"/>
      <c r="J68" s="1671"/>
      <c r="K68" s="1672"/>
      <c r="L68" s="1672"/>
      <c r="M68" s="1672"/>
      <c r="N68" s="1671"/>
      <c r="O68" s="1671"/>
      <c r="P68" s="1677"/>
      <c r="Q68" s="495"/>
    </row>
    <row r="69" spans="1:17">
      <c r="C69" s="1671"/>
      <c r="D69" s="1671"/>
      <c r="E69" s="1671"/>
      <c r="F69" s="1671"/>
      <c r="G69" s="1671"/>
      <c r="H69" s="1671"/>
      <c r="I69" s="1671"/>
      <c r="J69" s="1671"/>
      <c r="K69" s="1672"/>
      <c r="L69" s="1672"/>
      <c r="M69" s="1672"/>
      <c r="N69" s="1671"/>
      <c r="O69" s="1671"/>
      <c r="P69" s="1677"/>
      <c r="Q69" s="495"/>
    </row>
    <row r="70" spans="1:17">
      <c r="A70" s="1639" t="s">
        <v>694</v>
      </c>
      <c r="C70" s="1671"/>
      <c r="D70" s="1671"/>
      <c r="E70" s="1671"/>
      <c r="F70" s="1671"/>
      <c r="G70" s="1671"/>
      <c r="H70" s="1671"/>
      <c r="I70" s="1671"/>
      <c r="J70" s="1671"/>
      <c r="K70" s="1672"/>
      <c r="L70" s="1672"/>
      <c r="M70" s="1672"/>
      <c r="N70" s="1671"/>
      <c r="O70" s="1671"/>
      <c r="P70" s="1677"/>
      <c r="Q70" s="495"/>
    </row>
    <row r="71" spans="1:17" ht="9" customHeight="1">
      <c r="A71" s="1643"/>
      <c r="B71" s="1644"/>
      <c r="C71" s="1645"/>
      <c r="D71" s="1645"/>
      <c r="E71" s="1645"/>
      <c r="F71" s="1645"/>
      <c r="G71" s="1645"/>
      <c r="H71" s="1645"/>
      <c r="I71" s="1645"/>
      <c r="J71" s="1645"/>
      <c r="K71" s="1646"/>
      <c r="L71" s="1646"/>
      <c r="M71" s="1646"/>
      <c r="N71" s="1645"/>
      <c r="O71" s="1647"/>
      <c r="P71" s="1678"/>
      <c r="Q71" s="495"/>
    </row>
    <row r="72" spans="1:17">
      <c r="A72" s="1649"/>
      <c r="B72" s="1650"/>
      <c r="C72" s="1651" t="s">
        <v>626</v>
      </c>
      <c r="D72" s="1652" t="s">
        <v>627</v>
      </c>
      <c r="E72" s="1652" t="s">
        <v>628</v>
      </c>
      <c r="F72" s="1652" t="s">
        <v>629</v>
      </c>
      <c r="G72" s="1652" t="s">
        <v>630</v>
      </c>
      <c r="H72" s="1652" t="s">
        <v>631</v>
      </c>
      <c r="I72" s="1652" t="s">
        <v>632</v>
      </c>
      <c r="J72" s="1652" t="s">
        <v>633</v>
      </c>
      <c r="K72" s="1653" t="s">
        <v>634</v>
      </c>
      <c r="L72" s="1654"/>
      <c r="M72" s="1655"/>
      <c r="N72" s="1655"/>
      <c r="O72" s="1655"/>
      <c r="P72" s="1679" t="s">
        <v>695</v>
      </c>
      <c r="Q72" s="1680"/>
    </row>
    <row r="73" spans="1:17">
      <c r="A73" s="1649" t="s">
        <v>637</v>
      </c>
      <c r="B73" s="1650"/>
      <c r="C73" s="1651" t="s">
        <v>638</v>
      </c>
      <c r="D73" s="1658" t="s">
        <v>639</v>
      </c>
      <c r="E73" s="1658" t="s">
        <v>640</v>
      </c>
      <c r="F73" s="1658" t="s">
        <v>641</v>
      </c>
      <c r="G73" s="1658" t="s">
        <v>642</v>
      </c>
      <c r="H73" s="1658" t="s">
        <v>643</v>
      </c>
      <c r="I73" s="1658" t="s">
        <v>644</v>
      </c>
      <c r="J73" s="1658" t="s">
        <v>642</v>
      </c>
      <c r="K73" s="1659" t="s">
        <v>646</v>
      </c>
      <c r="L73" s="1652" t="s">
        <v>647</v>
      </c>
      <c r="M73" s="1652" t="s">
        <v>648</v>
      </c>
      <c r="N73" s="1652" t="s">
        <v>649</v>
      </c>
      <c r="O73" s="1653" t="s">
        <v>650</v>
      </c>
      <c r="P73" s="1679" t="s">
        <v>696</v>
      </c>
      <c r="Q73" s="1680"/>
    </row>
    <row r="74" spans="1:17">
      <c r="A74" s="1660"/>
      <c r="B74" s="1661"/>
      <c r="C74" s="1651"/>
      <c r="D74" s="1658"/>
      <c r="E74" s="1658"/>
      <c r="F74" s="1658"/>
      <c r="G74" s="1658"/>
      <c r="H74" s="1658"/>
      <c r="I74" s="1658"/>
      <c r="J74" s="1658"/>
      <c r="K74" s="1659" t="s">
        <v>652</v>
      </c>
      <c r="L74" s="1681" t="s">
        <v>653</v>
      </c>
      <c r="M74" s="1658" t="s">
        <v>847</v>
      </c>
      <c r="N74" s="1658" t="s">
        <v>655</v>
      </c>
      <c r="O74" s="1659" t="s">
        <v>656</v>
      </c>
      <c r="P74" s="1682" t="s">
        <v>657</v>
      </c>
      <c r="Q74" s="1680"/>
    </row>
    <row r="75" spans="1:17">
      <c r="A75" s="1683" t="s">
        <v>697</v>
      </c>
      <c r="B75" s="1684" t="s">
        <v>698</v>
      </c>
      <c r="C75" s="1670">
        <v>20684631</v>
      </c>
      <c r="D75" s="1670">
        <v>13262363</v>
      </c>
      <c r="E75" s="1670">
        <v>807871</v>
      </c>
      <c r="F75" s="1670">
        <v>3053651</v>
      </c>
      <c r="G75" s="1670">
        <v>63834</v>
      </c>
      <c r="H75" s="1670">
        <v>3308895</v>
      </c>
      <c r="I75" s="1670">
        <v>778644</v>
      </c>
      <c r="J75" s="1670">
        <v>-167</v>
      </c>
      <c r="K75" s="1670">
        <v>-590460</v>
      </c>
      <c r="L75" s="1670">
        <v>-162783</v>
      </c>
      <c r="M75" s="1670">
        <v>17582372</v>
      </c>
      <c r="N75" s="1670">
        <v>17745155</v>
      </c>
      <c r="O75" s="1670">
        <v>-427677</v>
      </c>
      <c r="P75" s="1685" t="s">
        <v>467</v>
      </c>
      <c r="Q75" s="495"/>
    </row>
    <row r="76" spans="1:17">
      <c r="A76" s="1683" t="s">
        <v>699</v>
      </c>
      <c r="B76" s="1684" t="s">
        <v>700</v>
      </c>
      <c r="C76" s="1671">
        <v>20640541</v>
      </c>
      <c r="D76" s="1671">
        <v>13446042</v>
      </c>
      <c r="E76" s="1671">
        <v>706326</v>
      </c>
      <c r="F76" s="1671">
        <v>2958389</v>
      </c>
      <c r="G76" s="1671">
        <v>66497</v>
      </c>
      <c r="H76" s="1671">
        <v>3329295</v>
      </c>
      <c r="I76" s="1671">
        <v>676922</v>
      </c>
      <c r="J76" s="1671">
        <v>-284</v>
      </c>
      <c r="K76" s="1671">
        <v>-542646</v>
      </c>
      <c r="L76" s="1671">
        <v>465930</v>
      </c>
      <c r="M76" s="1671">
        <v>18316303</v>
      </c>
      <c r="N76" s="1671">
        <v>17850373</v>
      </c>
      <c r="O76" s="1671">
        <v>-1008576</v>
      </c>
      <c r="P76" s="1686">
        <v>-0.2</v>
      </c>
      <c r="Q76" s="495"/>
    </row>
    <row r="77" spans="1:17">
      <c r="A77" s="1683" t="s">
        <v>701</v>
      </c>
      <c r="B77" s="1684" t="s">
        <v>702</v>
      </c>
      <c r="C77" s="1671">
        <v>20204930</v>
      </c>
      <c r="D77" s="1671">
        <v>13058618</v>
      </c>
      <c r="E77" s="1671">
        <v>679779</v>
      </c>
      <c r="F77" s="1671">
        <v>3141598</v>
      </c>
      <c r="G77" s="1671">
        <v>-103131</v>
      </c>
      <c r="H77" s="1671">
        <v>3403830</v>
      </c>
      <c r="I77" s="1671">
        <v>673339</v>
      </c>
      <c r="J77" s="1671">
        <v>491</v>
      </c>
      <c r="K77" s="1671">
        <v>-649594</v>
      </c>
      <c r="L77" s="1671">
        <v>-8630</v>
      </c>
      <c r="M77" s="1671">
        <v>17935152</v>
      </c>
      <c r="N77" s="1671">
        <v>17943782</v>
      </c>
      <c r="O77" s="1671">
        <v>-640964</v>
      </c>
      <c r="P77" s="1686">
        <v>-2.1</v>
      </c>
      <c r="Q77" s="495"/>
    </row>
    <row r="78" spans="1:17">
      <c r="A78" s="1683" t="s">
        <v>703</v>
      </c>
      <c r="B78" s="1684" t="s">
        <v>704</v>
      </c>
      <c r="C78" s="1671">
        <v>18779914</v>
      </c>
      <c r="D78" s="1671">
        <v>12854114</v>
      </c>
      <c r="E78" s="1671">
        <v>521236</v>
      </c>
      <c r="F78" s="1671">
        <v>2901144</v>
      </c>
      <c r="G78" s="1671">
        <v>54013</v>
      </c>
      <c r="H78" s="1671">
        <v>3449919</v>
      </c>
      <c r="I78" s="1671">
        <v>736722</v>
      </c>
      <c r="J78" s="1671">
        <v>113</v>
      </c>
      <c r="K78" s="1671">
        <v>-1737347</v>
      </c>
      <c r="L78" s="1671">
        <v>-1014368</v>
      </c>
      <c r="M78" s="1671">
        <v>14954280</v>
      </c>
      <c r="N78" s="1671">
        <v>15968648</v>
      </c>
      <c r="O78" s="1671">
        <v>-722979</v>
      </c>
      <c r="P78" s="1686">
        <v>-7.1</v>
      </c>
      <c r="Q78" s="495"/>
    </row>
    <row r="79" spans="1:17">
      <c r="A79" s="1683" t="s">
        <v>705</v>
      </c>
      <c r="B79" s="1684" t="s">
        <v>706</v>
      </c>
      <c r="C79" s="1671">
        <v>19645069</v>
      </c>
      <c r="D79" s="1671">
        <v>12817617</v>
      </c>
      <c r="E79" s="1671">
        <v>543982</v>
      </c>
      <c r="F79" s="1671">
        <v>2811518</v>
      </c>
      <c r="G79" s="1671">
        <v>-16902</v>
      </c>
      <c r="H79" s="1671">
        <v>3486598</v>
      </c>
      <c r="I79" s="1671">
        <v>783433</v>
      </c>
      <c r="J79" s="1671">
        <v>-457</v>
      </c>
      <c r="K79" s="1671">
        <v>-780720</v>
      </c>
      <c r="L79" s="1671">
        <v>-347300</v>
      </c>
      <c r="M79" s="1671">
        <v>16118783</v>
      </c>
      <c r="N79" s="1671">
        <v>16466083</v>
      </c>
      <c r="O79" s="1671">
        <v>-433420</v>
      </c>
      <c r="P79" s="1686">
        <v>4.5999999999999996</v>
      </c>
      <c r="Q79" s="495"/>
    </row>
    <row r="80" spans="1:17">
      <c r="A80" s="1683" t="s">
        <v>707</v>
      </c>
      <c r="B80" s="1684" t="s">
        <v>708</v>
      </c>
      <c r="C80" s="1671">
        <v>19413328</v>
      </c>
      <c r="D80" s="1671">
        <v>12794729</v>
      </c>
      <c r="E80" s="1671">
        <v>549477</v>
      </c>
      <c r="F80" s="1671">
        <v>2693957</v>
      </c>
      <c r="G80" s="1671">
        <v>45176</v>
      </c>
      <c r="H80" s="1671">
        <v>3563727</v>
      </c>
      <c r="I80" s="1671">
        <v>621669</v>
      </c>
      <c r="J80" s="1671">
        <v>16</v>
      </c>
      <c r="K80" s="1671">
        <v>-855423</v>
      </c>
      <c r="L80" s="1671">
        <v>-480270</v>
      </c>
      <c r="M80" s="1671">
        <v>16060167</v>
      </c>
      <c r="N80" s="1671">
        <v>16540437</v>
      </c>
      <c r="O80" s="1671">
        <v>-375153</v>
      </c>
      <c r="P80" s="1686">
        <v>-1.2</v>
      </c>
      <c r="Q80" s="495"/>
    </row>
    <row r="81" spans="1:17">
      <c r="A81" s="1683" t="s">
        <v>709</v>
      </c>
      <c r="B81" s="1684" t="s">
        <v>710</v>
      </c>
      <c r="C81" s="1671">
        <v>19566104</v>
      </c>
      <c r="D81" s="1671">
        <v>12824999</v>
      </c>
      <c r="E81" s="1671">
        <v>557412</v>
      </c>
      <c r="F81" s="1671">
        <v>2799178</v>
      </c>
      <c r="G81" s="1671">
        <v>63501</v>
      </c>
      <c r="H81" s="1671">
        <v>3552695</v>
      </c>
      <c r="I81" s="1671">
        <v>654213</v>
      </c>
      <c r="J81" s="1671">
        <v>-262</v>
      </c>
      <c r="K81" s="1671">
        <v>-885632</v>
      </c>
      <c r="L81" s="1671">
        <v>-678369</v>
      </c>
      <c r="M81" s="1671">
        <v>15534731</v>
      </c>
      <c r="N81" s="1671">
        <v>16213100</v>
      </c>
      <c r="O81" s="1671">
        <v>-207263</v>
      </c>
      <c r="P81" s="1686">
        <v>0.8</v>
      </c>
      <c r="Q81" s="495"/>
    </row>
    <row r="82" spans="1:17">
      <c r="A82" s="1683" t="s">
        <v>711</v>
      </c>
      <c r="B82" s="1684" t="s">
        <v>712</v>
      </c>
      <c r="C82" s="1671">
        <v>19829286</v>
      </c>
      <c r="D82" s="1671">
        <v>13419803</v>
      </c>
      <c r="E82" s="1671">
        <v>601705</v>
      </c>
      <c r="F82" s="1671">
        <v>2946151</v>
      </c>
      <c r="G82" s="1671">
        <v>6204</v>
      </c>
      <c r="H82" s="1671">
        <v>3605269</v>
      </c>
      <c r="I82" s="1671">
        <v>759026</v>
      </c>
      <c r="J82" s="1671">
        <v>-455</v>
      </c>
      <c r="K82" s="1671">
        <v>-1508417</v>
      </c>
      <c r="L82" s="1671">
        <v>-1009916</v>
      </c>
      <c r="M82" s="1671">
        <v>15538362</v>
      </c>
      <c r="N82" s="1671">
        <v>16548278</v>
      </c>
      <c r="O82" s="1671">
        <v>-498501</v>
      </c>
      <c r="P82" s="1686">
        <v>1.3</v>
      </c>
      <c r="Q82" s="495"/>
    </row>
    <row r="83" spans="1:17">
      <c r="A83" s="1683" t="s">
        <v>713</v>
      </c>
      <c r="B83" s="1684" t="s">
        <v>714</v>
      </c>
      <c r="C83" s="1671">
        <v>20308832</v>
      </c>
      <c r="D83" s="1671">
        <v>13333247</v>
      </c>
      <c r="E83" s="1671">
        <v>584571</v>
      </c>
      <c r="F83" s="1671">
        <v>2891694</v>
      </c>
      <c r="G83" s="1671">
        <v>-138899</v>
      </c>
      <c r="H83" s="1671">
        <v>3677076</v>
      </c>
      <c r="I83" s="1671">
        <v>712614</v>
      </c>
      <c r="J83" s="1671">
        <v>150</v>
      </c>
      <c r="K83" s="1671">
        <v>-751621</v>
      </c>
      <c r="L83" s="1671">
        <v>-331728</v>
      </c>
      <c r="M83" s="1671">
        <v>16045933</v>
      </c>
      <c r="N83" s="1671">
        <v>16377661</v>
      </c>
      <c r="O83" s="1671">
        <v>-419893</v>
      </c>
      <c r="P83" s="1686">
        <v>2.4</v>
      </c>
      <c r="Q83" s="495"/>
    </row>
    <row r="84" spans="1:17">
      <c r="A84" s="1683" t="s">
        <v>715</v>
      </c>
      <c r="B84" s="1684" t="s">
        <v>716</v>
      </c>
      <c r="C84" s="1671">
        <v>20844444</v>
      </c>
      <c r="D84" s="1671">
        <v>13258067</v>
      </c>
      <c r="E84" s="1671">
        <v>606543</v>
      </c>
      <c r="F84" s="1671">
        <v>2798199</v>
      </c>
      <c r="G84" s="1671">
        <v>-169</v>
      </c>
      <c r="H84" s="1671">
        <v>3740052</v>
      </c>
      <c r="I84" s="1671">
        <v>741189</v>
      </c>
      <c r="J84" s="1671">
        <v>87</v>
      </c>
      <c r="K84" s="1671">
        <v>-299524</v>
      </c>
      <c r="L84" s="1671">
        <v>-629349</v>
      </c>
      <c r="M84" s="1671">
        <v>15872815</v>
      </c>
      <c r="N84" s="1671">
        <v>16502164</v>
      </c>
      <c r="O84" s="1671">
        <v>329825</v>
      </c>
      <c r="P84" s="1686">
        <v>2.6</v>
      </c>
      <c r="Q84" s="495"/>
    </row>
    <row r="85" spans="1:17">
      <c r="A85" s="1683" t="s">
        <v>717</v>
      </c>
      <c r="B85" s="1675" t="s">
        <v>718</v>
      </c>
      <c r="C85" s="1671">
        <v>20892593</v>
      </c>
      <c r="D85" s="1671">
        <v>13182578</v>
      </c>
      <c r="E85" s="1671">
        <v>614350</v>
      </c>
      <c r="F85" s="1671">
        <v>3107469</v>
      </c>
      <c r="G85" s="1671">
        <v>57625</v>
      </c>
      <c r="H85" s="1671">
        <v>3774121</v>
      </c>
      <c r="I85" s="1671">
        <v>759517</v>
      </c>
      <c r="J85" s="1671">
        <v>65</v>
      </c>
      <c r="K85" s="1671">
        <v>-603132</v>
      </c>
      <c r="L85" s="1671">
        <v>-673683</v>
      </c>
      <c r="M85" s="1671">
        <v>15761639</v>
      </c>
      <c r="N85" s="1671">
        <v>16435322</v>
      </c>
      <c r="O85" s="1671">
        <v>70551</v>
      </c>
      <c r="P85" s="1686">
        <v>0.2</v>
      </c>
      <c r="Q85" s="495"/>
    </row>
    <row r="86" spans="1:17">
      <c r="A86" s="1683" t="s">
        <v>719</v>
      </c>
      <c r="B86" s="1675" t="s">
        <v>720</v>
      </c>
      <c r="C86" s="1671">
        <v>21268038</v>
      </c>
      <c r="D86" s="1671">
        <v>13263070</v>
      </c>
      <c r="E86" s="1671">
        <v>581404</v>
      </c>
      <c r="F86" s="1671">
        <v>3237159</v>
      </c>
      <c r="G86" s="1671">
        <v>47779</v>
      </c>
      <c r="H86" s="1671">
        <v>3816049</v>
      </c>
      <c r="I86" s="1671">
        <v>725107</v>
      </c>
      <c r="J86" s="1671">
        <v>-195</v>
      </c>
      <c r="K86" s="1671">
        <v>-402335</v>
      </c>
      <c r="L86" s="1671">
        <v>-146405</v>
      </c>
      <c r="M86" s="1671">
        <v>16621377</v>
      </c>
      <c r="N86" s="1671">
        <v>16767782</v>
      </c>
      <c r="O86" s="1671">
        <v>-255930</v>
      </c>
      <c r="P86" s="1686">
        <v>1.8</v>
      </c>
      <c r="Q86" s="495"/>
    </row>
    <row r="87" spans="1:17">
      <c r="A87" s="1669" t="s">
        <v>721</v>
      </c>
      <c r="B87" s="1687" t="s">
        <v>722</v>
      </c>
      <c r="C87" s="1673">
        <v>21177777</v>
      </c>
      <c r="D87" s="1673">
        <v>13273525</v>
      </c>
      <c r="E87" s="1673">
        <v>561759</v>
      </c>
      <c r="F87" s="1673">
        <v>3215947</v>
      </c>
      <c r="G87" s="1673">
        <v>14159</v>
      </c>
      <c r="H87" s="1673">
        <v>3838016</v>
      </c>
      <c r="I87" s="1673">
        <v>687667</v>
      </c>
      <c r="J87" s="1673">
        <v>-108</v>
      </c>
      <c r="K87" s="1673">
        <v>-413188</v>
      </c>
      <c r="L87" s="1673">
        <v>-22811</v>
      </c>
      <c r="M87" s="1673">
        <v>16905260</v>
      </c>
      <c r="N87" s="1673">
        <v>16928071</v>
      </c>
      <c r="O87" s="1673">
        <v>-390377</v>
      </c>
      <c r="P87" s="1688">
        <v>-0.4</v>
      </c>
      <c r="Q87" s="495"/>
    </row>
    <row r="88" spans="1:17">
      <c r="C88" s="1671">
        <v>21222725</v>
      </c>
      <c r="D88" s="1671">
        <v>13238389</v>
      </c>
      <c r="E88" s="1671">
        <v>543451</v>
      </c>
      <c r="F88" s="1671">
        <v>3214460</v>
      </c>
      <c r="G88" s="1671">
        <v>-12252</v>
      </c>
      <c r="H88" s="1671">
        <v>3875103</v>
      </c>
      <c r="I88" s="1671">
        <v>713565</v>
      </c>
      <c r="J88" s="1671">
        <v>181</v>
      </c>
      <c r="K88" s="1672">
        <v>-350172</v>
      </c>
      <c r="L88" s="1672">
        <v>40205</v>
      </c>
      <c r="M88" s="1672">
        <v>16661607</v>
      </c>
      <c r="N88" s="1671">
        <v>16621402</v>
      </c>
      <c r="O88" s="1671">
        <v>-390377</v>
      </c>
      <c r="P88" s="1677">
        <v>0.2</v>
      </c>
      <c r="Q88" s="495"/>
    </row>
    <row r="89" spans="1:17" ht="16.5">
      <c r="A89" s="712" t="s">
        <v>723</v>
      </c>
      <c r="B89" s="633"/>
      <c r="C89" s="709"/>
      <c r="D89" s="709"/>
      <c r="E89" s="709"/>
      <c r="F89" s="709"/>
      <c r="G89" s="709"/>
      <c r="H89" s="709"/>
      <c r="I89" s="709"/>
      <c r="J89" s="709"/>
      <c r="K89" s="710"/>
      <c r="L89" s="710"/>
      <c r="M89" s="710"/>
      <c r="N89" s="709"/>
      <c r="O89" s="709"/>
      <c r="P89" s="711"/>
      <c r="Q89" s="495"/>
    </row>
    <row r="90" spans="1:17">
      <c r="A90" s="636"/>
      <c r="B90" s="637"/>
      <c r="C90" s="638"/>
      <c r="D90" s="638"/>
      <c r="E90" s="638"/>
      <c r="F90" s="638"/>
      <c r="G90" s="638"/>
      <c r="H90" s="638"/>
      <c r="I90" s="638"/>
      <c r="J90" s="638"/>
      <c r="K90" s="639"/>
      <c r="L90" s="639"/>
      <c r="M90" s="639"/>
      <c r="N90" s="638"/>
      <c r="O90" s="640"/>
      <c r="P90" s="699"/>
      <c r="Q90" s="495"/>
    </row>
    <row r="91" spans="1:17" ht="7.5" customHeight="1">
      <c r="A91" s="642"/>
      <c r="B91" s="643"/>
      <c r="C91" s="644" t="s">
        <v>626</v>
      </c>
      <c r="D91" s="645" t="s">
        <v>627</v>
      </c>
      <c r="E91" s="645" t="s">
        <v>628</v>
      </c>
      <c r="F91" s="645" t="s">
        <v>629</v>
      </c>
      <c r="G91" s="645" t="s">
        <v>630</v>
      </c>
      <c r="H91" s="645" t="s">
        <v>631</v>
      </c>
      <c r="I91" s="645" t="s">
        <v>632</v>
      </c>
      <c r="J91" s="645" t="s">
        <v>633</v>
      </c>
      <c r="K91" s="646" t="s">
        <v>634</v>
      </c>
      <c r="L91" s="647"/>
      <c r="M91" s="648"/>
      <c r="N91" s="648"/>
      <c r="O91" s="648"/>
      <c r="P91" s="715" t="s">
        <v>635</v>
      </c>
      <c r="Q91" s="495"/>
    </row>
    <row r="92" spans="1:17">
      <c r="A92" s="642" t="s">
        <v>637</v>
      </c>
      <c r="B92" s="643"/>
      <c r="C92" s="644" t="s">
        <v>638</v>
      </c>
      <c r="D92" s="651" t="s">
        <v>639</v>
      </c>
      <c r="E92" s="651" t="s">
        <v>640</v>
      </c>
      <c r="F92" s="651" t="s">
        <v>641</v>
      </c>
      <c r="G92" s="651" t="s">
        <v>642</v>
      </c>
      <c r="H92" s="652" t="s">
        <v>643</v>
      </c>
      <c r="I92" s="651" t="s">
        <v>644</v>
      </c>
      <c r="J92" s="651" t="s">
        <v>642</v>
      </c>
      <c r="K92" s="653" t="s">
        <v>646</v>
      </c>
      <c r="L92" s="645" t="s">
        <v>647</v>
      </c>
      <c r="M92" s="645" t="s">
        <v>648</v>
      </c>
      <c r="N92" s="645" t="s">
        <v>649</v>
      </c>
      <c r="O92" s="646" t="s">
        <v>650</v>
      </c>
      <c r="P92" s="715" t="s">
        <v>724</v>
      </c>
      <c r="Q92" s="1680"/>
    </row>
    <row r="93" spans="1:17">
      <c r="A93" s="654"/>
      <c r="B93" s="655"/>
      <c r="C93" s="656"/>
      <c r="D93" s="657"/>
      <c r="E93" s="657"/>
      <c r="F93" s="658"/>
      <c r="G93" s="657"/>
      <c r="H93" s="657"/>
      <c r="I93" s="657"/>
      <c r="J93" s="657"/>
      <c r="K93" s="659" t="s">
        <v>652</v>
      </c>
      <c r="L93" s="660" t="s">
        <v>653</v>
      </c>
      <c r="M93" s="657" t="s">
        <v>654</v>
      </c>
      <c r="N93" s="657" t="s">
        <v>655</v>
      </c>
      <c r="O93" s="659" t="s">
        <v>656</v>
      </c>
      <c r="P93" s="719" t="s">
        <v>657</v>
      </c>
      <c r="Q93" s="1680"/>
    </row>
    <row r="94" spans="1:17">
      <c r="A94" s="704" t="s">
        <v>725</v>
      </c>
      <c r="B94" s="717" t="s">
        <v>726</v>
      </c>
      <c r="C94" s="672">
        <v>20472596</v>
      </c>
      <c r="D94" s="673">
        <v>13236475</v>
      </c>
      <c r="E94" s="672">
        <v>800019</v>
      </c>
      <c r="F94" s="672">
        <v>2999641</v>
      </c>
      <c r="G94" s="672">
        <v>75230</v>
      </c>
      <c r="H94" s="672">
        <v>3314751</v>
      </c>
      <c r="I94" s="672">
        <v>833004</v>
      </c>
      <c r="J94" s="672">
        <v>-2500</v>
      </c>
      <c r="K94" s="672">
        <v>-784025</v>
      </c>
      <c r="L94" s="672">
        <v>-400133</v>
      </c>
      <c r="M94" s="672">
        <v>17290363</v>
      </c>
      <c r="N94" s="672">
        <v>17690497</v>
      </c>
      <c r="O94" s="672">
        <v>-383891</v>
      </c>
      <c r="P94" s="1690" t="s">
        <v>467</v>
      </c>
      <c r="Q94" s="1680"/>
    </row>
    <row r="95" spans="1:17">
      <c r="A95" s="704" t="s">
        <v>727</v>
      </c>
      <c r="B95" s="717" t="s">
        <v>728</v>
      </c>
      <c r="C95" s="672">
        <v>20696371</v>
      </c>
      <c r="D95" s="673">
        <v>13360738</v>
      </c>
      <c r="E95" s="672">
        <v>739809</v>
      </c>
      <c r="F95" s="672">
        <v>2947478</v>
      </c>
      <c r="G95" s="672">
        <v>40677</v>
      </c>
      <c r="H95" s="672">
        <v>3321171</v>
      </c>
      <c r="I95" s="672">
        <v>722164</v>
      </c>
      <c r="J95" s="672">
        <v>20</v>
      </c>
      <c r="K95" s="672">
        <v>-435687</v>
      </c>
      <c r="L95" s="672">
        <v>429799</v>
      </c>
      <c r="M95" s="672">
        <v>18171828</v>
      </c>
      <c r="N95" s="672">
        <v>17742029</v>
      </c>
      <c r="O95" s="672">
        <v>-865486</v>
      </c>
      <c r="P95" s="685">
        <v>1.1000000000000001</v>
      </c>
    </row>
    <row r="96" spans="1:17">
      <c r="A96" s="704" t="s">
        <v>729</v>
      </c>
      <c r="B96" s="717" t="s">
        <v>730</v>
      </c>
      <c r="C96" s="672">
        <v>20513248</v>
      </c>
      <c r="D96" s="673">
        <v>13218318</v>
      </c>
      <c r="E96" s="672">
        <v>693664</v>
      </c>
      <c r="F96" s="672">
        <v>3075048</v>
      </c>
      <c r="G96" s="672">
        <v>-36261</v>
      </c>
      <c r="H96" s="672">
        <v>3385381</v>
      </c>
      <c r="I96" s="672">
        <v>676912</v>
      </c>
      <c r="J96" s="672">
        <v>30</v>
      </c>
      <c r="K96" s="672">
        <v>-499844</v>
      </c>
      <c r="L96" s="672">
        <v>238614</v>
      </c>
      <c r="M96" s="672">
        <v>18511768</v>
      </c>
      <c r="N96" s="672">
        <v>18273154</v>
      </c>
      <c r="O96" s="672">
        <v>-738458</v>
      </c>
      <c r="P96" s="685">
        <v>-0.9</v>
      </c>
    </row>
    <row r="97" spans="1:16">
      <c r="A97" s="704" t="s">
        <v>731</v>
      </c>
      <c r="B97" s="717" t="s">
        <v>732</v>
      </c>
      <c r="C97" s="672">
        <v>18899631</v>
      </c>
      <c r="D97" s="673">
        <v>12906709</v>
      </c>
      <c r="E97" s="672">
        <v>536386</v>
      </c>
      <c r="F97" s="672">
        <v>3030135</v>
      </c>
      <c r="G97" s="672">
        <v>285</v>
      </c>
      <c r="H97" s="672">
        <v>3439495</v>
      </c>
      <c r="I97" s="672">
        <v>698817</v>
      </c>
      <c r="J97" s="672">
        <v>365</v>
      </c>
      <c r="K97" s="672">
        <v>-1712561</v>
      </c>
      <c r="L97" s="672">
        <v>-1017550</v>
      </c>
      <c r="M97" s="672">
        <v>15142125</v>
      </c>
      <c r="N97" s="672">
        <v>16159675</v>
      </c>
      <c r="O97" s="672">
        <v>-695011</v>
      </c>
      <c r="P97" s="685">
        <v>-7.9</v>
      </c>
    </row>
    <row r="98" spans="1:16">
      <c r="A98" s="704" t="s">
        <v>733</v>
      </c>
      <c r="B98" s="717" t="s">
        <v>734</v>
      </c>
      <c r="C98" s="672">
        <v>19513162</v>
      </c>
      <c r="D98" s="673">
        <v>12802858</v>
      </c>
      <c r="E98" s="672">
        <v>533617</v>
      </c>
      <c r="F98" s="672">
        <v>2760216</v>
      </c>
      <c r="G98" s="672">
        <v>-22800</v>
      </c>
      <c r="H98" s="672">
        <v>3474232</v>
      </c>
      <c r="I98" s="672">
        <v>767672</v>
      </c>
      <c r="J98" s="672">
        <v>-56</v>
      </c>
      <c r="K98" s="672">
        <v>-802576</v>
      </c>
      <c r="L98" s="672">
        <v>-294999</v>
      </c>
      <c r="M98" s="672">
        <v>15922826</v>
      </c>
      <c r="N98" s="672">
        <v>16217825</v>
      </c>
      <c r="O98" s="692">
        <v>-507577</v>
      </c>
      <c r="P98" s="2181">
        <v>3.2</v>
      </c>
    </row>
    <row r="99" spans="1:16">
      <c r="A99" s="704" t="s">
        <v>735</v>
      </c>
      <c r="B99" s="643" t="s">
        <v>736</v>
      </c>
      <c r="C99" s="692">
        <v>19370508</v>
      </c>
      <c r="D99" s="672">
        <v>12775568</v>
      </c>
      <c r="E99" s="672">
        <v>553480</v>
      </c>
      <c r="F99" s="672">
        <v>2730402</v>
      </c>
      <c r="G99" s="672">
        <v>36483</v>
      </c>
      <c r="H99" s="672">
        <v>3541508</v>
      </c>
      <c r="I99" s="672">
        <v>666609</v>
      </c>
      <c r="J99" s="672">
        <v>-177</v>
      </c>
      <c r="K99" s="672">
        <v>-933366</v>
      </c>
      <c r="L99" s="672">
        <v>-545840</v>
      </c>
      <c r="M99" s="672">
        <v>16010015</v>
      </c>
      <c r="N99" s="672">
        <v>16555855</v>
      </c>
      <c r="O99" s="692">
        <v>-387526</v>
      </c>
      <c r="P99" s="2182">
        <v>-0.7</v>
      </c>
    </row>
    <row r="100" spans="1:16">
      <c r="A100" s="704" t="s">
        <v>737</v>
      </c>
      <c r="B100" s="643" t="s">
        <v>738</v>
      </c>
      <c r="C100" s="692">
        <v>19544304</v>
      </c>
      <c r="D100" s="672">
        <v>12801954</v>
      </c>
      <c r="E100" s="672">
        <v>549785</v>
      </c>
      <c r="F100" s="672">
        <v>2777146</v>
      </c>
      <c r="G100" s="672">
        <v>53677</v>
      </c>
      <c r="H100" s="672">
        <v>3559652</v>
      </c>
      <c r="I100" s="672">
        <v>648376</v>
      </c>
      <c r="J100" s="672">
        <v>-135</v>
      </c>
      <c r="K100" s="672">
        <v>-846151</v>
      </c>
      <c r="L100" s="672">
        <v>-596649</v>
      </c>
      <c r="M100" s="672">
        <v>15642470</v>
      </c>
      <c r="N100" s="672">
        <v>16239119</v>
      </c>
      <c r="O100" s="692">
        <v>-249502</v>
      </c>
      <c r="P100" s="2182">
        <v>0.9</v>
      </c>
    </row>
    <row r="101" spans="1:16">
      <c r="A101" s="704" t="s">
        <v>739</v>
      </c>
      <c r="B101" s="643" t="s">
        <v>740</v>
      </c>
      <c r="C101" s="691">
        <v>19763904</v>
      </c>
      <c r="D101" s="672">
        <v>13266903</v>
      </c>
      <c r="E101" s="672">
        <v>578129</v>
      </c>
      <c r="F101" s="672">
        <v>2917946</v>
      </c>
      <c r="G101" s="672">
        <v>20273</v>
      </c>
      <c r="H101" s="672">
        <v>3591976</v>
      </c>
      <c r="I101" s="672">
        <v>746594</v>
      </c>
      <c r="J101" s="672">
        <v>-404</v>
      </c>
      <c r="K101" s="672">
        <v>-1357513</v>
      </c>
      <c r="L101" s="672">
        <v>-931727</v>
      </c>
      <c r="M101" s="672">
        <v>15508609</v>
      </c>
      <c r="N101" s="672">
        <v>16440335</v>
      </c>
      <c r="O101" s="672">
        <v>-425786</v>
      </c>
      <c r="P101" s="720">
        <v>1.1000000000000001</v>
      </c>
    </row>
    <row r="102" spans="1:16">
      <c r="A102" s="704" t="s">
        <v>741</v>
      </c>
      <c r="B102" s="643" t="s">
        <v>742</v>
      </c>
      <c r="C102" s="691">
        <v>20107159</v>
      </c>
      <c r="D102" s="672">
        <v>13365334</v>
      </c>
      <c r="E102" s="672">
        <v>604863</v>
      </c>
      <c r="F102" s="672">
        <v>2900170</v>
      </c>
      <c r="G102" s="672">
        <v>-81032</v>
      </c>
      <c r="H102" s="672">
        <v>3656610</v>
      </c>
      <c r="I102" s="672">
        <v>732733</v>
      </c>
      <c r="J102" s="672">
        <v>-237</v>
      </c>
      <c r="K102" s="672">
        <v>-1071281</v>
      </c>
      <c r="L102" s="672">
        <v>-633455</v>
      </c>
      <c r="M102" s="672">
        <v>15952039</v>
      </c>
      <c r="N102" s="672">
        <v>16585494</v>
      </c>
      <c r="O102" s="672">
        <v>-437826</v>
      </c>
      <c r="P102" s="720">
        <v>1.7</v>
      </c>
    </row>
    <row r="103" spans="1:16">
      <c r="A103" s="704" t="s">
        <v>743</v>
      </c>
      <c r="B103" s="643" t="s">
        <v>744</v>
      </c>
      <c r="C103" s="691">
        <v>20738329</v>
      </c>
      <c r="D103" s="673">
        <v>13314026</v>
      </c>
      <c r="E103" s="672">
        <v>594889</v>
      </c>
      <c r="F103" s="672">
        <v>2823728</v>
      </c>
      <c r="G103" s="672">
        <v>-42947</v>
      </c>
      <c r="H103" s="672">
        <v>3713744</v>
      </c>
      <c r="I103" s="672">
        <v>729163</v>
      </c>
      <c r="J103" s="672">
        <v>191</v>
      </c>
      <c r="K103" s="672">
        <v>-394466</v>
      </c>
      <c r="L103" s="672">
        <v>-534542</v>
      </c>
      <c r="M103" s="672">
        <v>16012079</v>
      </c>
      <c r="N103" s="672">
        <v>16546621</v>
      </c>
      <c r="O103" s="692">
        <v>140076</v>
      </c>
      <c r="P103" s="720">
        <v>3.1</v>
      </c>
    </row>
    <row r="104" spans="1:16">
      <c r="A104" s="704" t="s">
        <v>745</v>
      </c>
      <c r="B104" s="643" t="s">
        <v>746</v>
      </c>
      <c r="C104" s="691">
        <v>20938794</v>
      </c>
      <c r="D104" s="673">
        <v>13200490</v>
      </c>
      <c r="E104" s="672">
        <v>622155</v>
      </c>
      <c r="F104" s="672">
        <v>3014096</v>
      </c>
      <c r="G104" s="672">
        <v>42535</v>
      </c>
      <c r="H104" s="672">
        <v>3776947</v>
      </c>
      <c r="I104" s="672">
        <v>764764</v>
      </c>
      <c r="J104" s="672">
        <v>78</v>
      </c>
      <c r="K104" s="672">
        <v>-482271</v>
      </c>
      <c r="L104" s="672">
        <v>-618432</v>
      </c>
      <c r="M104" s="672">
        <v>15652008</v>
      </c>
      <c r="N104" s="672">
        <v>16270440</v>
      </c>
      <c r="O104" s="692">
        <v>136161</v>
      </c>
      <c r="P104" s="720">
        <v>1</v>
      </c>
    </row>
    <row r="105" spans="1:16">
      <c r="A105" s="704" t="s">
        <v>747</v>
      </c>
      <c r="B105" s="717" t="s">
        <v>748</v>
      </c>
      <c r="C105" s="691">
        <v>21168069</v>
      </c>
      <c r="D105" s="673">
        <v>13234691</v>
      </c>
      <c r="E105" s="672">
        <v>588042</v>
      </c>
      <c r="F105" s="672">
        <v>3244205</v>
      </c>
      <c r="G105" s="672">
        <v>47198</v>
      </c>
      <c r="H105" s="672">
        <v>3805756</v>
      </c>
      <c r="I105" s="672">
        <v>736242</v>
      </c>
      <c r="J105" s="672">
        <v>-97</v>
      </c>
      <c r="K105" s="672">
        <v>-487966</v>
      </c>
      <c r="L105" s="672">
        <v>-313569</v>
      </c>
      <c r="M105" s="672">
        <v>16451602</v>
      </c>
      <c r="N105" s="672">
        <v>16765171</v>
      </c>
      <c r="O105" s="692">
        <v>-174397</v>
      </c>
      <c r="P105" s="720">
        <v>1.1000000000000001</v>
      </c>
    </row>
    <row r="106" spans="1:16">
      <c r="A106" s="704" t="s">
        <v>825</v>
      </c>
      <c r="B106" s="717" t="s">
        <v>1031</v>
      </c>
      <c r="C106" s="691">
        <v>21180403</v>
      </c>
      <c r="D106" s="673">
        <v>13243784</v>
      </c>
      <c r="E106" s="672">
        <v>566344</v>
      </c>
      <c r="F106" s="672">
        <v>3198584</v>
      </c>
      <c r="G106" s="672">
        <v>28226</v>
      </c>
      <c r="H106" s="672">
        <v>3834179</v>
      </c>
      <c r="I106" s="672">
        <v>682101</v>
      </c>
      <c r="J106" s="672">
        <v>-192</v>
      </c>
      <c r="K106" s="672">
        <v>-372623</v>
      </c>
      <c r="L106" s="672">
        <v>-16197</v>
      </c>
      <c r="M106" s="672">
        <v>16905814</v>
      </c>
      <c r="N106" s="672">
        <v>16922011</v>
      </c>
      <c r="O106" s="692">
        <v>-356425</v>
      </c>
      <c r="P106" s="720">
        <v>0.1</v>
      </c>
    </row>
    <row r="107" spans="1:16">
      <c r="A107" s="678" t="s">
        <v>1071</v>
      </c>
      <c r="B107" s="2183" t="s">
        <v>1032</v>
      </c>
      <c r="C107" s="694">
        <v>21268705</v>
      </c>
      <c r="D107" s="681">
        <v>13296723</v>
      </c>
      <c r="E107" s="680">
        <v>545695</v>
      </c>
      <c r="F107" s="680">
        <v>3235872</v>
      </c>
      <c r="G107" s="680">
        <v>-2848</v>
      </c>
      <c r="H107" s="680">
        <v>3869063</v>
      </c>
      <c r="I107" s="680">
        <v>688864</v>
      </c>
      <c r="J107" s="680">
        <v>78</v>
      </c>
      <c r="K107" s="680">
        <v>-364741</v>
      </c>
      <c r="L107" s="680">
        <v>25636</v>
      </c>
      <c r="M107" s="680">
        <v>16772558</v>
      </c>
      <c r="N107" s="680">
        <v>16746923</v>
      </c>
      <c r="O107" s="695">
        <v>-390377</v>
      </c>
      <c r="P107" s="705">
        <v>0.4</v>
      </c>
    </row>
    <row r="108" spans="1:16">
      <c r="A108" s="633"/>
      <c r="B108" s="633"/>
      <c r="C108" s="633"/>
      <c r="D108" s="633"/>
      <c r="E108" s="633"/>
      <c r="F108" s="633"/>
      <c r="G108" s="633"/>
      <c r="H108" s="633"/>
      <c r="I108" s="633"/>
      <c r="J108" s="633"/>
      <c r="K108" s="721"/>
      <c r="L108" s="721"/>
      <c r="M108" s="721"/>
      <c r="N108" s="633"/>
      <c r="O108" s="633"/>
      <c r="P108" s="633"/>
    </row>
    <row r="109" spans="1:16">
      <c r="A109" s="633"/>
      <c r="B109" s="633"/>
      <c r="C109" s="633"/>
      <c r="D109" s="633"/>
      <c r="E109" s="633"/>
      <c r="F109" s="633"/>
      <c r="G109" s="633"/>
      <c r="H109" s="633"/>
      <c r="I109" s="633"/>
      <c r="J109" s="633"/>
      <c r="K109" s="721"/>
      <c r="L109" s="721"/>
      <c r="M109" s="721"/>
      <c r="N109" s="633"/>
      <c r="O109" s="633"/>
      <c r="P109" s="633"/>
    </row>
    <row r="110" spans="1:16">
      <c r="A110" s="633"/>
      <c r="B110" s="633"/>
      <c r="C110" s="633"/>
      <c r="D110" s="633"/>
      <c r="E110" s="633"/>
      <c r="F110" s="633"/>
      <c r="G110" s="633"/>
      <c r="H110" s="633"/>
      <c r="I110" s="633"/>
      <c r="J110" s="633"/>
      <c r="K110" s="721"/>
      <c r="L110" s="721"/>
      <c r="M110" s="721"/>
      <c r="N110" s="633"/>
      <c r="O110" s="633"/>
      <c r="P110" s="633"/>
    </row>
    <row r="111" spans="1:16">
      <c r="A111" s="633"/>
      <c r="B111" s="633"/>
      <c r="C111" s="633"/>
      <c r="D111" s="633"/>
      <c r="E111" s="633"/>
      <c r="F111" s="633"/>
      <c r="G111" s="633"/>
      <c r="H111" s="633"/>
      <c r="I111" s="633"/>
      <c r="J111" s="633"/>
      <c r="K111" s="721"/>
      <c r="L111" s="721"/>
      <c r="M111" s="721"/>
      <c r="N111" s="633"/>
      <c r="O111" s="633"/>
      <c r="P111" s="633"/>
    </row>
    <row r="112" spans="1:16">
      <c r="A112" s="633"/>
      <c r="B112" s="633"/>
      <c r="C112" s="633"/>
      <c r="D112" s="633"/>
      <c r="E112" s="633"/>
      <c r="F112" s="633"/>
      <c r="G112" s="633"/>
      <c r="H112" s="633"/>
      <c r="I112" s="633"/>
      <c r="J112" s="633"/>
      <c r="K112" s="721"/>
      <c r="L112" s="721"/>
      <c r="M112" s="721"/>
      <c r="N112" s="633"/>
      <c r="O112" s="633"/>
      <c r="P112" s="633"/>
    </row>
    <row r="113" spans="1:16">
      <c r="A113" s="633"/>
      <c r="B113" s="633"/>
      <c r="C113" s="633"/>
      <c r="D113" s="633"/>
      <c r="E113" s="633"/>
      <c r="F113" s="633"/>
      <c r="G113" s="633"/>
      <c r="H113" s="633"/>
      <c r="I113" s="633"/>
      <c r="J113" s="633"/>
      <c r="K113" s="721"/>
      <c r="L113" s="721"/>
      <c r="M113" s="721"/>
      <c r="N113" s="633"/>
      <c r="O113" s="633"/>
      <c r="P113" s="633"/>
    </row>
    <row r="114" spans="1:16">
      <c r="A114" s="633"/>
      <c r="B114" s="633"/>
      <c r="C114" s="633"/>
      <c r="D114" s="633"/>
      <c r="E114" s="633"/>
      <c r="F114" s="633"/>
      <c r="G114" s="633"/>
      <c r="H114" s="633"/>
      <c r="I114" s="633"/>
      <c r="J114" s="633"/>
      <c r="K114" s="721"/>
      <c r="L114" s="721"/>
      <c r="M114" s="721"/>
      <c r="N114" s="633"/>
      <c r="O114" s="633"/>
      <c r="P114" s="633"/>
    </row>
    <row r="115" spans="1:16">
      <c r="A115" s="633"/>
      <c r="B115" s="633"/>
      <c r="C115" s="633"/>
      <c r="D115" s="633"/>
      <c r="E115" s="633"/>
      <c r="F115" s="633"/>
      <c r="G115" s="633"/>
      <c r="H115" s="633"/>
      <c r="I115" s="633"/>
      <c r="J115" s="633"/>
      <c r="K115" s="721"/>
      <c r="L115" s="721"/>
      <c r="M115" s="721"/>
      <c r="N115" s="633"/>
      <c r="O115" s="633"/>
      <c r="P115" s="633"/>
    </row>
    <row r="116" spans="1:16">
      <c r="A116" s="633"/>
      <c r="B116" s="633"/>
      <c r="C116" s="633"/>
      <c r="D116" s="633"/>
      <c r="E116" s="633"/>
      <c r="F116" s="633"/>
      <c r="G116" s="633"/>
      <c r="H116" s="633"/>
      <c r="I116" s="633"/>
      <c r="J116" s="633"/>
      <c r="K116" s="721"/>
      <c r="L116" s="721"/>
      <c r="M116" s="721"/>
      <c r="N116" s="633"/>
      <c r="O116" s="633"/>
      <c r="P116" s="633"/>
    </row>
    <row r="117" spans="1:16">
      <c r="A117" s="633"/>
      <c r="B117" s="633"/>
      <c r="C117" s="633"/>
      <c r="D117" s="633"/>
      <c r="E117" s="633"/>
      <c r="F117" s="633"/>
      <c r="G117" s="633"/>
      <c r="H117" s="633"/>
      <c r="I117" s="633"/>
      <c r="J117" s="633"/>
      <c r="K117" s="721"/>
      <c r="L117" s="721"/>
      <c r="M117" s="721"/>
      <c r="N117" s="633"/>
      <c r="O117" s="633"/>
      <c r="P117" s="633"/>
    </row>
    <row r="118" spans="1:16">
      <c r="A118" s="633"/>
      <c r="B118" s="633"/>
      <c r="C118" s="633"/>
      <c r="D118" s="633"/>
      <c r="E118" s="633"/>
      <c r="F118" s="633"/>
      <c r="G118" s="633"/>
      <c r="H118" s="633"/>
      <c r="I118" s="633"/>
      <c r="J118" s="633"/>
      <c r="K118" s="721"/>
      <c r="L118" s="721"/>
      <c r="M118" s="721"/>
      <c r="N118" s="633"/>
      <c r="O118" s="633"/>
      <c r="P118" s="633"/>
    </row>
    <row r="119" spans="1:16">
      <c r="A119" s="633"/>
      <c r="B119" s="633"/>
      <c r="C119" s="633"/>
      <c r="D119" s="633"/>
      <c r="E119" s="633"/>
      <c r="F119" s="633"/>
      <c r="G119" s="633"/>
      <c r="H119" s="633"/>
      <c r="I119" s="633"/>
      <c r="J119" s="633"/>
      <c r="K119" s="721"/>
      <c r="L119" s="721"/>
      <c r="M119" s="721"/>
      <c r="N119" s="633"/>
      <c r="O119" s="633"/>
      <c r="P119" s="633"/>
    </row>
    <row r="120" spans="1:16">
      <c r="K120" s="1689"/>
      <c r="L120" s="1689"/>
      <c r="M120" s="1689"/>
    </row>
    <row r="121" spans="1:16">
      <c r="K121" s="1689"/>
      <c r="L121" s="1689"/>
      <c r="M121" s="1689"/>
    </row>
    <row r="122" spans="1:16">
      <c r="K122" s="1689"/>
      <c r="L122" s="1689"/>
      <c r="M122" s="1689"/>
    </row>
    <row r="123" spans="1:16">
      <c r="K123" s="1689"/>
      <c r="L123" s="1689"/>
      <c r="M123" s="1689"/>
    </row>
    <row r="124" spans="1:16">
      <c r="K124" s="1689"/>
      <c r="L124" s="1689"/>
      <c r="M124" s="1689"/>
    </row>
    <row r="125" spans="1:16">
      <c r="K125" s="1689"/>
      <c r="L125" s="1689"/>
      <c r="M125" s="1689"/>
    </row>
    <row r="126" spans="1:16">
      <c r="K126" s="1689"/>
      <c r="L126" s="1689"/>
      <c r="M126" s="1689"/>
    </row>
    <row r="127" spans="1:16">
      <c r="K127" s="1689"/>
      <c r="L127" s="1689"/>
      <c r="M127" s="1689"/>
    </row>
    <row r="128" spans="1:16">
      <c r="K128" s="1689"/>
      <c r="L128" s="1689"/>
      <c r="M128" s="1689"/>
    </row>
    <row r="129" spans="11:13">
      <c r="K129" s="1689"/>
      <c r="L129" s="1689"/>
      <c r="M129" s="1689"/>
    </row>
    <row r="130" spans="11:13">
      <c r="K130" s="1689"/>
      <c r="L130" s="1689"/>
      <c r="M130" s="1689"/>
    </row>
    <row r="131" spans="11:13">
      <c r="K131" s="1689"/>
      <c r="L131" s="1689"/>
      <c r="M131" s="1689"/>
    </row>
    <row r="132" spans="11:13">
      <c r="K132" s="1689"/>
      <c r="L132" s="1689"/>
      <c r="M132" s="1689"/>
    </row>
    <row r="133" spans="11:13">
      <c r="K133" s="1689"/>
      <c r="L133" s="1689"/>
      <c r="M133" s="1689"/>
    </row>
    <row r="134" spans="11:13">
      <c r="K134" s="1689"/>
      <c r="L134" s="1689"/>
      <c r="M134" s="1689"/>
    </row>
    <row r="135" spans="11:13">
      <c r="K135" s="1689"/>
      <c r="L135" s="1689"/>
      <c r="M135" s="1689"/>
    </row>
    <row r="136" spans="11:13">
      <c r="K136" s="1689"/>
      <c r="L136" s="1689"/>
      <c r="M136" s="1689"/>
    </row>
    <row r="137" spans="11:13">
      <c r="K137" s="1689"/>
      <c r="L137" s="1689"/>
      <c r="M137" s="1689"/>
    </row>
    <row r="138" spans="11:13">
      <c r="K138" s="1689"/>
      <c r="L138" s="1689"/>
      <c r="M138" s="1689"/>
    </row>
    <row r="139" spans="11:13">
      <c r="K139" s="1689"/>
      <c r="L139" s="1689"/>
      <c r="M139" s="1689"/>
    </row>
    <row r="140" spans="11:13">
      <c r="K140" s="1689"/>
      <c r="L140" s="1689"/>
      <c r="M140" s="1689"/>
    </row>
    <row r="141" spans="11:13">
      <c r="K141" s="1689"/>
      <c r="L141" s="1689"/>
      <c r="M141" s="1689"/>
    </row>
    <row r="142" spans="11:13">
      <c r="K142" s="1689"/>
      <c r="L142" s="1689"/>
      <c r="M142" s="1689"/>
    </row>
    <row r="143" spans="11:13">
      <c r="K143" s="1689"/>
      <c r="L143" s="1689"/>
      <c r="M143" s="1689"/>
    </row>
    <row r="144" spans="11:13">
      <c r="K144" s="1689"/>
      <c r="L144" s="1689"/>
      <c r="M144" s="1689"/>
    </row>
    <row r="145" spans="11:13">
      <c r="K145" s="1689"/>
      <c r="L145" s="1689"/>
      <c r="M145" s="1689"/>
    </row>
    <row r="146" spans="11:13">
      <c r="K146" s="1689"/>
      <c r="L146" s="1689"/>
      <c r="M146" s="1689"/>
    </row>
    <row r="147" spans="11:13">
      <c r="K147" s="1689"/>
      <c r="L147" s="1689"/>
      <c r="M147" s="1689"/>
    </row>
    <row r="148" spans="11:13">
      <c r="K148" s="1689"/>
      <c r="L148" s="1689"/>
      <c r="M148" s="1689"/>
    </row>
    <row r="149" spans="11:13">
      <c r="K149" s="1689"/>
      <c r="L149" s="1689"/>
      <c r="M149" s="1689"/>
    </row>
    <row r="150" spans="11:13">
      <c r="K150" s="1689"/>
      <c r="L150" s="1689"/>
      <c r="M150" s="1689"/>
    </row>
    <row r="151" spans="11:13">
      <c r="K151" s="1689"/>
      <c r="L151" s="1689"/>
      <c r="M151" s="1689"/>
    </row>
    <row r="152" spans="11:13">
      <c r="K152" s="1689"/>
      <c r="L152" s="1689"/>
      <c r="M152" s="1689"/>
    </row>
    <row r="153" spans="11:13">
      <c r="K153" s="1689"/>
      <c r="L153" s="1689"/>
      <c r="M153" s="1689"/>
    </row>
    <row r="154" spans="11:13">
      <c r="K154" s="1689"/>
      <c r="L154" s="1689"/>
      <c r="M154" s="1689"/>
    </row>
    <row r="155" spans="11:13">
      <c r="K155" s="1689"/>
      <c r="L155" s="1689"/>
      <c r="M155" s="1689"/>
    </row>
    <row r="156" spans="11:13">
      <c r="K156" s="1689"/>
      <c r="L156" s="1689"/>
      <c r="M156" s="1689"/>
    </row>
    <row r="157" spans="11:13">
      <c r="K157" s="1689"/>
      <c r="L157" s="1689"/>
      <c r="M157" s="1689"/>
    </row>
    <row r="158" spans="11:13">
      <c r="K158" s="1689"/>
      <c r="L158" s="1689"/>
      <c r="M158" s="1689"/>
    </row>
    <row r="159" spans="11:13">
      <c r="K159" s="1689"/>
      <c r="L159" s="1689"/>
      <c r="M159" s="1689"/>
    </row>
    <row r="160" spans="11:13">
      <c r="K160" s="1689"/>
      <c r="L160" s="1689"/>
      <c r="M160" s="1689"/>
    </row>
    <row r="161" spans="11:13">
      <c r="K161" s="1689"/>
      <c r="L161" s="1689"/>
      <c r="M161" s="1689"/>
    </row>
    <row r="162" spans="11:13">
      <c r="K162" s="1689"/>
      <c r="L162" s="1689"/>
      <c r="M162" s="1689"/>
    </row>
    <row r="163" spans="11:13">
      <c r="K163" s="1689"/>
      <c r="L163" s="1689"/>
      <c r="M163" s="1689"/>
    </row>
    <row r="164" spans="11:13">
      <c r="K164" s="1689"/>
      <c r="L164" s="1689"/>
      <c r="M164" s="1689"/>
    </row>
    <row r="165" spans="11:13">
      <c r="K165" s="1689"/>
      <c r="L165" s="1689"/>
      <c r="M165" s="1689"/>
    </row>
    <row r="166" spans="11:13">
      <c r="K166" s="1689"/>
      <c r="L166" s="1689"/>
      <c r="M166" s="1689"/>
    </row>
    <row r="167" spans="11:13">
      <c r="K167" s="1689"/>
      <c r="L167" s="1689"/>
      <c r="M167" s="1689"/>
    </row>
    <row r="168" spans="11:13">
      <c r="K168" s="1689"/>
      <c r="L168" s="1689"/>
      <c r="M168" s="1689"/>
    </row>
    <row r="169" spans="11:13">
      <c r="K169" s="1689"/>
      <c r="L169" s="1689"/>
      <c r="M169" s="1689"/>
    </row>
    <row r="170" spans="11:13">
      <c r="K170" s="1689"/>
      <c r="L170" s="1689"/>
      <c r="M170" s="1689"/>
    </row>
    <row r="171" spans="11:13">
      <c r="K171" s="1689"/>
      <c r="L171" s="1689"/>
      <c r="M171" s="1689"/>
    </row>
    <row r="172" spans="11:13">
      <c r="K172" s="1689"/>
      <c r="L172" s="1689"/>
      <c r="M172" s="1689"/>
    </row>
    <row r="173" spans="11:13">
      <c r="K173" s="1689"/>
      <c r="L173" s="1689"/>
      <c r="M173" s="1689"/>
    </row>
    <row r="174" spans="11:13">
      <c r="K174" s="1689"/>
      <c r="L174" s="1689"/>
      <c r="M174" s="1689"/>
    </row>
    <row r="175" spans="11:13">
      <c r="K175" s="1689"/>
      <c r="L175" s="1689"/>
      <c r="M175" s="1689"/>
    </row>
    <row r="176" spans="11:13">
      <c r="K176" s="1689"/>
      <c r="L176" s="1689"/>
      <c r="M176" s="1689"/>
    </row>
    <row r="177" spans="11:13">
      <c r="K177" s="1689"/>
      <c r="L177" s="1689"/>
      <c r="M177" s="1689"/>
    </row>
    <row r="178" spans="11:13">
      <c r="K178" s="1689"/>
      <c r="L178" s="1689"/>
      <c r="M178" s="1689"/>
    </row>
    <row r="179" spans="11:13">
      <c r="K179" s="1689"/>
      <c r="L179" s="1689"/>
      <c r="M179" s="1689"/>
    </row>
    <row r="180" spans="11:13">
      <c r="K180" s="1689"/>
      <c r="L180" s="1689"/>
      <c r="M180" s="1689"/>
    </row>
    <row r="181" spans="11:13">
      <c r="K181" s="1689"/>
      <c r="L181" s="1689"/>
      <c r="M181" s="1689"/>
    </row>
    <row r="182" spans="11:13">
      <c r="K182" s="1689"/>
      <c r="L182" s="1689"/>
      <c r="M182" s="1689"/>
    </row>
    <row r="183" spans="11:13">
      <c r="K183" s="1689"/>
      <c r="L183" s="1689"/>
      <c r="M183" s="1689"/>
    </row>
    <row r="184" spans="11:13">
      <c r="K184" s="1689"/>
      <c r="L184" s="1689"/>
      <c r="M184" s="1689"/>
    </row>
    <row r="185" spans="11:13">
      <c r="K185" s="1689"/>
      <c r="L185" s="1689"/>
      <c r="M185" s="1689"/>
    </row>
    <row r="186" spans="11:13">
      <c r="K186" s="1689"/>
      <c r="L186" s="1689"/>
      <c r="M186" s="1689"/>
    </row>
    <row r="187" spans="11:13">
      <c r="K187" s="1689"/>
      <c r="L187" s="1689"/>
      <c r="M187" s="1689"/>
    </row>
    <row r="188" spans="11:13">
      <c r="K188" s="1689"/>
      <c r="L188" s="1689"/>
      <c r="M188" s="1689"/>
    </row>
    <row r="189" spans="11:13">
      <c r="K189" s="1689"/>
      <c r="L189" s="1689"/>
      <c r="M189" s="1689"/>
    </row>
    <row r="190" spans="11:13">
      <c r="K190" s="1689"/>
      <c r="L190" s="1689"/>
      <c r="M190" s="1689"/>
    </row>
    <row r="191" spans="11:13">
      <c r="K191" s="1689"/>
      <c r="L191" s="1689"/>
      <c r="M191" s="1689"/>
    </row>
    <row r="192" spans="11:13">
      <c r="K192" s="1689"/>
      <c r="L192" s="1689"/>
      <c r="M192" s="1689"/>
    </row>
    <row r="193" spans="11:13">
      <c r="K193" s="1689"/>
      <c r="L193" s="1689"/>
      <c r="M193" s="1689"/>
    </row>
    <row r="194" spans="11:13">
      <c r="K194" s="1689"/>
      <c r="L194" s="1689"/>
      <c r="M194" s="1689"/>
    </row>
    <row r="195" spans="11:13">
      <c r="K195" s="1689"/>
      <c r="L195" s="1689"/>
      <c r="M195" s="1689"/>
    </row>
    <row r="196" spans="11:13">
      <c r="K196" s="1689"/>
      <c r="L196" s="1689"/>
      <c r="M196" s="1689"/>
    </row>
    <row r="197" spans="11:13">
      <c r="K197" s="1689"/>
      <c r="L197" s="1689"/>
      <c r="M197" s="1689"/>
    </row>
    <row r="198" spans="11:13">
      <c r="K198" s="1689"/>
      <c r="L198" s="1689"/>
      <c r="M198" s="1689"/>
    </row>
    <row r="199" spans="11:13">
      <c r="K199" s="1689"/>
      <c r="L199" s="1689"/>
      <c r="M199" s="1689"/>
    </row>
    <row r="200" spans="11:13">
      <c r="K200" s="1689"/>
      <c r="L200" s="1689"/>
      <c r="M200" s="1689"/>
    </row>
    <row r="201" spans="11:13">
      <c r="K201" s="1689"/>
      <c r="L201" s="1689"/>
      <c r="M201" s="1689"/>
    </row>
    <row r="202" spans="11:13">
      <c r="K202" s="1689"/>
      <c r="L202" s="1689"/>
      <c r="M202" s="1689"/>
    </row>
    <row r="203" spans="11:13">
      <c r="K203" s="1689"/>
      <c r="L203" s="1689"/>
      <c r="M203" s="1689"/>
    </row>
    <row r="204" spans="11:13">
      <c r="K204" s="1689"/>
      <c r="L204" s="1689"/>
      <c r="M204" s="1689"/>
    </row>
    <row r="205" spans="11:13">
      <c r="K205" s="1689"/>
      <c r="L205" s="1689"/>
      <c r="M205" s="1689"/>
    </row>
    <row r="206" spans="11:13">
      <c r="K206" s="1689"/>
      <c r="L206" s="1689"/>
      <c r="M206" s="1689"/>
    </row>
    <row r="207" spans="11:13">
      <c r="K207" s="1689"/>
      <c r="L207" s="1689"/>
      <c r="M207" s="1689"/>
    </row>
    <row r="208" spans="11:13">
      <c r="K208" s="1689"/>
      <c r="L208" s="1689"/>
      <c r="M208" s="1689"/>
    </row>
    <row r="209" spans="11:13">
      <c r="K209" s="1689"/>
      <c r="L209" s="1689"/>
      <c r="M209" s="1689"/>
    </row>
    <row r="210" spans="11:13">
      <c r="K210" s="1689"/>
      <c r="L210" s="1689"/>
      <c r="M210" s="1689"/>
    </row>
    <row r="211" spans="11:13">
      <c r="K211" s="1689"/>
      <c r="L211" s="1689"/>
      <c r="M211" s="1689"/>
    </row>
    <row r="212" spans="11:13">
      <c r="K212" s="1689"/>
      <c r="L212" s="1689"/>
      <c r="M212" s="1689"/>
    </row>
    <row r="213" spans="11:13">
      <c r="K213" s="1689"/>
      <c r="L213" s="1689"/>
      <c r="M213" s="1689"/>
    </row>
    <row r="214" spans="11:13">
      <c r="K214" s="1689"/>
      <c r="L214" s="1689"/>
      <c r="M214" s="1689"/>
    </row>
    <row r="215" spans="11:13">
      <c r="K215" s="1689"/>
      <c r="L215" s="1689"/>
      <c r="M215" s="1689"/>
    </row>
    <row r="216" spans="11:13">
      <c r="K216" s="1689"/>
      <c r="L216" s="1689"/>
      <c r="M216" s="1689"/>
    </row>
    <row r="217" spans="11:13">
      <c r="K217" s="1689"/>
      <c r="L217" s="1689"/>
      <c r="M217" s="1689"/>
    </row>
    <row r="218" spans="11:13">
      <c r="K218" s="1689"/>
      <c r="L218" s="1689"/>
      <c r="M218" s="1689"/>
    </row>
    <row r="219" spans="11:13">
      <c r="K219" s="1689"/>
      <c r="L219" s="1689"/>
      <c r="M219" s="1689"/>
    </row>
    <row r="220" spans="11:13">
      <c r="K220" s="1689"/>
      <c r="L220" s="1689"/>
      <c r="M220" s="1689"/>
    </row>
    <row r="221" spans="11:13">
      <c r="K221" s="1689"/>
      <c r="L221" s="1689"/>
      <c r="M221" s="1689"/>
    </row>
    <row r="222" spans="11:13">
      <c r="K222" s="1689"/>
      <c r="L222" s="1689"/>
      <c r="M222" s="1689"/>
    </row>
    <row r="223" spans="11:13">
      <c r="K223" s="1689"/>
      <c r="L223" s="1689"/>
      <c r="M223" s="1689"/>
    </row>
    <row r="224" spans="11:13">
      <c r="K224" s="1689"/>
      <c r="L224" s="1689"/>
      <c r="M224" s="1689"/>
    </row>
    <row r="225" spans="11:13">
      <c r="K225" s="1689"/>
      <c r="L225" s="1689"/>
      <c r="M225" s="1689"/>
    </row>
    <row r="226" spans="11:13">
      <c r="K226" s="1689"/>
      <c r="L226" s="1689"/>
      <c r="M226" s="1689"/>
    </row>
    <row r="227" spans="11:13">
      <c r="K227" s="1689"/>
      <c r="L227" s="1689"/>
      <c r="M227" s="1689"/>
    </row>
    <row r="228" spans="11:13">
      <c r="K228" s="1689"/>
      <c r="L228" s="1689"/>
      <c r="M228" s="1689"/>
    </row>
    <row r="229" spans="11:13">
      <c r="K229" s="1689"/>
      <c r="L229" s="1689"/>
      <c r="M229" s="1689"/>
    </row>
    <row r="230" spans="11:13">
      <c r="K230" s="1689"/>
      <c r="L230" s="1689"/>
      <c r="M230" s="1689"/>
    </row>
    <row r="231" spans="11:13">
      <c r="K231" s="1689"/>
      <c r="L231" s="1689"/>
      <c r="M231" s="1689"/>
    </row>
    <row r="232" spans="11:13">
      <c r="K232" s="1689"/>
      <c r="L232" s="1689"/>
      <c r="M232" s="1689"/>
    </row>
    <row r="233" spans="11:13">
      <c r="K233" s="1689"/>
      <c r="L233" s="1689"/>
      <c r="M233" s="1689"/>
    </row>
    <row r="234" spans="11:13">
      <c r="K234" s="1689"/>
      <c r="L234" s="1689"/>
      <c r="M234" s="1689"/>
    </row>
    <row r="235" spans="11:13">
      <c r="K235" s="1689"/>
      <c r="L235" s="1689"/>
      <c r="M235" s="1689"/>
    </row>
    <row r="236" spans="11:13">
      <c r="K236" s="1689"/>
      <c r="L236" s="1689"/>
      <c r="M236" s="1689"/>
    </row>
    <row r="237" spans="11:13">
      <c r="K237" s="1689"/>
      <c r="L237" s="1689"/>
      <c r="M237" s="1689"/>
    </row>
    <row r="238" spans="11:13">
      <c r="K238" s="1689"/>
      <c r="L238" s="1689"/>
      <c r="M238" s="1689"/>
    </row>
    <row r="239" spans="11:13">
      <c r="K239" s="1689"/>
      <c r="L239" s="1689"/>
      <c r="M239" s="1689"/>
    </row>
    <row r="240" spans="11:13">
      <c r="K240" s="1689"/>
      <c r="L240" s="1689"/>
      <c r="M240" s="1689"/>
    </row>
    <row r="241" spans="11:13">
      <c r="K241" s="1689"/>
      <c r="L241" s="1689"/>
      <c r="M241" s="1689"/>
    </row>
    <row r="242" spans="11:13">
      <c r="K242" s="1689"/>
      <c r="L242" s="1689"/>
      <c r="M242" s="1689"/>
    </row>
    <row r="243" spans="11:13">
      <c r="K243" s="1689"/>
      <c r="L243" s="1689"/>
      <c r="M243" s="1689"/>
    </row>
    <row r="244" spans="11:13">
      <c r="K244" s="1689"/>
      <c r="L244" s="1689"/>
      <c r="M244" s="1689"/>
    </row>
    <row r="245" spans="11:13">
      <c r="K245" s="1689"/>
      <c r="L245" s="1689"/>
      <c r="M245" s="1689"/>
    </row>
    <row r="246" spans="11:13">
      <c r="K246" s="1689"/>
      <c r="L246" s="1689"/>
      <c r="M246" s="1689"/>
    </row>
    <row r="247" spans="11:13">
      <c r="K247" s="1689"/>
      <c r="L247" s="1689"/>
      <c r="M247" s="1689"/>
    </row>
    <row r="248" spans="11:13">
      <c r="K248" s="1689"/>
      <c r="L248" s="1689"/>
      <c r="M248" s="1689"/>
    </row>
    <row r="249" spans="11:13">
      <c r="K249" s="1689"/>
      <c r="L249" s="1689"/>
      <c r="M249" s="1689"/>
    </row>
    <row r="250" spans="11:13">
      <c r="K250" s="1689"/>
      <c r="L250" s="1689"/>
      <c r="M250" s="1689"/>
    </row>
    <row r="251" spans="11:13">
      <c r="K251" s="1689"/>
      <c r="L251" s="1689"/>
      <c r="M251" s="1689"/>
    </row>
    <row r="252" spans="11:13">
      <c r="K252" s="1689"/>
      <c r="L252" s="1689"/>
      <c r="M252" s="1689"/>
    </row>
    <row r="253" spans="11:13">
      <c r="K253" s="1689"/>
      <c r="L253" s="1689"/>
      <c r="M253" s="1689"/>
    </row>
    <row r="254" spans="11:13">
      <c r="K254" s="1689"/>
      <c r="L254" s="1689"/>
      <c r="M254" s="1689"/>
    </row>
    <row r="255" spans="11:13">
      <c r="K255" s="1689"/>
      <c r="L255" s="1689"/>
      <c r="M255" s="1689"/>
    </row>
    <row r="256" spans="11:13">
      <c r="K256" s="1689"/>
      <c r="L256" s="1689"/>
      <c r="M256" s="1689"/>
    </row>
    <row r="257" spans="11:13">
      <c r="K257" s="1689"/>
      <c r="L257" s="1689"/>
      <c r="M257" s="1689"/>
    </row>
    <row r="258" spans="11:13">
      <c r="K258" s="1689"/>
      <c r="L258" s="1689"/>
      <c r="M258" s="1689"/>
    </row>
    <row r="259" spans="11:13">
      <c r="K259" s="1689"/>
      <c r="L259" s="1689"/>
      <c r="M259" s="1689"/>
    </row>
    <row r="260" spans="11:13">
      <c r="K260" s="1689"/>
      <c r="L260" s="1689"/>
      <c r="M260" s="1689"/>
    </row>
    <row r="261" spans="11:13">
      <c r="K261" s="1689"/>
      <c r="L261" s="1689"/>
      <c r="M261" s="1689"/>
    </row>
    <row r="262" spans="11:13">
      <c r="K262" s="1689"/>
      <c r="L262" s="1689"/>
      <c r="M262" s="1689"/>
    </row>
    <row r="263" spans="11:13">
      <c r="K263" s="1689"/>
      <c r="L263" s="1689"/>
      <c r="M263" s="1689"/>
    </row>
    <row r="264" spans="11:13">
      <c r="K264" s="1689"/>
      <c r="L264" s="1689"/>
      <c r="M264" s="1689"/>
    </row>
    <row r="265" spans="11:13">
      <c r="K265" s="1689"/>
      <c r="L265" s="1689"/>
      <c r="M265" s="1689"/>
    </row>
    <row r="266" spans="11:13">
      <c r="K266" s="1689"/>
      <c r="L266" s="1689"/>
      <c r="M266" s="1689"/>
    </row>
    <row r="267" spans="11:13">
      <c r="K267" s="1689"/>
      <c r="L267" s="1689"/>
      <c r="M267" s="1689"/>
    </row>
    <row r="268" spans="11:13">
      <c r="K268" s="1689"/>
      <c r="L268" s="1689"/>
      <c r="M268" s="1689"/>
    </row>
    <row r="269" spans="11:13">
      <c r="K269" s="1689"/>
      <c r="L269" s="1689"/>
      <c r="M269" s="1689"/>
    </row>
    <row r="270" spans="11:13">
      <c r="K270" s="1689"/>
      <c r="L270" s="1689"/>
      <c r="M270" s="1689"/>
    </row>
    <row r="271" spans="11:13">
      <c r="K271" s="1689"/>
      <c r="L271" s="1689"/>
      <c r="M271" s="1689"/>
    </row>
    <row r="272" spans="11:13">
      <c r="K272" s="1689"/>
      <c r="L272" s="1689"/>
      <c r="M272" s="1689"/>
    </row>
    <row r="273" spans="11:13">
      <c r="K273" s="1689"/>
      <c r="L273" s="1689"/>
      <c r="M273" s="1689"/>
    </row>
    <row r="274" spans="11:13">
      <c r="K274" s="1689"/>
      <c r="L274" s="1689"/>
      <c r="M274" s="1689"/>
    </row>
    <row r="275" spans="11:13">
      <c r="K275" s="1689"/>
      <c r="L275" s="1689"/>
      <c r="M275" s="1689"/>
    </row>
    <row r="276" spans="11:13">
      <c r="K276" s="1689"/>
      <c r="L276" s="1689"/>
      <c r="M276" s="1689"/>
    </row>
    <row r="277" spans="11:13">
      <c r="K277" s="1689"/>
      <c r="L277" s="1689"/>
      <c r="M277" s="1689"/>
    </row>
    <row r="278" spans="11:13">
      <c r="K278" s="1689"/>
      <c r="L278" s="1689"/>
      <c r="M278" s="1689"/>
    </row>
    <row r="279" spans="11:13">
      <c r="K279" s="1689"/>
      <c r="L279" s="1689"/>
      <c r="M279" s="1689"/>
    </row>
    <row r="280" spans="11:13">
      <c r="K280" s="1689"/>
      <c r="L280" s="1689"/>
      <c r="M280" s="1689"/>
    </row>
    <row r="281" spans="11:13">
      <c r="K281" s="1689"/>
      <c r="L281" s="1689"/>
      <c r="M281" s="1689"/>
    </row>
    <row r="282" spans="11:13">
      <c r="K282" s="1689"/>
      <c r="L282" s="1689"/>
      <c r="M282" s="1689"/>
    </row>
    <row r="283" spans="11:13">
      <c r="K283" s="1689"/>
      <c r="L283" s="1689"/>
      <c r="M283" s="1689"/>
    </row>
    <row r="284" spans="11:13">
      <c r="K284" s="1689"/>
      <c r="L284" s="1689"/>
      <c r="M284" s="1689"/>
    </row>
    <row r="285" spans="11:13">
      <c r="K285" s="1689"/>
      <c r="L285" s="1689"/>
      <c r="M285" s="1689"/>
    </row>
    <row r="286" spans="11:13">
      <c r="K286" s="1689"/>
      <c r="L286" s="1689"/>
      <c r="M286" s="1689"/>
    </row>
    <row r="287" spans="11:13">
      <c r="K287" s="1689"/>
      <c r="L287" s="1689"/>
      <c r="M287" s="1689"/>
    </row>
    <row r="288" spans="11:13">
      <c r="K288" s="1689"/>
      <c r="L288" s="1689"/>
      <c r="M288" s="1689"/>
    </row>
    <row r="289" spans="11:13">
      <c r="K289" s="1689"/>
      <c r="L289" s="1689"/>
      <c r="M289" s="1689"/>
    </row>
    <row r="290" spans="11:13">
      <c r="K290" s="1689"/>
      <c r="L290" s="1689"/>
      <c r="M290" s="1689"/>
    </row>
    <row r="291" spans="11:13">
      <c r="K291" s="1689"/>
      <c r="L291" s="1689"/>
      <c r="M291" s="1689"/>
    </row>
    <row r="292" spans="11:13">
      <c r="K292" s="1689"/>
      <c r="L292" s="1689"/>
      <c r="M292" s="1689"/>
    </row>
    <row r="293" spans="11:13">
      <c r="K293" s="1689"/>
      <c r="L293" s="1689"/>
      <c r="M293" s="1689"/>
    </row>
    <row r="294" spans="11:13">
      <c r="K294" s="1689"/>
      <c r="L294" s="1689"/>
      <c r="M294" s="1689"/>
    </row>
    <row r="295" spans="11:13">
      <c r="K295" s="1689"/>
      <c r="L295" s="1689"/>
      <c r="M295" s="1689"/>
    </row>
    <row r="296" spans="11:13">
      <c r="K296" s="1689"/>
      <c r="L296" s="1689"/>
      <c r="M296" s="1689"/>
    </row>
    <row r="297" spans="11:13">
      <c r="K297" s="1689"/>
      <c r="L297" s="1689"/>
      <c r="M297" s="1689"/>
    </row>
    <row r="298" spans="11:13">
      <c r="K298" s="1689"/>
      <c r="L298" s="1689"/>
      <c r="M298" s="1689"/>
    </row>
    <row r="299" spans="11:13">
      <c r="K299" s="1689"/>
      <c r="L299" s="1689"/>
      <c r="M299" s="1689"/>
    </row>
  </sheetData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98AE-360C-4F2B-825A-8F8F0C405976}">
  <dimension ref="A1:R300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8" defaultRowHeight="13"/>
  <cols>
    <col min="1" max="3" width="10.6328125" style="633" customWidth="1"/>
    <col min="4" max="4" width="10.1796875" style="633" bestFit="1" customWidth="1"/>
    <col min="5" max="10" width="9.81640625" style="633" customWidth="1"/>
    <col min="11" max="11" width="14.6328125" style="634" customWidth="1"/>
    <col min="12" max="12" width="14.08984375" style="634" bestFit="1" customWidth="1"/>
    <col min="13" max="13" width="10.6328125" style="634" customWidth="1"/>
    <col min="14" max="14" width="10.6328125" style="633" customWidth="1"/>
    <col min="15" max="15" width="11.81640625" style="633" customWidth="1"/>
    <col min="16" max="16" width="7.08984375" style="633" customWidth="1"/>
    <col min="17" max="17" width="4.6328125" style="635" customWidth="1"/>
    <col min="18" max="16384" width="8" style="633"/>
  </cols>
  <sheetData>
    <row r="1" spans="1:16" ht="16.5">
      <c r="A1" s="712" t="s">
        <v>751</v>
      </c>
      <c r="J1" s="633" t="s">
        <v>622</v>
      </c>
    </row>
    <row r="2" spans="1:16">
      <c r="O2" s="633" t="s">
        <v>752</v>
      </c>
    </row>
    <row r="3" spans="1:16" ht="9" customHeight="1">
      <c r="A3" s="636"/>
      <c r="B3" s="637"/>
      <c r="C3" s="638"/>
      <c r="D3" s="638"/>
      <c r="E3" s="638"/>
      <c r="F3" s="638"/>
      <c r="G3" s="638"/>
      <c r="H3" s="638"/>
      <c r="I3" s="638"/>
      <c r="J3" s="638"/>
      <c r="K3" s="639"/>
      <c r="L3" s="639"/>
      <c r="M3" s="639"/>
      <c r="N3" s="638"/>
      <c r="O3" s="640"/>
      <c r="P3" s="641"/>
    </row>
    <row r="4" spans="1:16" s="650" customFormat="1" ht="12">
      <c r="A4" s="642"/>
      <c r="B4" s="643"/>
      <c r="C4" s="644" t="s">
        <v>626</v>
      </c>
      <c r="D4" s="645" t="s">
        <v>627</v>
      </c>
      <c r="E4" s="645" t="s">
        <v>628</v>
      </c>
      <c r="F4" s="645" t="s">
        <v>629</v>
      </c>
      <c r="G4" s="645" t="s">
        <v>630</v>
      </c>
      <c r="H4" s="645" t="s">
        <v>631</v>
      </c>
      <c r="I4" s="645" t="s">
        <v>632</v>
      </c>
      <c r="J4" s="645" t="s">
        <v>633</v>
      </c>
      <c r="K4" s="646" t="s">
        <v>634</v>
      </c>
      <c r="L4" s="647"/>
      <c r="M4" s="648"/>
      <c r="N4" s="648"/>
      <c r="O4" s="648"/>
      <c r="P4" s="649" t="s">
        <v>635</v>
      </c>
    </row>
    <row r="5" spans="1:16" s="650" customFormat="1" ht="12">
      <c r="A5" s="642" t="s">
        <v>637</v>
      </c>
      <c r="B5" s="643"/>
      <c r="C5" s="644" t="s">
        <v>638</v>
      </c>
      <c r="D5" s="651" t="s">
        <v>639</v>
      </c>
      <c r="E5" s="651" t="s">
        <v>640</v>
      </c>
      <c r="F5" s="651" t="s">
        <v>641</v>
      </c>
      <c r="G5" s="651" t="s">
        <v>642</v>
      </c>
      <c r="H5" s="652" t="s">
        <v>643</v>
      </c>
      <c r="I5" s="651" t="s">
        <v>644</v>
      </c>
      <c r="J5" s="651" t="s">
        <v>642</v>
      </c>
      <c r="K5" s="653" t="s">
        <v>646</v>
      </c>
      <c r="L5" s="645" t="s">
        <v>647</v>
      </c>
      <c r="M5" s="645" t="s">
        <v>648</v>
      </c>
      <c r="N5" s="645" t="s">
        <v>649</v>
      </c>
      <c r="O5" s="646" t="s">
        <v>650</v>
      </c>
      <c r="P5" s="649" t="s">
        <v>651</v>
      </c>
    </row>
    <row r="6" spans="1:16" s="650" customFormat="1" ht="12">
      <c r="A6" s="654"/>
      <c r="B6" s="655"/>
      <c r="C6" s="656"/>
      <c r="D6" s="657"/>
      <c r="E6" s="657"/>
      <c r="F6" s="658"/>
      <c r="G6" s="657"/>
      <c r="H6" s="657"/>
      <c r="I6" s="657"/>
      <c r="J6" s="657"/>
      <c r="K6" s="659" t="s">
        <v>652</v>
      </c>
      <c r="L6" s="660" t="s">
        <v>653</v>
      </c>
      <c r="M6" s="657" t="s">
        <v>654</v>
      </c>
      <c r="N6" s="657" t="s">
        <v>655</v>
      </c>
      <c r="O6" s="659" t="s">
        <v>656</v>
      </c>
      <c r="P6" s="661" t="s">
        <v>657</v>
      </c>
    </row>
    <row r="7" spans="1:16" ht="12.75" customHeight="1">
      <c r="A7" s="662" t="s">
        <v>753</v>
      </c>
      <c r="B7" s="663" t="s">
        <v>659</v>
      </c>
      <c r="C7" s="664">
        <v>4814653</v>
      </c>
      <c r="D7" s="665">
        <v>3176054</v>
      </c>
      <c r="E7" s="664">
        <v>177944</v>
      </c>
      <c r="F7" s="664">
        <v>729519</v>
      </c>
      <c r="G7" s="664">
        <v>40958</v>
      </c>
      <c r="H7" s="664">
        <v>756650</v>
      </c>
      <c r="I7" s="664">
        <v>129377</v>
      </c>
      <c r="J7" s="664">
        <v>-409</v>
      </c>
      <c r="K7" s="664">
        <v>-195439</v>
      </c>
      <c r="L7" s="664">
        <v>-77816</v>
      </c>
      <c r="M7" s="664">
        <v>4356312</v>
      </c>
      <c r="N7" s="664">
        <v>4434128</v>
      </c>
      <c r="O7" s="664">
        <v>-117623</v>
      </c>
      <c r="P7" s="666" t="s">
        <v>467</v>
      </c>
    </row>
    <row r="8" spans="1:16" ht="12.75" customHeight="1">
      <c r="A8" s="670">
        <v>-2006</v>
      </c>
      <c r="B8" s="671" t="s">
        <v>661</v>
      </c>
      <c r="C8" s="672">
        <v>4930322</v>
      </c>
      <c r="D8" s="673">
        <v>3171490</v>
      </c>
      <c r="E8" s="672">
        <v>220581</v>
      </c>
      <c r="F8" s="672">
        <v>734436</v>
      </c>
      <c r="G8" s="672">
        <v>16484</v>
      </c>
      <c r="H8" s="672">
        <v>869840</v>
      </c>
      <c r="I8" s="672">
        <v>163467</v>
      </c>
      <c r="J8" s="672">
        <v>-65</v>
      </c>
      <c r="K8" s="672">
        <v>-245910</v>
      </c>
      <c r="L8" s="672">
        <v>-136385</v>
      </c>
      <c r="M8" s="672">
        <v>4355429</v>
      </c>
      <c r="N8" s="672">
        <v>4491814</v>
      </c>
      <c r="O8" s="672">
        <v>-109524</v>
      </c>
      <c r="P8" s="1690" t="s">
        <v>467</v>
      </c>
    </row>
    <row r="9" spans="1:16" ht="12.75" customHeight="1">
      <c r="A9" s="677"/>
      <c r="B9" s="671" t="s">
        <v>663</v>
      </c>
      <c r="C9" s="672">
        <v>5015687</v>
      </c>
      <c r="D9" s="673">
        <v>3231373</v>
      </c>
      <c r="E9" s="672">
        <v>224580</v>
      </c>
      <c r="F9" s="672">
        <v>734362</v>
      </c>
      <c r="G9" s="672">
        <v>59611</v>
      </c>
      <c r="H9" s="672">
        <v>751409</v>
      </c>
      <c r="I9" s="672">
        <v>235048</v>
      </c>
      <c r="J9" s="672">
        <v>-713</v>
      </c>
      <c r="K9" s="672">
        <v>-219984</v>
      </c>
      <c r="L9" s="672">
        <v>-96681</v>
      </c>
      <c r="M9" s="672">
        <v>4558025</v>
      </c>
      <c r="N9" s="672">
        <v>4654706</v>
      </c>
      <c r="O9" s="672">
        <v>-123303</v>
      </c>
      <c r="P9" s="1690" t="s">
        <v>467</v>
      </c>
    </row>
    <row r="10" spans="1:16" ht="12.75" customHeight="1">
      <c r="A10" s="678"/>
      <c r="B10" s="679" t="s">
        <v>1055</v>
      </c>
      <c r="C10" s="680">
        <v>5033732</v>
      </c>
      <c r="D10" s="681">
        <v>3185285</v>
      </c>
      <c r="E10" s="680">
        <v>192103</v>
      </c>
      <c r="F10" s="680">
        <v>707155</v>
      </c>
      <c r="G10" s="680">
        <v>-53851</v>
      </c>
      <c r="H10" s="680">
        <v>869300</v>
      </c>
      <c r="I10" s="680">
        <v>252867</v>
      </c>
      <c r="J10" s="680">
        <v>1009</v>
      </c>
      <c r="K10" s="680">
        <v>-120136</v>
      </c>
      <c r="L10" s="680">
        <v>-7883</v>
      </c>
      <c r="M10" s="680">
        <v>4440167</v>
      </c>
      <c r="N10" s="680">
        <v>4448050</v>
      </c>
      <c r="O10" s="680">
        <v>-112253</v>
      </c>
      <c r="P10" s="2177" t="s">
        <v>467</v>
      </c>
    </row>
    <row r="11" spans="1:16" ht="12.75" customHeight="1">
      <c r="A11" s="662" t="s">
        <v>756</v>
      </c>
      <c r="B11" s="663" t="s">
        <v>659</v>
      </c>
      <c r="C11" s="673">
        <v>4861214</v>
      </c>
      <c r="D11" s="673">
        <v>3203757</v>
      </c>
      <c r="E11" s="672">
        <v>180889</v>
      </c>
      <c r="F11" s="672">
        <v>673433</v>
      </c>
      <c r="G11" s="672">
        <v>30767</v>
      </c>
      <c r="H11" s="672">
        <v>759782</v>
      </c>
      <c r="I11" s="672">
        <v>148341</v>
      </c>
      <c r="J11" s="672">
        <v>-242</v>
      </c>
      <c r="K11" s="672">
        <v>-135514</v>
      </c>
      <c r="L11" s="672">
        <v>104645</v>
      </c>
      <c r="M11" s="672">
        <v>4487646</v>
      </c>
      <c r="N11" s="672">
        <v>4383000</v>
      </c>
      <c r="O11" s="672">
        <v>-240160</v>
      </c>
      <c r="P11" s="685">
        <v>1</v>
      </c>
    </row>
    <row r="12" spans="1:16" ht="12.75" customHeight="1">
      <c r="A12" s="670">
        <v>-2007</v>
      </c>
      <c r="B12" s="671" t="s">
        <v>661</v>
      </c>
      <c r="C12" s="672">
        <v>4977903</v>
      </c>
      <c r="D12" s="673">
        <v>3206384</v>
      </c>
      <c r="E12" s="672">
        <v>184850</v>
      </c>
      <c r="F12" s="672">
        <v>708998</v>
      </c>
      <c r="G12" s="672">
        <v>12469</v>
      </c>
      <c r="H12" s="672">
        <v>869939</v>
      </c>
      <c r="I12" s="672">
        <v>135647</v>
      </c>
      <c r="J12" s="672">
        <v>-31</v>
      </c>
      <c r="K12" s="672">
        <v>-140353</v>
      </c>
      <c r="L12" s="672">
        <v>92268</v>
      </c>
      <c r="M12" s="672">
        <v>4473072</v>
      </c>
      <c r="N12" s="672">
        <v>4380804</v>
      </c>
      <c r="O12" s="672">
        <v>-232621</v>
      </c>
      <c r="P12" s="685">
        <v>1</v>
      </c>
    </row>
    <row r="13" spans="1:16" ht="12.75" customHeight="1">
      <c r="A13" s="670"/>
      <c r="B13" s="671" t="s">
        <v>663</v>
      </c>
      <c r="C13" s="672">
        <v>5021117</v>
      </c>
      <c r="D13" s="673">
        <v>3285639</v>
      </c>
      <c r="E13" s="672">
        <v>178276</v>
      </c>
      <c r="F13" s="672">
        <v>717920</v>
      </c>
      <c r="G13" s="672">
        <v>49520</v>
      </c>
      <c r="H13" s="672">
        <v>760656</v>
      </c>
      <c r="I13" s="672">
        <v>181112</v>
      </c>
      <c r="J13" s="672">
        <v>-408</v>
      </c>
      <c r="K13" s="672">
        <v>-151598</v>
      </c>
      <c r="L13" s="672">
        <v>95389</v>
      </c>
      <c r="M13" s="672">
        <v>4658263</v>
      </c>
      <c r="N13" s="672">
        <v>4562874</v>
      </c>
      <c r="O13" s="672">
        <v>-246987</v>
      </c>
      <c r="P13" s="685">
        <v>0.1</v>
      </c>
    </row>
    <row r="14" spans="1:16" ht="12.75" customHeight="1">
      <c r="A14" s="678"/>
      <c r="B14" s="679" t="s">
        <v>1056</v>
      </c>
      <c r="C14" s="680">
        <v>5034303</v>
      </c>
      <c r="D14" s="681">
        <v>3261330</v>
      </c>
      <c r="E14" s="680">
        <v>156010</v>
      </c>
      <c r="F14" s="680">
        <v>714481</v>
      </c>
      <c r="G14" s="680">
        <v>-28260</v>
      </c>
      <c r="H14" s="680">
        <v>870441</v>
      </c>
      <c r="I14" s="680">
        <v>203544</v>
      </c>
      <c r="J14" s="680">
        <v>408</v>
      </c>
      <c r="K14" s="680">
        <v>-143650</v>
      </c>
      <c r="L14" s="680">
        <v>88790</v>
      </c>
      <c r="M14" s="680">
        <v>4504911</v>
      </c>
      <c r="N14" s="680">
        <v>4416121</v>
      </c>
      <c r="O14" s="680">
        <v>-232440</v>
      </c>
      <c r="P14" s="686">
        <v>0</v>
      </c>
    </row>
    <row r="15" spans="1:16" ht="12.75" customHeight="1">
      <c r="A15" s="662" t="s">
        <v>758</v>
      </c>
      <c r="B15" s="663" t="s">
        <v>659</v>
      </c>
      <c r="C15" s="673">
        <v>4925708</v>
      </c>
      <c r="D15" s="673">
        <v>3140562</v>
      </c>
      <c r="E15" s="672">
        <v>158220</v>
      </c>
      <c r="F15" s="672">
        <v>620061</v>
      </c>
      <c r="G15" s="672">
        <v>9703</v>
      </c>
      <c r="H15" s="672">
        <v>775652</v>
      </c>
      <c r="I15" s="672">
        <v>122993</v>
      </c>
      <c r="J15" s="672">
        <v>-123</v>
      </c>
      <c r="K15" s="672">
        <v>98640</v>
      </c>
      <c r="L15" s="672">
        <v>190947</v>
      </c>
      <c r="M15" s="672">
        <v>4497356</v>
      </c>
      <c r="N15" s="672">
        <v>4306410</v>
      </c>
      <c r="O15" s="672">
        <v>-92306</v>
      </c>
      <c r="P15" s="685">
        <v>1.3</v>
      </c>
    </row>
    <row r="16" spans="1:16" ht="12.75" customHeight="1">
      <c r="A16" s="670">
        <v>-2008</v>
      </c>
      <c r="B16" s="671" t="s">
        <v>661</v>
      </c>
      <c r="C16" s="672">
        <v>5016641</v>
      </c>
      <c r="D16" s="673">
        <v>3129917</v>
      </c>
      <c r="E16" s="672">
        <v>177225</v>
      </c>
      <c r="F16" s="672">
        <v>731145</v>
      </c>
      <c r="G16" s="672">
        <v>-11938</v>
      </c>
      <c r="H16" s="672">
        <v>889541</v>
      </c>
      <c r="I16" s="672">
        <v>137914</v>
      </c>
      <c r="J16" s="672">
        <v>-6</v>
      </c>
      <c r="K16" s="672">
        <v>-37157</v>
      </c>
      <c r="L16" s="672">
        <v>40869</v>
      </c>
      <c r="M16" s="672">
        <v>4456306</v>
      </c>
      <c r="N16" s="672">
        <v>4415437</v>
      </c>
      <c r="O16" s="672">
        <v>-78026</v>
      </c>
      <c r="P16" s="685">
        <v>0.8</v>
      </c>
    </row>
    <row r="17" spans="1:18" ht="12.75" customHeight="1">
      <c r="A17" s="670"/>
      <c r="B17" s="671" t="s">
        <v>663</v>
      </c>
      <c r="C17" s="672">
        <v>4906364</v>
      </c>
      <c r="D17" s="673">
        <v>3160797</v>
      </c>
      <c r="E17" s="672">
        <v>182289</v>
      </c>
      <c r="F17" s="672">
        <v>850031</v>
      </c>
      <c r="G17" s="672">
        <v>-3646</v>
      </c>
      <c r="H17" s="672">
        <v>774443</v>
      </c>
      <c r="I17" s="672">
        <v>190845</v>
      </c>
      <c r="J17" s="672">
        <v>-96</v>
      </c>
      <c r="K17" s="672">
        <v>-248299</v>
      </c>
      <c r="L17" s="672">
        <v>-152434</v>
      </c>
      <c r="M17" s="672">
        <v>4435202</v>
      </c>
      <c r="N17" s="672">
        <v>4587636</v>
      </c>
      <c r="O17" s="672">
        <v>-95865</v>
      </c>
      <c r="P17" s="685">
        <v>-2.2999999999999998</v>
      </c>
      <c r="Q17" s="682"/>
      <c r="R17" s="669"/>
    </row>
    <row r="18" spans="1:18" ht="12.75" customHeight="1">
      <c r="A18" s="687"/>
      <c r="B18" s="679" t="s">
        <v>1057</v>
      </c>
      <c r="C18" s="680">
        <v>4697166</v>
      </c>
      <c r="D18" s="681">
        <v>3115943</v>
      </c>
      <c r="E18" s="680">
        <v>141607</v>
      </c>
      <c r="F18" s="680">
        <v>790760</v>
      </c>
      <c r="G18" s="680">
        <v>-93331</v>
      </c>
      <c r="H18" s="680">
        <v>894183</v>
      </c>
      <c r="I18" s="680">
        <v>199844</v>
      </c>
      <c r="J18" s="680">
        <v>721</v>
      </c>
      <c r="K18" s="680">
        <v>-352561</v>
      </c>
      <c r="L18" s="680">
        <v>-270663</v>
      </c>
      <c r="M18" s="680">
        <v>3969109</v>
      </c>
      <c r="N18" s="680">
        <v>4239772</v>
      </c>
      <c r="O18" s="680">
        <v>-81899</v>
      </c>
      <c r="P18" s="686">
        <v>-6.7</v>
      </c>
    </row>
    <row r="19" spans="1:18" ht="12.75" customHeight="1">
      <c r="A19" s="662" t="s">
        <v>760</v>
      </c>
      <c r="B19" s="663" t="s">
        <v>659</v>
      </c>
      <c r="C19" s="673">
        <v>4414649</v>
      </c>
      <c r="D19" s="673">
        <v>3137696</v>
      </c>
      <c r="E19" s="672">
        <v>122415</v>
      </c>
      <c r="F19" s="672">
        <v>836457</v>
      </c>
      <c r="G19" s="672">
        <v>19468</v>
      </c>
      <c r="H19" s="672">
        <v>802647</v>
      </c>
      <c r="I19" s="672">
        <v>148357</v>
      </c>
      <c r="J19" s="672">
        <v>-44</v>
      </c>
      <c r="K19" s="672">
        <v>-652348</v>
      </c>
      <c r="L19" s="672">
        <v>-482009</v>
      </c>
      <c r="M19" s="672">
        <v>3692087</v>
      </c>
      <c r="N19" s="672">
        <v>4174096</v>
      </c>
      <c r="O19" s="672">
        <v>-170339</v>
      </c>
      <c r="P19" s="685">
        <v>-10.4</v>
      </c>
    </row>
    <row r="20" spans="1:18" ht="12.75" customHeight="1">
      <c r="A20" s="670">
        <v>-2009</v>
      </c>
      <c r="B20" s="671" t="s">
        <v>661</v>
      </c>
      <c r="C20" s="672">
        <v>4543841</v>
      </c>
      <c r="D20" s="673">
        <v>3150269</v>
      </c>
      <c r="E20" s="672">
        <v>133445</v>
      </c>
      <c r="F20" s="672">
        <v>666067</v>
      </c>
      <c r="G20" s="672">
        <v>29992</v>
      </c>
      <c r="H20" s="672">
        <v>912655</v>
      </c>
      <c r="I20" s="672">
        <v>142614</v>
      </c>
      <c r="J20" s="672">
        <v>-180</v>
      </c>
      <c r="K20" s="672">
        <v>-491021</v>
      </c>
      <c r="L20" s="672">
        <v>-331332</v>
      </c>
      <c r="M20" s="672">
        <v>3742927</v>
      </c>
      <c r="N20" s="672">
        <v>4074258</v>
      </c>
      <c r="O20" s="672">
        <v>-159690</v>
      </c>
      <c r="P20" s="685">
        <v>-9.4</v>
      </c>
    </row>
    <row r="21" spans="1:18" ht="12.75" customHeight="1">
      <c r="A21" s="670"/>
      <c r="B21" s="671" t="s">
        <v>663</v>
      </c>
      <c r="C21" s="672">
        <v>4610019</v>
      </c>
      <c r="D21" s="673">
        <v>3238237</v>
      </c>
      <c r="E21" s="672">
        <v>136036</v>
      </c>
      <c r="F21" s="672">
        <v>667223</v>
      </c>
      <c r="G21" s="672">
        <v>48244</v>
      </c>
      <c r="H21" s="672">
        <v>805931</v>
      </c>
      <c r="I21" s="672">
        <v>204593</v>
      </c>
      <c r="J21" s="672">
        <v>-399</v>
      </c>
      <c r="K21" s="672">
        <v>-489847</v>
      </c>
      <c r="L21" s="672">
        <v>-316310</v>
      </c>
      <c r="M21" s="672">
        <v>3943864</v>
      </c>
      <c r="N21" s="672">
        <v>4260174</v>
      </c>
      <c r="O21" s="672">
        <v>-173537</v>
      </c>
      <c r="P21" s="685">
        <v>-6</v>
      </c>
      <c r="R21" s="669"/>
    </row>
    <row r="22" spans="1:18" ht="12.75" customHeight="1">
      <c r="A22" s="687"/>
      <c r="B22" s="679" t="s">
        <v>1058</v>
      </c>
      <c r="C22" s="680">
        <v>4630920</v>
      </c>
      <c r="D22" s="681">
        <v>3129910</v>
      </c>
      <c r="E22" s="680">
        <v>129861</v>
      </c>
      <c r="F22" s="680">
        <v>677303</v>
      </c>
      <c r="G22" s="680">
        <v>-42757</v>
      </c>
      <c r="H22" s="680">
        <v>908109</v>
      </c>
      <c r="I22" s="680">
        <v>241658</v>
      </c>
      <c r="J22" s="680">
        <v>752</v>
      </c>
      <c r="K22" s="680">
        <v>-413916</v>
      </c>
      <c r="L22" s="680">
        <v>-251218</v>
      </c>
      <c r="M22" s="680">
        <v>3868756</v>
      </c>
      <c r="N22" s="680">
        <v>4119974</v>
      </c>
      <c r="O22" s="680">
        <v>-162698</v>
      </c>
      <c r="P22" s="686">
        <v>-1.4</v>
      </c>
    </row>
    <row r="23" spans="1:18" ht="12.75" customHeight="1">
      <c r="A23" s="662" t="s">
        <v>762</v>
      </c>
      <c r="B23" s="663" t="s">
        <v>659</v>
      </c>
      <c r="C23" s="688">
        <v>4736306</v>
      </c>
      <c r="D23" s="664">
        <v>3154740</v>
      </c>
      <c r="E23" s="664">
        <v>120185</v>
      </c>
      <c r="F23" s="664">
        <v>640914</v>
      </c>
      <c r="G23" s="664">
        <v>851</v>
      </c>
      <c r="H23" s="664">
        <v>814306</v>
      </c>
      <c r="I23" s="664">
        <v>146624</v>
      </c>
      <c r="J23" s="664">
        <v>-177</v>
      </c>
      <c r="K23" s="664">
        <v>-141137</v>
      </c>
      <c r="L23" s="664">
        <v>-86129</v>
      </c>
      <c r="M23" s="664">
        <v>4036044</v>
      </c>
      <c r="N23" s="664">
        <v>4122173</v>
      </c>
      <c r="O23" s="689">
        <v>-55008</v>
      </c>
      <c r="P23" s="2178">
        <v>7.3</v>
      </c>
      <c r="Q23" s="682"/>
    </row>
    <row r="24" spans="1:18" ht="12.75" customHeight="1">
      <c r="A24" s="670">
        <v>-2010</v>
      </c>
      <c r="B24" s="671" t="s">
        <v>661</v>
      </c>
      <c r="C24" s="691">
        <v>4902277</v>
      </c>
      <c r="D24" s="672">
        <v>3197216</v>
      </c>
      <c r="E24" s="672">
        <v>138134</v>
      </c>
      <c r="F24" s="672">
        <v>693227</v>
      </c>
      <c r="G24" s="672">
        <v>1238</v>
      </c>
      <c r="H24" s="672">
        <v>920554</v>
      </c>
      <c r="I24" s="672">
        <v>161015</v>
      </c>
      <c r="J24" s="672">
        <v>-189</v>
      </c>
      <c r="K24" s="672">
        <v>-208917</v>
      </c>
      <c r="L24" s="672">
        <v>-166265</v>
      </c>
      <c r="M24" s="672">
        <v>4068595</v>
      </c>
      <c r="N24" s="672">
        <v>4234860</v>
      </c>
      <c r="O24" s="692">
        <v>-42652</v>
      </c>
      <c r="P24" s="2179">
        <v>7.9</v>
      </c>
      <c r="Q24" s="682"/>
    </row>
    <row r="25" spans="1:18" ht="12.75" customHeight="1">
      <c r="A25" s="670"/>
      <c r="B25" s="671" t="s">
        <v>663</v>
      </c>
      <c r="C25" s="691">
        <v>4894645</v>
      </c>
      <c r="D25" s="672">
        <v>3235634</v>
      </c>
      <c r="E25" s="672">
        <v>146796</v>
      </c>
      <c r="F25" s="672">
        <v>716395</v>
      </c>
      <c r="G25" s="672">
        <v>19254</v>
      </c>
      <c r="H25" s="672">
        <v>822984</v>
      </c>
      <c r="I25" s="672">
        <v>219141</v>
      </c>
      <c r="J25" s="672">
        <v>-363</v>
      </c>
      <c r="K25" s="672">
        <v>-265194</v>
      </c>
      <c r="L25" s="672">
        <v>-207938</v>
      </c>
      <c r="M25" s="672">
        <v>4176037</v>
      </c>
      <c r="N25" s="672">
        <v>4383975</v>
      </c>
      <c r="O25" s="692">
        <v>-57256</v>
      </c>
      <c r="P25" s="2179">
        <v>6.2</v>
      </c>
      <c r="Q25" s="682"/>
    </row>
    <row r="26" spans="1:18" ht="12.75" customHeight="1">
      <c r="A26" s="687"/>
      <c r="B26" s="679" t="s">
        <v>1059</v>
      </c>
      <c r="C26" s="694">
        <v>4841338</v>
      </c>
      <c r="D26" s="680">
        <v>3180797</v>
      </c>
      <c r="E26" s="680">
        <v>139959</v>
      </c>
      <c r="F26" s="680">
        <v>738668</v>
      </c>
      <c r="G26" s="680">
        <v>-38368</v>
      </c>
      <c r="H26" s="680">
        <v>925272</v>
      </c>
      <c r="I26" s="680">
        <v>257696</v>
      </c>
      <c r="J26" s="680">
        <v>230</v>
      </c>
      <c r="K26" s="680">
        <v>-362917</v>
      </c>
      <c r="L26" s="680">
        <v>-324234</v>
      </c>
      <c r="M26" s="680">
        <v>4025146</v>
      </c>
      <c r="N26" s="680">
        <v>4349379</v>
      </c>
      <c r="O26" s="695">
        <v>-38683</v>
      </c>
      <c r="P26" s="2180">
        <v>4.5</v>
      </c>
      <c r="Q26" s="682"/>
    </row>
    <row r="27" spans="1:18" ht="12.75" customHeight="1">
      <c r="A27" s="662" t="s">
        <v>764</v>
      </c>
      <c r="B27" s="663" t="s">
        <v>659</v>
      </c>
      <c r="C27" s="690">
        <v>4704269</v>
      </c>
      <c r="D27" s="668">
        <v>3157137</v>
      </c>
      <c r="E27" s="668">
        <v>121355</v>
      </c>
      <c r="F27" s="668">
        <v>654963</v>
      </c>
      <c r="G27" s="668">
        <v>13839</v>
      </c>
      <c r="H27" s="668">
        <v>835268</v>
      </c>
      <c r="I27" s="668">
        <v>113390</v>
      </c>
      <c r="J27" s="668">
        <v>15</v>
      </c>
      <c r="K27" s="697">
        <v>-191699</v>
      </c>
      <c r="L27" s="697">
        <v>-186188</v>
      </c>
      <c r="M27" s="697">
        <v>3951021</v>
      </c>
      <c r="N27" s="668">
        <v>4137209</v>
      </c>
      <c r="O27" s="698">
        <v>-5511</v>
      </c>
      <c r="P27" s="2184">
        <v>-0.7</v>
      </c>
    </row>
    <row r="28" spans="1:18" ht="12.75" customHeight="1">
      <c r="A28" s="670">
        <v>-2011</v>
      </c>
      <c r="B28" s="671" t="s">
        <v>661</v>
      </c>
      <c r="C28" s="693">
        <v>4905319</v>
      </c>
      <c r="D28" s="676">
        <v>3176299</v>
      </c>
      <c r="E28" s="676">
        <v>147150</v>
      </c>
      <c r="F28" s="676">
        <v>658034</v>
      </c>
      <c r="G28" s="676">
        <v>20921</v>
      </c>
      <c r="H28" s="676">
        <v>940196</v>
      </c>
      <c r="I28" s="676">
        <v>116763</v>
      </c>
      <c r="J28" s="676">
        <v>62</v>
      </c>
      <c r="K28" s="700">
        <v>-154105</v>
      </c>
      <c r="L28" s="700">
        <v>-162837</v>
      </c>
      <c r="M28" s="700">
        <v>4044345</v>
      </c>
      <c r="N28" s="676">
        <v>4207182</v>
      </c>
      <c r="O28" s="701">
        <v>8732</v>
      </c>
      <c r="P28" s="2182">
        <v>0.1</v>
      </c>
    </row>
    <row r="29" spans="1:18" ht="12.75" customHeight="1">
      <c r="A29" s="670"/>
      <c r="B29" s="671" t="s">
        <v>663</v>
      </c>
      <c r="C29" s="693">
        <v>4877893</v>
      </c>
      <c r="D29" s="676">
        <v>3271727</v>
      </c>
      <c r="E29" s="676">
        <v>145241</v>
      </c>
      <c r="F29" s="676">
        <v>679263</v>
      </c>
      <c r="G29" s="676">
        <v>39063</v>
      </c>
      <c r="H29" s="676">
        <v>840212</v>
      </c>
      <c r="I29" s="676">
        <v>179058</v>
      </c>
      <c r="J29" s="676">
        <v>176</v>
      </c>
      <c r="K29" s="700">
        <v>-276846</v>
      </c>
      <c r="L29" s="700">
        <v>-269185</v>
      </c>
      <c r="M29" s="700">
        <v>4146856</v>
      </c>
      <c r="N29" s="676">
        <v>4416040</v>
      </c>
      <c r="O29" s="701">
        <v>-7661</v>
      </c>
      <c r="P29" s="2182">
        <v>-0.3</v>
      </c>
    </row>
    <row r="30" spans="1:18" ht="12.75" customHeight="1">
      <c r="A30" s="687"/>
      <c r="B30" s="679" t="s">
        <v>1060</v>
      </c>
      <c r="C30" s="696">
        <v>4914362</v>
      </c>
      <c r="D30" s="684">
        <v>3201747</v>
      </c>
      <c r="E30" s="684">
        <v>136281</v>
      </c>
      <c r="F30" s="684">
        <v>704395</v>
      </c>
      <c r="G30" s="684">
        <v>-28511</v>
      </c>
      <c r="H30" s="684">
        <v>948050</v>
      </c>
      <c r="I30" s="684">
        <v>212540</v>
      </c>
      <c r="J30" s="684">
        <v>-237</v>
      </c>
      <c r="K30" s="702">
        <v>-259903</v>
      </c>
      <c r="L30" s="702">
        <v>-266523</v>
      </c>
      <c r="M30" s="702">
        <v>4097314</v>
      </c>
      <c r="N30" s="684">
        <v>4363837</v>
      </c>
      <c r="O30" s="703">
        <v>6620</v>
      </c>
      <c r="P30" s="2185">
        <v>1.5</v>
      </c>
    </row>
    <row r="31" spans="1:18" ht="12.75" customHeight="1">
      <c r="A31" s="662" t="s">
        <v>709</v>
      </c>
      <c r="B31" s="663" t="s">
        <v>659</v>
      </c>
      <c r="C31" s="690">
        <v>4815230</v>
      </c>
      <c r="D31" s="668">
        <v>3201292</v>
      </c>
      <c r="E31" s="668">
        <v>125031</v>
      </c>
      <c r="F31" s="668">
        <v>682186</v>
      </c>
      <c r="G31" s="668">
        <v>16344</v>
      </c>
      <c r="H31" s="668">
        <v>842284</v>
      </c>
      <c r="I31" s="668">
        <v>115917</v>
      </c>
      <c r="J31" s="668">
        <v>-63</v>
      </c>
      <c r="K31" s="697">
        <v>-167760</v>
      </c>
      <c r="L31" s="697">
        <v>-163131</v>
      </c>
      <c r="M31" s="697">
        <v>3969366</v>
      </c>
      <c r="N31" s="668">
        <v>4132497</v>
      </c>
      <c r="O31" s="698">
        <v>-4629</v>
      </c>
      <c r="P31" s="2184">
        <v>2.4</v>
      </c>
    </row>
    <row r="32" spans="1:18" ht="12.75" customHeight="1">
      <c r="A32" s="670">
        <v>-2012</v>
      </c>
      <c r="B32" s="671" t="s">
        <v>661</v>
      </c>
      <c r="C32" s="693">
        <v>4903094</v>
      </c>
      <c r="D32" s="676">
        <v>3195595</v>
      </c>
      <c r="E32" s="676">
        <v>143694</v>
      </c>
      <c r="F32" s="676">
        <v>698924</v>
      </c>
      <c r="G32" s="676">
        <v>20036</v>
      </c>
      <c r="H32" s="676">
        <v>942504</v>
      </c>
      <c r="I32" s="676">
        <v>138208</v>
      </c>
      <c r="J32" s="676">
        <v>-95</v>
      </c>
      <c r="K32" s="700">
        <v>-235773</v>
      </c>
      <c r="L32" s="700">
        <v>-243588</v>
      </c>
      <c r="M32" s="700">
        <v>3931998</v>
      </c>
      <c r="N32" s="676">
        <v>4175586</v>
      </c>
      <c r="O32" s="701">
        <v>7815</v>
      </c>
      <c r="P32" s="2182">
        <v>0</v>
      </c>
    </row>
    <row r="33" spans="1:17" ht="12.75" customHeight="1">
      <c r="A33" s="670"/>
      <c r="B33" s="671" t="s">
        <v>663</v>
      </c>
      <c r="C33" s="693">
        <v>4914804</v>
      </c>
      <c r="D33" s="676">
        <v>3274872</v>
      </c>
      <c r="E33" s="676">
        <v>149342</v>
      </c>
      <c r="F33" s="676">
        <v>701425</v>
      </c>
      <c r="G33" s="676">
        <v>46572</v>
      </c>
      <c r="H33" s="676">
        <v>848505</v>
      </c>
      <c r="I33" s="676">
        <v>183911</v>
      </c>
      <c r="J33" s="676">
        <v>-337</v>
      </c>
      <c r="K33" s="700">
        <v>-289486</v>
      </c>
      <c r="L33" s="700">
        <v>-285061</v>
      </c>
      <c r="M33" s="700">
        <v>4017196</v>
      </c>
      <c r="N33" s="676">
        <v>4302257</v>
      </c>
      <c r="O33" s="701">
        <v>-4424</v>
      </c>
      <c r="P33" s="2182">
        <v>0.8</v>
      </c>
    </row>
    <row r="34" spans="1:17" ht="12.75" customHeight="1">
      <c r="A34" s="687"/>
      <c r="B34" s="679" t="s">
        <v>1061</v>
      </c>
      <c r="C34" s="696">
        <v>4953662</v>
      </c>
      <c r="D34" s="684">
        <v>3269937</v>
      </c>
      <c r="E34" s="684">
        <v>143840</v>
      </c>
      <c r="F34" s="684">
        <v>727884</v>
      </c>
      <c r="G34" s="684">
        <v>-18386</v>
      </c>
      <c r="H34" s="684">
        <v>944448</v>
      </c>
      <c r="I34" s="684">
        <v>218602</v>
      </c>
      <c r="J34" s="684">
        <v>244</v>
      </c>
      <c r="K34" s="702">
        <v>-332907</v>
      </c>
      <c r="L34" s="702">
        <v>-340067</v>
      </c>
      <c r="M34" s="702">
        <v>3998326</v>
      </c>
      <c r="N34" s="684">
        <v>4338393</v>
      </c>
      <c r="O34" s="703">
        <v>7160</v>
      </c>
      <c r="P34" s="2185">
        <v>0.8</v>
      </c>
    </row>
    <row r="35" spans="1:17" ht="12.75" customHeight="1">
      <c r="A35" s="662" t="s">
        <v>711</v>
      </c>
      <c r="B35" s="663" t="s">
        <v>659</v>
      </c>
      <c r="C35" s="690">
        <v>4887464</v>
      </c>
      <c r="D35" s="667">
        <v>3344534</v>
      </c>
      <c r="E35" s="676">
        <v>126466</v>
      </c>
      <c r="F35" s="676">
        <v>707691</v>
      </c>
      <c r="G35" s="676">
        <v>5701</v>
      </c>
      <c r="H35" s="676">
        <v>857219</v>
      </c>
      <c r="I35" s="676">
        <v>135647</v>
      </c>
      <c r="J35" s="676">
        <v>-148</v>
      </c>
      <c r="K35" s="700">
        <v>-289648</v>
      </c>
      <c r="L35" s="700">
        <v>-149286</v>
      </c>
      <c r="M35" s="700">
        <v>3895057</v>
      </c>
      <c r="N35" s="676">
        <v>4044342</v>
      </c>
      <c r="O35" s="676">
        <v>-140362</v>
      </c>
      <c r="P35" s="706">
        <v>1.5</v>
      </c>
    </row>
    <row r="36" spans="1:17" ht="12.75" customHeight="1">
      <c r="A36" s="670">
        <v>-2013</v>
      </c>
      <c r="B36" s="671" t="s">
        <v>661</v>
      </c>
      <c r="C36" s="693">
        <v>4998712</v>
      </c>
      <c r="D36" s="675">
        <v>3359297</v>
      </c>
      <c r="E36" s="676">
        <v>140786</v>
      </c>
      <c r="F36" s="676">
        <v>733620</v>
      </c>
      <c r="G36" s="676">
        <v>-624</v>
      </c>
      <c r="H36" s="676">
        <v>960706</v>
      </c>
      <c r="I36" s="676">
        <v>182873</v>
      </c>
      <c r="J36" s="676">
        <v>-79</v>
      </c>
      <c r="K36" s="700">
        <v>-377866</v>
      </c>
      <c r="L36" s="700">
        <v>-244767</v>
      </c>
      <c r="M36" s="700">
        <v>3894673</v>
      </c>
      <c r="N36" s="676">
        <v>4139440</v>
      </c>
      <c r="O36" s="701">
        <v>-133099</v>
      </c>
      <c r="P36" s="720">
        <v>2</v>
      </c>
      <c r="Q36" s="722"/>
    </row>
    <row r="37" spans="1:17" ht="12.75" customHeight="1">
      <c r="A37" s="670"/>
      <c r="B37" s="671" t="s">
        <v>663</v>
      </c>
      <c r="C37" s="693">
        <v>4981482</v>
      </c>
      <c r="D37" s="675">
        <v>3415149</v>
      </c>
      <c r="E37" s="676">
        <v>159359</v>
      </c>
      <c r="F37" s="676">
        <v>746391</v>
      </c>
      <c r="G37" s="676">
        <v>33495</v>
      </c>
      <c r="H37" s="676">
        <v>864033</v>
      </c>
      <c r="I37" s="676">
        <v>205277</v>
      </c>
      <c r="J37" s="676">
        <v>-400</v>
      </c>
      <c r="K37" s="700">
        <v>-441822</v>
      </c>
      <c r="L37" s="700">
        <v>-296382</v>
      </c>
      <c r="M37" s="700">
        <v>4011630</v>
      </c>
      <c r="N37" s="676">
        <v>4308012</v>
      </c>
      <c r="O37" s="701">
        <v>-145440</v>
      </c>
      <c r="P37" s="720">
        <v>1.4</v>
      </c>
      <c r="Q37" s="722"/>
    </row>
    <row r="38" spans="1:17" ht="12.75" customHeight="1">
      <c r="A38" s="687"/>
      <c r="B38" s="679" t="s">
        <v>1062</v>
      </c>
      <c r="C38" s="696">
        <v>5016647</v>
      </c>
      <c r="D38" s="683">
        <v>3397506</v>
      </c>
      <c r="E38" s="684">
        <v>162718</v>
      </c>
      <c r="F38" s="684">
        <v>749636</v>
      </c>
      <c r="G38" s="684">
        <v>-32429</v>
      </c>
      <c r="H38" s="684">
        <v>959727</v>
      </c>
      <c r="I38" s="684">
        <v>226930</v>
      </c>
      <c r="J38" s="684">
        <v>230</v>
      </c>
      <c r="K38" s="702">
        <v>-447672</v>
      </c>
      <c r="L38" s="702">
        <v>-312764</v>
      </c>
      <c r="M38" s="702">
        <v>4019632</v>
      </c>
      <c r="N38" s="684">
        <v>4332396</v>
      </c>
      <c r="O38" s="703">
        <v>-134908</v>
      </c>
      <c r="P38" s="705">
        <v>1.3</v>
      </c>
      <c r="Q38" s="722"/>
    </row>
    <row r="39" spans="1:17" ht="12.75" customHeight="1">
      <c r="A39" s="662" t="s">
        <v>713</v>
      </c>
      <c r="B39" s="663" t="s">
        <v>659</v>
      </c>
      <c r="C39" s="690">
        <v>4880540</v>
      </c>
      <c r="D39" s="667">
        <v>3222515</v>
      </c>
      <c r="E39" s="676">
        <v>128658</v>
      </c>
      <c r="F39" s="676">
        <v>670096</v>
      </c>
      <c r="G39" s="676">
        <v>-19245</v>
      </c>
      <c r="H39" s="676">
        <v>855862</v>
      </c>
      <c r="I39" s="676">
        <v>129055</v>
      </c>
      <c r="J39" s="676">
        <v>-61</v>
      </c>
      <c r="K39" s="700">
        <v>-106339</v>
      </c>
      <c r="L39" s="700">
        <v>15221</v>
      </c>
      <c r="M39" s="700">
        <v>3876611</v>
      </c>
      <c r="N39" s="676">
        <v>3861390</v>
      </c>
      <c r="O39" s="701">
        <v>-121560</v>
      </c>
      <c r="P39" s="706">
        <v>-0.1</v>
      </c>
      <c r="Q39" s="951"/>
    </row>
    <row r="40" spans="1:17" ht="12.75" customHeight="1">
      <c r="A40" s="670">
        <v>-2014</v>
      </c>
      <c r="B40" s="671" t="s">
        <v>661</v>
      </c>
      <c r="C40" s="701">
        <v>4975630</v>
      </c>
      <c r="D40" s="675">
        <v>3261710</v>
      </c>
      <c r="E40" s="676">
        <v>136970</v>
      </c>
      <c r="F40" s="676">
        <v>709836</v>
      </c>
      <c r="G40" s="676">
        <v>-29159</v>
      </c>
      <c r="H40" s="676">
        <v>960199</v>
      </c>
      <c r="I40" s="676">
        <v>156019</v>
      </c>
      <c r="J40" s="676">
        <v>-8</v>
      </c>
      <c r="K40" s="700">
        <v>-219937</v>
      </c>
      <c r="L40" s="700">
        <v>-106303</v>
      </c>
      <c r="M40" s="700">
        <v>3884515</v>
      </c>
      <c r="N40" s="676">
        <v>3990818</v>
      </c>
      <c r="O40" s="701">
        <v>-113634</v>
      </c>
      <c r="P40" s="720">
        <v>-0.5</v>
      </c>
      <c r="Q40" s="951"/>
    </row>
    <row r="41" spans="1:17" ht="12.75" customHeight="1">
      <c r="A41" s="670"/>
      <c r="B41" s="671" t="s">
        <v>663</v>
      </c>
      <c r="C41" s="701">
        <v>5018243</v>
      </c>
      <c r="D41" s="675">
        <v>3365070</v>
      </c>
      <c r="E41" s="676">
        <v>148290</v>
      </c>
      <c r="F41" s="676">
        <v>734259</v>
      </c>
      <c r="G41" s="676">
        <v>1083</v>
      </c>
      <c r="H41" s="676">
        <v>859931</v>
      </c>
      <c r="I41" s="676">
        <v>197234</v>
      </c>
      <c r="J41" s="676">
        <v>-204</v>
      </c>
      <c r="K41" s="700">
        <v>-287420</v>
      </c>
      <c r="L41" s="700">
        <v>-158439</v>
      </c>
      <c r="M41" s="700">
        <v>4081084</v>
      </c>
      <c r="N41" s="676">
        <v>4239523</v>
      </c>
      <c r="O41" s="701">
        <v>-128981</v>
      </c>
      <c r="P41" s="720">
        <v>0.7</v>
      </c>
      <c r="Q41" s="722"/>
    </row>
    <row r="42" spans="1:17" ht="12.75" customHeight="1">
      <c r="A42" s="687"/>
      <c r="B42" s="679" t="s">
        <v>1072</v>
      </c>
      <c r="C42" s="696">
        <v>5083370</v>
      </c>
      <c r="D42" s="683">
        <v>3305742</v>
      </c>
      <c r="E42" s="684">
        <v>138605</v>
      </c>
      <c r="F42" s="684">
        <v>731965</v>
      </c>
      <c r="G42" s="684">
        <v>-89290</v>
      </c>
      <c r="H42" s="684">
        <v>964678</v>
      </c>
      <c r="I42" s="684">
        <v>201767</v>
      </c>
      <c r="J42" s="684">
        <v>418</v>
      </c>
      <c r="K42" s="702">
        <v>-170516</v>
      </c>
      <c r="L42" s="702">
        <v>-48194</v>
      </c>
      <c r="M42" s="702">
        <v>4051045</v>
      </c>
      <c r="N42" s="684">
        <v>4099239</v>
      </c>
      <c r="O42" s="684">
        <v>-122322</v>
      </c>
      <c r="P42" s="705">
        <v>1.3</v>
      </c>
      <c r="Q42" s="722"/>
    </row>
    <row r="43" spans="1:17" ht="12.75" customHeight="1">
      <c r="A43" s="662" t="s">
        <v>715</v>
      </c>
      <c r="B43" s="663" t="s">
        <v>659</v>
      </c>
      <c r="C43" s="690">
        <v>4949254</v>
      </c>
      <c r="D43" s="676">
        <v>3254456</v>
      </c>
      <c r="E43" s="676">
        <v>131871</v>
      </c>
      <c r="F43" s="676">
        <v>668172</v>
      </c>
      <c r="G43" s="676">
        <v>626</v>
      </c>
      <c r="H43" s="676">
        <v>870506</v>
      </c>
      <c r="I43" s="676">
        <v>149956</v>
      </c>
      <c r="J43" s="676">
        <v>-23</v>
      </c>
      <c r="K43" s="700">
        <v>-126311</v>
      </c>
      <c r="L43" s="700">
        <v>-151547</v>
      </c>
      <c r="M43" s="700">
        <v>3937696</v>
      </c>
      <c r="N43" s="676">
        <v>4089243</v>
      </c>
      <c r="O43" s="676">
        <v>25236</v>
      </c>
      <c r="P43" s="706">
        <v>1.4</v>
      </c>
      <c r="Q43" s="722"/>
    </row>
    <row r="44" spans="1:17" ht="12.75" customHeight="1">
      <c r="A44" s="670">
        <v>-2015</v>
      </c>
      <c r="B44" s="671" t="s">
        <v>661</v>
      </c>
      <c r="C44" s="693">
        <v>5046036</v>
      </c>
      <c r="D44" s="675">
        <v>3259928</v>
      </c>
      <c r="E44" s="676">
        <v>141390</v>
      </c>
      <c r="F44" s="676">
        <v>677147</v>
      </c>
      <c r="G44" s="676">
        <v>18</v>
      </c>
      <c r="H44" s="676">
        <v>974605</v>
      </c>
      <c r="I44" s="676">
        <v>158456</v>
      </c>
      <c r="J44" s="676">
        <v>15</v>
      </c>
      <c r="K44" s="700">
        <v>-165523</v>
      </c>
      <c r="L44" s="700">
        <v>-195960</v>
      </c>
      <c r="M44" s="700">
        <v>3968787</v>
      </c>
      <c r="N44" s="676">
        <v>4164747</v>
      </c>
      <c r="O44" s="676">
        <v>30438</v>
      </c>
      <c r="P44" s="720">
        <v>1.4</v>
      </c>
      <c r="Q44" s="722"/>
    </row>
    <row r="45" spans="1:17" ht="12.75" customHeight="1">
      <c r="A45" s="670"/>
      <c r="B45" s="671" t="s">
        <v>663</v>
      </c>
      <c r="C45" s="693">
        <v>5059818</v>
      </c>
      <c r="D45" s="675">
        <v>3322791</v>
      </c>
      <c r="E45" s="676">
        <v>150231</v>
      </c>
      <c r="F45" s="676">
        <v>686714</v>
      </c>
      <c r="G45" s="676">
        <v>5276</v>
      </c>
      <c r="H45" s="676">
        <v>878035</v>
      </c>
      <c r="I45" s="676">
        <v>185223</v>
      </c>
      <c r="J45" s="676">
        <v>-373</v>
      </c>
      <c r="K45" s="700">
        <v>-168080</v>
      </c>
      <c r="L45" s="700">
        <v>-224065</v>
      </c>
      <c r="M45" s="700">
        <v>4095208</v>
      </c>
      <c r="N45" s="676">
        <v>4319274</v>
      </c>
      <c r="O45" s="676">
        <v>55986</v>
      </c>
      <c r="P45" s="720">
        <v>0.8</v>
      </c>
      <c r="Q45" s="722"/>
    </row>
    <row r="46" spans="1:17" ht="12">
      <c r="A46" s="687"/>
      <c r="B46" s="679" t="s">
        <v>1063</v>
      </c>
      <c r="C46" s="723">
        <v>5132020</v>
      </c>
      <c r="D46" s="723">
        <v>3251074</v>
      </c>
      <c r="E46" s="724">
        <v>150341</v>
      </c>
      <c r="F46" s="724">
        <v>711299</v>
      </c>
      <c r="G46" s="680">
        <v>-6091</v>
      </c>
      <c r="H46" s="724">
        <v>990908</v>
      </c>
      <c r="I46" s="724">
        <v>214391</v>
      </c>
      <c r="J46" s="680">
        <v>491</v>
      </c>
      <c r="K46" s="680">
        <v>-180392</v>
      </c>
      <c r="L46" s="680">
        <v>-164121</v>
      </c>
      <c r="M46" s="680">
        <v>4018906</v>
      </c>
      <c r="N46" s="680">
        <v>4183028</v>
      </c>
      <c r="O46" s="680">
        <v>-16271</v>
      </c>
      <c r="P46" s="705">
        <v>1</v>
      </c>
      <c r="Q46" s="722"/>
    </row>
    <row r="47" spans="1:17" ht="12">
      <c r="A47" s="662" t="s">
        <v>717</v>
      </c>
      <c r="B47" s="663" t="s">
        <v>659</v>
      </c>
      <c r="C47" s="725">
        <v>4965620</v>
      </c>
      <c r="D47" s="726">
        <v>3237788</v>
      </c>
      <c r="E47" s="726">
        <v>141039</v>
      </c>
      <c r="F47" s="726">
        <v>729763</v>
      </c>
      <c r="G47" s="672">
        <v>15205</v>
      </c>
      <c r="H47" s="726">
        <v>883575</v>
      </c>
      <c r="I47" s="726">
        <v>143648</v>
      </c>
      <c r="J47" s="672">
        <v>63</v>
      </c>
      <c r="K47" s="672">
        <v>-185460</v>
      </c>
      <c r="L47" s="672">
        <v>-211570</v>
      </c>
      <c r="M47" s="672">
        <v>3984415</v>
      </c>
      <c r="N47" s="672">
        <v>4195985</v>
      </c>
      <c r="O47" s="672">
        <v>26110</v>
      </c>
      <c r="P47" s="706">
        <v>0.3</v>
      </c>
      <c r="Q47" s="722"/>
    </row>
    <row r="48" spans="1:17" ht="12.75" customHeight="1">
      <c r="A48" s="670">
        <v>-2016</v>
      </c>
      <c r="B48" s="671" t="s">
        <v>661</v>
      </c>
      <c r="C48" s="693">
        <v>5080260</v>
      </c>
      <c r="D48" s="675">
        <v>3275890</v>
      </c>
      <c r="E48" s="676">
        <v>152301</v>
      </c>
      <c r="F48" s="676">
        <v>756486</v>
      </c>
      <c r="G48" s="676">
        <v>22294</v>
      </c>
      <c r="H48" s="676">
        <v>993264</v>
      </c>
      <c r="I48" s="676">
        <v>169075</v>
      </c>
      <c r="J48" s="676">
        <v>-274</v>
      </c>
      <c r="K48" s="700">
        <v>-288776</v>
      </c>
      <c r="L48" s="700">
        <v>-328716</v>
      </c>
      <c r="M48" s="700">
        <v>3975575</v>
      </c>
      <c r="N48" s="676">
        <v>4304291</v>
      </c>
      <c r="O48" s="676">
        <v>39940</v>
      </c>
      <c r="P48" s="720">
        <v>0.7</v>
      </c>
      <c r="Q48" s="722"/>
    </row>
    <row r="49" spans="1:17" ht="12.75" customHeight="1">
      <c r="A49" s="670"/>
      <c r="B49" s="671" t="s">
        <v>663</v>
      </c>
      <c r="C49" s="693">
        <v>5088877</v>
      </c>
      <c r="D49" s="675">
        <v>3299905</v>
      </c>
      <c r="E49" s="676">
        <v>147972</v>
      </c>
      <c r="F49" s="676">
        <v>782120</v>
      </c>
      <c r="G49" s="676">
        <v>54756</v>
      </c>
      <c r="H49" s="676">
        <v>889221</v>
      </c>
      <c r="I49" s="676">
        <v>207208</v>
      </c>
      <c r="J49" s="676">
        <v>-1697</v>
      </c>
      <c r="K49" s="700">
        <v>-290609</v>
      </c>
      <c r="L49" s="700">
        <v>-316942</v>
      </c>
      <c r="M49" s="700">
        <v>4167409</v>
      </c>
      <c r="N49" s="676">
        <v>4484351</v>
      </c>
      <c r="O49" s="676">
        <v>26333</v>
      </c>
      <c r="P49" s="720">
        <v>0.6</v>
      </c>
      <c r="Q49" s="722"/>
    </row>
    <row r="50" spans="1:17" ht="12">
      <c r="A50" s="687"/>
      <c r="B50" s="679" t="s">
        <v>1064</v>
      </c>
      <c r="C50" s="723">
        <v>5130108</v>
      </c>
      <c r="D50" s="723">
        <v>3250449</v>
      </c>
      <c r="E50" s="724">
        <v>141564</v>
      </c>
      <c r="F50" s="724">
        <v>802253</v>
      </c>
      <c r="G50" s="680">
        <v>-32832</v>
      </c>
      <c r="H50" s="724">
        <v>993025</v>
      </c>
      <c r="I50" s="724">
        <v>206801</v>
      </c>
      <c r="J50" s="680">
        <v>1991</v>
      </c>
      <c r="K50" s="680">
        <v>-233143</v>
      </c>
      <c r="L50" s="680">
        <v>-270146</v>
      </c>
      <c r="M50" s="680">
        <v>4104352</v>
      </c>
      <c r="N50" s="680">
        <v>4374498</v>
      </c>
      <c r="O50" s="680">
        <v>37004</v>
      </c>
      <c r="P50" s="705">
        <v>0</v>
      </c>
      <c r="Q50" s="722"/>
    </row>
    <row r="51" spans="1:17" ht="12">
      <c r="A51" s="662" t="s">
        <v>811</v>
      </c>
      <c r="B51" s="663" t="s">
        <v>659</v>
      </c>
      <c r="C51" s="725">
        <v>5062872</v>
      </c>
      <c r="D51" s="726">
        <v>3286581</v>
      </c>
      <c r="E51" s="726">
        <v>128250</v>
      </c>
      <c r="F51" s="726">
        <v>788194</v>
      </c>
      <c r="G51" s="672">
        <v>20221</v>
      </c>
      <c r="H51" s="726">
        <v>889629</v>
      </c>
      <c r="I51" s="726">
        <v>134572</v>
      </c>
      <c r="J51" s="672">
        <v>-165</v>
      </c>
      <c r="K51" s="672">
        <v>-184410</v>
      </c>
      <c r="L51" s="672">
        <v>-112426</v>
      </c>
      <c r="M51" s="672">
        <v>4123213</v>
      </c>
      <c r="N51" s="672">
        <v>4235639</v>
      </c>
      <c r="O51" s="672">
        <v>-71984</v>
      </c>
      <c r="P51" s="706">
        <v>2</v>
      </c>
      <c r="Q51" s="722"/>
    </row>
    <row r="52" spans="1:17" ht="12.75" customHeight="1">
      <c r="A52" s="670">
        <v>-2017</v>
      </c>
      <c r="B52" s="671" t="s">
        <v>661</v>
      </c>
      <c r="C52" s="693">
        <v>5195454</v>
      </c>
      <c r="D52" s="675">
        <v>3268246</v>
      </c>
      <c r="E52" s="676">
        <v>134602</v>
      </c>
      <c r="F52" s="676">
        <v>799453</v>
      </c>
      <c r="G52" s="676">
        <v>18303</v>
      </c>
      <c r="H52" s="676">
        <v>996318</v>
      </c>
      <c r="I52" s="676">
        <v>159234</v>
      </c>
      <c r="J52" s="676">
        <v>-136</v>
      </c>
      <c r="K52" s="700">
        <v>-180566</v>
      </c>
      <c r="L52" s="700">
        <v>-117045</v>
      </c>
      <c r="M52" s="700">
        <v>4133347</v>
      </c>
      <c r="N52" s="676">
        <v>4250391</v>
      </c>
      <c r="O52" s="676">
        <v>-63521</v>
      </c>
      <c r="P52" s="720">
        <v>2.2999999999999998</v>
      </c>
      <c r="Q52" s="722"/>
    </row>
    <row r="53" spans="1:17" ht="12.75" customHeight="1">
      <c r="A53" s="670"/>
      <c r="B53" s="671" t="s">
        <v>663</v>
      </c>
      <c r="C53" s="693">
        <v>5220368</v>
      </c>
      <c r="D53" s="675">
        <v>3300931</v>
      </c>
      <c r="E53" s="676">
        <v>145596</v>
      </c>
      <c r="F53" s="676">
        <v>795261</v>
      </c>
      <c r="G53" s="676">
        <v>41071</v>
      </c>
      <c r="H53" s="676">
        <v>893936</v>
      </c>
      <c r="I53" s="676">
        <v>194447</v>
      </c>
      <c r="J53" s="676">
        <v>-390</v>
      </c>
      <c r="K53" s="700">
        <v>-150483</v>
      </c>
      <c r="L53" s="700">
        <v>-73533</v>
      </c>
      <c r="M53" s="700">
        <v>4314092</v>
      </c>
      <c r="N53" s="676">
        <v>4387625</v>
      </c>
      <c r="O53" s="676">
        <v>-76950</v>
      </c>
      <c r="P53" s="720">
        <v>2.6</v>
      </c>
      <c r="Q53" s="722"/>
    </row>
    <row r="54" spans="1:17" ht="12">
      <c r="A54" s="687"/>
      <c r="B54" s="679" t="s">
        <v>1065</v>
      </c>
      <c r="C54" s="723">
        <v>5232014</v>
      </c>
      <c r="D54" s="723">
        <v>3251180</v>
      </c>
      <c r="E54" s="724">
        <v>133401</v>
      </c>
      <c r="F54" s="724">
        <v>790778</v>
      </c>
      <c r="G54" s="680">
        <v>-31780</v>
      </c>
      <c r="H54" s="724">
        <v>994647</v>
      </c>
      <c r="I54" s="724">
        <v>193327</v>
      </c>
      <c r="J54" s="680">
        <v>463</v>
      </c>
      <c r="K54" s="680">
        <v>-100002</v>
      </c>
      <c r="L54" s="680">
        <v>-33901</v>
      </c>
      <c r="M54" s="680">
        <v>4216748</v>
      </c>
      <c r="N54" s="680">
        <v>4250649</v>
      </c>
      <c r="O54" s="680">
        <v>-66101</v>
      </c>
      <c r="P54" s="705">
        <v>2</v>
      </c>
      <c r="Q54" s="722"/>
    </row>
    <row r="55" spans="1:17" ht="12">
      <c r="A55" s="662" t="s">
        <v>721</v>
      </c>
      <c r="B55" s="663" t="s">
        <v>659</v>
      </c>
      <c r="C55" s="725">
        <v>5078184</v>
      </c>
      <c r="D55" s="726">
        <v>3231576</v>
      </c>
      <c r="E55" s="726">
        <v>122133</v>
      </c>
      <c r="F55" s="726">
        <v>768851</v>
      </c>
      <c r="G55" s="672">
        <v>8986</v>
      </c>
      <c r="H55" s="726">
        <v>888511</v>
      </c>
      <c r="I55" s="726">
        <v>132888</v>
      </c>
      <c r="J55" s="672">
        <v>-75</v>
      </c>
      <c r="K55" s="672">
        <v>-74687</v>
      </c>
      <c r="L55" s="672">
        <v>17614</v>
      </c>
      <c r="M55" s="672">
        <v>4186067</v>
      </c>
      <c r="N55" s="672">
        <v>4168453</v>
      </c>
      <c r="O55" s="672">
        <v>-92301</v>
      </c>
      <c r="P55" s="706">
        <v>0.3</v>
      </c>
      <c r="Q55" s="722"/>
    </row>
    <row r="56" spans="1:17" ht="12.75" customHeight="1">
      <c r="A56" s="670">
        <v>-2018</v>
      </c>
      <c r="B56" s="671" t="s">
        <v>661</v>
      </c>
      <c r="C56" s="693">
        <v>5147655</v>
      </c>
      <c r="D56" s="675">
        <v>3258664</v>
      </c>
      <c r="E56" s="676">
        <v>132138</v>
      </c>
      <c r="F56" s="676">
        <v>778113</v>
      </c>
      <c r="G56" s="676">
        <v>6095</v>
      </c>
      <c r="H56" s="676">
        <v>997539</v>
      </c>
      <c r="I56" s="676">
        <v>137483</v>
      </c>
      <c r="J56" s="676">
        <v>-47</v>
      </c>
      <c r="K56" s="700">
        <v>-162330</v>
      </c>
      <c r="L56" s="700">
        <v>-81631</v>
      </c>
      <c r="M56" s="700">
        <v>4136836</v>
      </c>
      <c r="N56" s="676">
        <v>4218467</v>
      </c>
      <c r="O56" s="676">
        <v>-80699</v>
      </c>
      <c r="P56" s="720">
        <v>-0.9</v>
      </c>
      <c r="Q56" s="722"/>
    </row>
    <row r="57" spans="1:17" ht="12.75" customHeight="1">
      <c r="A57" s="670"/>
      <c r="B57" s="671" t="s">
        <v>663</v>
      </c>
      <c r="C57" s="693">
        <v>5172969</v>
      </c>
      <c r="D57" s="675">
        <v>3302102</v>
      </c>
      <c r="E57" s="676">
        <v>133041</v>
      </c>
      <c r="F57" s="676">
        <v>781554</v>
      </c>
      <c r="G57" s="676">
        <v>45327</v>
      </c>
      <c r="H57" s="676">
        <v>905453</v>
      </c>
      <c r="I57" s="676">
        <v>168843</v>
      </c>
      <c r="J57" s="676">
        <v>-457</v>
      </c>
      <c r="K57" s="700">
        <v>-162893</v>
      </c>
      <c r="L57" s="700">
        <v>-68013</v>
      </c>
      <c r="M57" s="700">
        <v>4330575</v>
      </c>
      <c r="N57" s="676">
        <v>4398588</v>
      </c>
      <c r="O57" s="676">
        <v>-94880</v>
      </c>
      <c r="P57" s="720">
        <v>-0.9</v>
      </c>
      <c r="Q57" s="722"/>
    </row>
    <row r="58" spans="1:17" ht="12">
      <c r="A58" s="687"/>
      <c r="B58" s="679" t="s">
        <v>1066</v>
      </c>
      <c r="C58" s="723">
        <v>5221284</v>
      </c>
      <c r="D58" s="723">
        <v>3275987</v>
      </c>
      <c r="E58" s="724">
        <v>127591</v>
      </c>
      <c r="F58" s="724">
        <v>802881</v>
      </c>
      <c r="G58" s="680">
        <v>-46372</v>
      </c>
      <c r="H58" s="724">
        <v>1001003</v>
      </c>
      <c r="I58" s="724">
        <v>195256</v>
      </c>
      <c r="J58" s="680">
        <v>466</v>
      </c>
      <c r="K58" s="680">
        <v>-135529</v>
      </c>
      <c r="L58" s="680">
        <v>-50870</v>
      </c>
      <c r="M58" s="680">
        <v>4199134</v>
      </c>
      <c r="N58" s="680">
        <v>4250004</v>
      </c>
      <c r="O58" s="680">
        <v>-84659</v>
      </c>
      <c r="P58" s="705">
        <v>-0.2</v>
      </c>
      <c r="Q58" s="722"/>
    </row>
    <row r="59" spans="1:17" ht="12">
      <c r="A59" s="662" t="s">
        <v>808</v>
      </c>
      <c r="B59" s="663" t="s">
        <v>659</v>
      </c>
      <c r="C59" s="725">
        <v>5080192</v>
      </c>
      <c r="D59" s="726">
        <v>3268287</v>
      </c>
      <c r="E59" s="726">
        <v>119408</v>
      </c>
      <c r="F59" s="726">
        <v>760282</v>
      </c>
      <c r="G59" s="672">
        <v>644</v>
      </c>
      <c r="H59" s="726">
        <v>894489</v>
      </c>
      <c r="I59" s="726">
        <v>115694</v>
      </c>
      <c r="J59" s="672">
        <v>4</v>
      </c>
      <c r="K59" s="672">
        <v>-78617</v>
      </c>
      <c r="L59" s="672">
        <v>13684</v>
      </c>
      <c r="M59" s="672">
        <v>4170173</v>
      </c>
      <c r="N59" s="672">
        <v>4156488</v>
      </c>
      <c r="O59" s="672">
        <v>-92301</v>
      </c>
      <c r="P59" s="706">
        <v>0</v>
      </c>
      <c r="Q59" s="722"/>
    </row>
    <row r="60" spans="1:17" ht="12">
      <c r="A60" s="677" t="s">
        <v>874</v>
      </c>
      <c r="B60" s="671" t="s">
        <v>661</v>
      </c>
      <c r="C60" s="693">
        <v>5171569</v>
      </c>
      <c r="D60" s="675">
        <v>3257215</v>
      </c>
      <c r="E60" s="676">
        <v>124844</v>
      </c>
      <c r="F60" s="676">
        <v>777512</v>
      </c>
      <c r="G60" s="676">
        <v>2530</v>
      </c>
      <c r="H60" s="676">
        <v>1013470</v>
      </c>
      <c r="I60" s="676">
        <v>139122</v>
      </c>
      <c r="J60" s="676">
        <v>-15</v>
      </c>
      <c r="K60" s="700">
        <v>-143110</v>
      </c>
      <c r="L60" s="700">
        <v>-62411</v>
      </c>
      <c r="M60" s="700">
        <v>4156507</v>
      </c>
      <c r="N60" s="676">
        <v>4218918</v>
      </c>
      <c r="O60" s="676">
        <v>-80699</v>
      </c>
      <c r="P60" s="720">
        <v>0.5</v>
      </c>
      <c r="Q60" s="722"/>
    </row>
    <row r="61" spans="1:17" ht="12">
      <c r="A61" s="670">
        <v>-2019</v>
      </c>
      <c r="B61" s="671" t="s">
        <v>663</v>
      </c>
      <c r="C61" s="693">
        <v>5170529</v>
      </c>
      <c r="D61" s="675">
        <v>3234109</v>
      </c>
      <c r="E61" s="676">
        <v>123851</v>
      </c>
      <c r="F61" s="676">
        <v>802483</v>
      </c>
      <c r="G61" s="676">
        <v>41041</v>
      </c>
      <c r="H61" s="676">
        <v>903293</v>
      </c>
      <c r="I61" s="676">
        <v>179330</v>
      </c>
      <c r="J61" s="676">
        <v>-389</v>
      </c>
      <c r="K61" s="700">
        <v>-113187</v>
      </c>
      <c r="L61" s="700">
        <v>-18307</v>
      </c>
      <c r="M61" s="700">
        <v>4251605</v>
      </c>
      <c r="N61" s="676">
        <v>4269913</v>
      </c>
      <c r="O61" s="676">
        <v>-94880</v>
      </c>
      <c r="P61" s="720">
        <v>0</v>
      </c>
      <c r="Q61" s="722"/>
    </row>
    <row r="62" spans="1:17" ht="12">
      <c r="A62" s="687"/>
      <c r="B62" s="679" t="s">
        <v>691</v>
      </c>
      <c r="C62" s="723">
        <v>5145293</v>
      </c>
      <c r="D62" s="723">
        <v>3190388</v>
      </c>
      <c r="E62" s="724">
        <v>122493</v>
      </c>
      <c r="F62" s="724">
        <v>778239</v>
      </c>
      <c r="G62" s="680">
        <v>-57197</v>
      </c>
      <c r="H62" s="724">
        <v>1004150</v>
      </c>
      <c r="I62" s="724">
        <v>213899</v>
      </c>
      <c r="J62" s="680">
        <v>664</v>
      </c>
      <c r="K62" s="680">
        <v>-107343</v>
      </c>
      <c r="L62" s="680">
        <v>-22684</v>
      </c>
      <c r="M62" s="680">
        <v>4087345</v>
      </c>
      <c r="N62" s="680">
        <v>4110029</v>
      </c>
      <c r="O62" s="680">
        <v>-84659</v>
      </c>
      <c r="P62" s="705">
        <v>-1.5</v>
      </c>
      <c r="Q62" s="722"/>
    </row>
    <row r="63" spans="1:17" ht="12">
      <c r="A63" s="662" t="s">
        <v>1067</v>
      </c>
      <c r="B63" s="663" t="s">
        <v>659</v>
      </c>
      <c r="C63" s="725">
        <v>4898247</v>
      </c>
      <c r="D63" s="948">
        <v>3129258</v>
      </c>
      <c r="E63" s="948">
        <v>130132</v>
      </c>
      <c r="F63" s="948">
        <v>778048</v>
      </c>
      <c r="G63" s="664">
        <v>-8095</v>
      </c>
      <c r="H63" s="948">
        <v>870025</v>
      </c>
      <c r="I63" s="948">
        <v>115475</v>
      </c>
      <c r="J63" s="664">
        <v>-144</v>
      </c>
      <c r="K63" s="664">
        <v>-116452</v>
      </c>
      <c r="L63" s="664">
        <v>-24150</v>
      </c>
      <c r="M63" s="664">
        <v>4041571</v>
      </c>
      <c r="N63" s="664">
        <v>4065721</v>
      </c>
      <c r="O63" s="689">
        <v>-92301</v>
      </c>
      <c r="P63" s="2184">
        <v>-3.6</v>
      </c>
      <c r="Q63" s="722"/>
    </row>
    <row r="64" spans="1:17" ht="12">
      <c r="A64" s="670">
        <v>-2020</v>
      </c>
      <c r="B64" s="671" t="s">
        <v>661</v>
      </c>
      <c r="C64" s="949">
        <v>5147854</v>
      </c>
      <c r="D64" s="726">
        <v>3188252</v>
      </c>
      <c r="E64" s="726">
        <v>129466</v>
      </c>
      <c r="F64" s="726">
        <v>801705</v>
      </c>
      <c r="G64" s="672">
        <v>-5679</v>
      </c>
      <c r="H64" s="726">
        <v>1000810</v>
      </c>
      <c r="I64" s="726">
        <v>135559</v>
      </c>
      <c r="J64" s="672">
        <v>-165</v>
      </c>
      <c r="K64" s="672">
        <v>-102093</v>
      </c>
      <c r="L64" s="672">
        <v>-21394</v>
      </c>
      <c r="M64" s="672">
        <v>4105279</v>
      </c>
      <c r="N64" s="672">
        <v>4126673</v>
      </c>
      <c r="O64" s="692">
        <v>-80699</v>
      </c>
      <c r="P64" s="2182">
        <v>-0.5</v>
      </c>
      <c r="Q64" s="722"/>
    </row>
    <row r="65" spans="1:18" ht="12">
      <c r="A65" s="670"/>
      <c r="B65" s="671" t="s">
        <v>663</v>
      </c>
      <c r="C65" s="949"/>
      <c r="D65" s="726"/>
      <c r="E65" s="726"/>
      <c r="F65" s="726"/>
      <c r="G65" s="672"/>
      <c r="H65" s="726"/>
      <c r="I65" s="726"/>
      <c r="J65" s="672"/>
      <c r="K65" s="672"/>
      <c r="L65" s="672"/>
      <c r="M65" s="672"/>
      <c r="N65" s="672"/>
      <c r="O65" s="692"/>
      <c r="P65" s="2182"/>
      <c r="Q65" s="722"/>
    </row>
    <row r="66" spans="1:18" ht="12">
      <c r="A66" s="687"/>
      <c r="B66" s="679" t="s">
        <v>1068</v>
      </c>
      <c r="C66" s="950"/>
      <c r="D66" s="724"/>
      <c r="E66" s="724"/>
      <c r="F66" s="724"/>
      <c r="G66" s="680"/>
      <c r="H66" s="724"/>
      <c r="I66" s="724"/>
      <c r="J66" s="680"/>
      <c r="K66" s="680"/>
      <c r="L66" s="680"/>
      <c r="M66" s="680"/>
      <c r="N66" s="680"/>
      <c r="O66" s="695"/>
      <c r="P66" s="2185"/>
      <c r="Q66" s="722"/>
    </row>
    <row r="67" spans="1:18" ht="12.75" customHeight="1">
      <c r="A67" s="707"/>
      <c r="B67" s="708"/>
      <c r="C67" s="676"/>
      <c r="D67" s="676"/>
      <c r="E67" s="676"/>
      <c r="F67" s="676"/>
      <c r="G67" s="676"/>
      <c r="H67" s="676"/>
      <c r="I67" s="676"/>
      <c r="J67" s="676"/>
      <c r="K67" s="700"/>
      <c r="L67" s="700"/>
      <c r="M67" s="700"/>
      <c r="N67" s="676"/>
      <c r="O67" s="676"/>
      <c r="P67" s="727"/>
      <c r="Q67" s="722"/>
    </row>
    <row r="68" spans="1:18" ht="12.75" customHeight="1">
      <c r="A68" s="633" t="s">
        <v>693</v>
      </c>
      <c r="K68" s="721"/>
      <c r="L68" s="721"/>
      <c r="M68" s="721"/>
    </row>
    <row r="69" spans="1:18" ht="12.75" customHeight="1">
      <c r="K69" s="721"/>
      <c r="L69" s="721"/>
      <c r="M69" s="721"/>
    </row>
    <row r="70" spans="1:18" ht="16.5">
      <c r="A70" s="712" t="s">
        <v>754</v>
      </c>
      <c r="C70" s="709"/>
      <c r="D70" s="709"/>
      <c r="E70" s="709"/>
      <c r="F70" s="709"/>
      <c r="G70" s="709"/>
      <c r="H70" s="709"/>
      <c r="I70" s="709"/>
      <c r="J70" s="709"/>
      <c r="K70" s="710"/>
      <c r="L70" s="710"/>
      <c r="M70" s="710"/>
      <c r="N70" s="709"/>
      <c r="O70" s="709"/>
      <c r="P70" s="711"/>
      <c r="Q70" s="682"/>
      <c r="R70" s="669"/>
    </row>
    <row r="71" spans="1:18" ht="8.25" customHeight="1">
      <c r="A71" s="636"/>
      <c r="B71" s="637"/>
      <c r="C71" s="638"/>
      <c r="D71" s="638"/>
      <c r="E71" s="638"/>
      <c r="F71" s="638"/>
      <c r="G71" s="638"/>
      <c r="H71" s="638"/>
      <c r="I71" s="638"/>
      <c r="J71" s="638"/>
      <c r="K71" s="639"/>
      <c r="L71" s="639"/>
      <c r="M71" s="639"/>
      <c r="N71" s="638"/>
      <c r="O71" s="640"/>
      <c r="P71" s="713"/>
      <c r="Q71" s="714"/>
      <c r="R71" s="669"/>
    </row>
    <row r="72" spans="1:18" ht="12.5">
      <c r="A72" s="642"/>
      <c r="B72" s="643"/>
      <c r="C72" s="644" t="s">
        <v>626</v>
      </c>
      <c r="D72" s="645" t="s">
        <v>627</v>
      </c>
      <c r="E72" s="645" t="s">
        <v>628</v>
      </c>
      <c r="F72" s="645" t="s">
        <v>629</v>
      </c>
      <c r="G72" s="645" t="s">
        <v>630</v>
      </c>
      <c r="H72" s="645" t="s">
        <v>631</v>
      </c>
      <c r="I72" s="645" t="s">
        <v>632</v>
      </c>
      <c r="J72" s="645" t="s">
        <v>633</v>
      </c>
      <c r="K72" s="646" t="s">
        <v>634</v>
      </c>
      <c r="L72" s="647"/>
      <c r="M72" s="648"/>
      <c r="N72" s="648"/>
      <c r="O72" s="648"/>
      <c r="P72" s="728" t="s">
        <v>635</v>
      </c>
      <c r="Q72" s="716"/>
      <c r="R72" s="669"/>
    </row>
    <row r="73" spans="1:18" ht="12.5">
      <c r="A73" s="642" t="s">
        <v>637</v>
      </c>
      <c r="B73" s="643"/>
      <c r="C73" s="644" t="s">
        <v>638</v>
      </c>
      <c r="D73" s="651" t="s">
        <v>639</v>
      </c>
      <c r="E73" s="651" t="s">
        <v>640</v>
      </c>
      <c r="F73" s="651" t="s">
        <v>641</v>
      </c>
      <c r="G73" s="651" t="s">
        <v>642</v>
      </c>
      <c r="H73" s="652" t="s">
        <v>643</v>
      </c>
      <c r="I73" s="651" t="s">
        <v>644</v>
      </c>
      <c r="J73" s="651" t="s">
        <v>642</v>
      </c>
      <c r="K73" s="653" t="s">
        <v>646</v>
      </c>
      <c r="L73" s="645" t="s">
        <v>647</v>
      </c>
      <c r="M73" s="645" t="s">
        <v>648</v>
      </c>
      <c r="N73" s="645" t="s">
        <v>649</v>
      </c>
      <c r="O73" s="646" t="s">
        <v>650</v>
      </c>
      <c r="P73" s="728" t="s">
        <v>696</v>
      </c>
      <c r="Q73" s="716"/>
      <c r="R73" s="669"/>
    </row>
    <row r="74" spans="1:18" ht="12.5">
      <c r="A74" s="654"/>
      <c r="B74" s="655"/>
      <c r="C74" s="644"/>
      <c r="D74" s="651"/>
      <c r="E74" s="651"/>
      <c r="F74" s="652"/>
      <c r="G74" s="651"/>
      <c r="H74" s="651"/>
      <c r="I74" s="651"/>
      <c r="J74" s="651"/>
      <c r="K74" s="653" t="s">
        <v>652</v>
      </c>
      <c r="L74" s="946" t="s">
        <v>653</v>
      </c>
      <c r="M74" s="651" t="s">
        <v>848</v>
      </c>
      <c r="N74" s="651" t="s">
        <v>655</v>
      </c>
      <c r="O74" s="653" t="s">
        <v>656</v>
      </c>
      <c r="P74" s="947" t="s">
        <v>657</v>
      </c>
      <c r="Q74" s="716"/>
      <c r="R74" s="669"/>
    </row>
    <row r="75" spans="1:18" ht="12.5">
      <c r="A75" s="704" t="s">
        <v>753</v>
      </c>
      <c r="B75" s="717" t="s">
        <v>755</v>
      </c>
      <c r="C75" s="2186">
        <v>19794394</v>
      </c>
      <c r="D75" s="2187">
        <v>12764201</v>
      </c>
      <c r="E75" s="2186">
        <v>815208</v>
      </c>
      <c r="F75" s="2186">
        <v>2905472</v>
      </c>
      <c r="G75" s="2186">
        <v>63202</v>
      </c>
      <c r="H75" s="2186">
        <v>3247199</v>
      </c>
      <c r="I75" s="2186">
        <v>780759</v>
      </c>
      <c r="J75" s="2186">
        <v>-179</v>
      </c>
      <c r="K75" s="2186">
        <v>-781468</v>
      </c>
      <c r="L75" s="2186">
        <v>-318765</v>
      </c>
      <c r="M75" s="2186">
        <v>17709933</v>
      </c>
      <c r="N75" s="2186">
        <v>18028698</v>
      </c>
      <c r="O75" s="2186">
        <v>-462703</v>
      </c>
      <c r="P75" s="1693" t="s">
        <v>467</v>
      </c>
      <c r="Q75" s="729"/>
      <c r="R75" s="669"/>
    </row>
    <row r="76" spans="1:18" ht="12.5">
      <c r="A76" s="704" t="s">
        <v>756</v>
      </c>
      <c r="B76" s="717" t="s">
        <v>757</v>
      </c>
      <c r="C76" s="2186">
        <v>19894538</v>
      </c>
      <c r="D76" s="2187">
        <v>12957110</v>
      </c>
      <c r="E76" s="2186">
        <v>700026</v>
      </c>
      <c r="F76" s="2186">
        <v>2814832</v>
      </c>
      <c r="G76" s="2186">
        <v>64497</v>
      </c>
      <c r="H76" s="2186">
        <v>3260818</v>
      </c>
      <c r="I76" s="2186">
        <v>668643</v>
      </c>
      <c r="J76" s="2186">
        <v>-272</v>
      </c>
      <c r="K76" s="2186">
        <v>-571116</v>
      </c>
      <c r="L76" s="2186">
        <v>381092</v>
      </c>
      <c r="M76" s="2186">
        <v>18123891</v>
      </c>
      <c r="N76" s="2186">
        <v>17742799</v>
      </c>
      <c r="O76" s="2186">
        <v>-952208</v>
      </c>
      <c r="P76" s="1694">
        <v>0.5</v>
      </c>
      <c r="Q76" s="729"/>
      <c r="R76" s="669"/>
    </row>
    <row r="77" spans="1:18" ht="12.5">
      <c r="A77" s="704" t="s">
        <v>758</v>
      </c>
      <c r="B77" s="717" t="s">
        <v>759</v>
      </c>
      <c r="C77" s="2188">
        <v>19545878</v>
      </c>
      <c r="D77" s="2186">
        <v>12547219</v>
      </c>
      <c r="E77" s="2186">
        <v>659340</v>
      </c>
      <c r="F77" s="2186">
        <v>2991998</v>
      </c>
      <c r="G77" s="2186">
        <v>-99212</v>
      </c>
      <c r="H77" s="2186">
        <v>3333819</v>
      </c>
      <c r="I77" s="2186">
        <v>651595</v>
      </c>
      <c r="J77" s="2186">
        <v>496</v>
      </c>
      <c r="K77" s="2186">
        <v>-539377</v>
      </c>
      <c r="L77" s="2186">
        <v>-191281</v>
      </c>
      <c r="M77" s="2186">
        <v>17357973</v>
      </c>
      <c r="N77" s="2186">
        <v>17549254</v>
      </c>
      <c r="O77" s="2186">
        <v>-348096</v>
      </c>
      <c r="P77" s="1694">
        <v>-1.8</v>
      </c>
      <c r="Q77" s="729"/>
      <c r="R77" s="669"/>
    </row>
    <row r="78" spans="1:18" ht="12.5">
      <c r="A78" s="704" t="s">
        <v>760</v>
      </c>
      <c r="B78" s="717" t="s">
        <v>761</v>
      </c>
      <c r="C78" s="2188">
        <v>18199428</v>
      </c>
      <c r="D78" s="2186">
        <v>12656112</v>
      </c>
      <c r="E78" s="2186">
        <v>521757</v>
      </c>
      <c r="F78" s="2186">
        <v>2847050</v>
      </c>
      <c r="G78" s="2186">
        <v>54947</v>
      </c>
      <c r="H78" s="2186">
        <v>3429343</v>
      </c>
      <c r="I78" s="2186">
        <v>737222</v>
      </c>
      <c r="J78" s="2186">
        <v>129</v>
      </c>
      <c r="K78" s="2186">
        <v>-2047132</v>
      </c>
      <c r="L78" s="2186">
        <v>-1380868</v>
      </c>
      <c r="M78" s="2186">
        <v>15247634</v>
      </c>
      <c r="N78" s="2186">
        <v>16628502</v>
      </c>
      <c r="O78" s="2189">
        <v>-666264</v>
      </c>
      <c r="P78" s="2190">
        <v>-6.9</v>
      </c>
      <c r="Q78" s="729"/>
      <c r="R78" s="669"/>
    </row>
    <row r="79" spans="1:18" ht="12.5">
      <c r="A79" s="704" t="s">
        <v>762</v>
      </c>
      <c r="B79" s="717" t="s">
        <v>763</v>
      </c>
      <c r="C79" s="2188">
        <v>19374567</v>
      </c>
      <c r="D79" s="2186">
        <v>12768387</v>
      </c>
      <c r="E79" s="2186">
        <v>545073</v>
      </c>
      <c r="F79" s="2186">
        <v>2789204</v>
      </c>
      <c r="G79" s="2186">
        <v>-17025</v>
      </c>
      <c r="H79" s="2186">
        <v>3483115</v>
      </c>
      <c r="I79" s="2186">
        <v>784477</v>
      </c>
      <c r="J79" s="2186">
        <v>-499</v>
      </c>
      <c r="K79" s="1699">
        <v>-978165</v>
      </c>
      <c r="L79" s="1699">
        <v>-784566</v>
      </c>
      <c r="M79" s="1699">
        <v>16305822</v>
      </c>
      <c r="N79" s="2186">
        <v>17090388</v>
      </c>
      <c r="O79" s="2189">
        <v>-193599</v>
      </c>
      <c r="P79" s="2190">
        <v>6.5</v>
      </c>
      <c r="Q79" s="730"/>
      <c r="R79" s="669"/>
    </row>
    <row r="80" spans="1:18" ht="12.5">
      <c r="A80" s="704" t="s">
        <v>764</v>
      </c>
      <c r="B80" s="717" t="s">
        <v>765</v>
      </c>
      <c r="C80" s="2188">
        <v>19401843</v>
      </c>
      <c r="D80" s="2186">
        <v>12806910</v>
      </c>
      <c r="E80" s="2186">
        <v>550027</v>
      </c>
      <c r="F80" s="2186">
        <v>2696654</v>
      </c>
      <c r="G80" s="2186">
        <v>45312</v>
      </c>
      <c r="H80" s="2186">
        <v>3563727</v>
      </c>
      <c r="I80" s="2186">
        <v>621751</v>
      </c>
      <c r="J80" s="2186">
        <v>15</v>
      </c>
      <c r="K80" s="1699">
        <v>-882553</v>
      </c>
      <c r="L80" s="1699">
        <v>-884733</v>
      </c>
      <c r="M80" s="1699">
        <v>16239535</v>
      </c>
      <c r="N80" s="2186">
        <v>17124268</v>
      </c>
      <c r="O80" s="2189">
        <v>2180</v>
      </c>
      <c r="P80" s="2190">
        <v>0.1</v>
      </c>
      <c r="Q80" s="730"/>
      <c r="R80" s="669"/>
    </row>
    <row r="81" spans="1:18" ht="12.5">
      <c r="A81" s="704" t="s">
        <v>709</v>
      </c>
      <c r="B81" s="717" t="s">
        <v>766</v>
      </c>
      <c r="C81" s="2188">
        <v>19586790</v>
      </c>
      <c r="D81" s="2187">
        <v>12941696</v>
      </c>
      <c r="E81" s="2186">
        <v>561908</v>
      </c>
      <c r="F81" s="2186">
        <v>2810420</v>
      </c>
      <c r="G81" s="2186">
        <v>64566</v>
      </c>
      <c r="H81" s="2186">
        <v>3577740</v>
      </c>
      <c r="I81" s="2186">
        <v>656637</v>
      </c>
      <c r="J81" s="2186">
        <v>-251</v>
      </c>
      <c r="K81" s="1699">
        <v>-1025926</v>
      </c>
      <c r="L81" s="1699">
        <v>-1031847</v>
      </c>
      <c r="M81" s="1699">
        <v>15916886</v>
      </c>
      <c r="N81" s="2186">
        <v>16948733</v>
      </c>
      <c r="O81" s="2186">
        <v>5921</v>
      </c>
      <c r="P81" s="1694">
        <v>1</v>
      </c>
      <c r="Q81" s="730"/>
      <c r="R81" s="669"/>
    </row>
    <row r="82" spans="1:18" ht="12.5">
      <c r="A82" s="704" t="s">
        <v>711</v>
      </c>
      <c r="B82" s="717" t="s">
        <v>767</v>
      </c>
      <c r="C82" s="2188">
        <v>19884305</v>
      </c>
      <c r="D82" s="2187">
        <v>13516486</v>
      </c>
      <c r="E82" s="2186">
        <v>589329</v>
      </c>
      <c r="F82" s="2186">
        <v>2937339</v>
      </c>
      <c r="G82" s="2186">
        <v>6144</v>
      </c>
      <c r="H82" s="2186">
        <v>3641685</v>
      </c>
      <c r="I82" s="2186">
        <v>750727</v>
      </c>
      <c r="J82" s="2186">
        <v>-397</v>
      </c>
      <c r="K82" s="1699">
        <v>-1557008</v>
      </c>
      <c r="L82" s="1699">
        <v>-1003199</v>
      </c>
      <c r="M82" s="1699">
        <v>15820991</v>
      </c>
      <c r="N82" s="2186">
        <v>16824190</v>
      </c>
      <c r="O82" s="2186">
        <v>-553809</v>
      </c>
      <c r="P82" s="1694">
        <v>1.5</v>
      </c>
      <c r="Q82" s="730"/>
      <c r="R82" s="669"/>
    </row>
    <row r="83" spans="1:18" ht="12.5">
      <c r="A83" s="704" t="s">
        <v>713</v>
      </c>
      <c r="B83" s="717" t="s">
        <v>768</v>
      </c>
      <c r="C83" s="2188">
        <v>19957783</v>
      </c>
      <c r="D83" s="2187">
        <v>13155037</v>
      </c>
      <c r="E83" s="2186">
        <v>552524</v>
      </c>
      <c r="F83" s="2186">
        <v>2846156</v>
      </c>
      <c r="G83" s="2186">
        <v>-136611</v>
      </c>
      <c r="H83" s="2186">
        <v>3640669</v>
      </c>
      <c r="I83" s="2186">
        <v>684075</v>
      </c>
      <c r="J83" s="2186">
        <v>145</v>
      </c>
      <c r="K83" s="1699">
        <v>-784212</v>
      </c>
      <c r="L83" s="1699">
        <v>-297715</v>
      </c>
      <c r="M83" s="1699">
        <v>15893255</v>
      </c>
      <c r="N83" s="2186">
        <v>16190970</v>
      </c>
      <c r="O83" s="2186">
        <v>-486497</v>
      </c>
      <c r="P83" s="1694">
        <v>0.4</v>
      </c>
      <c r="Q83" s="730"/>
      <c r="R83" s="669"/>
    </row>
    <row r="84" spans="1:18" ht="12">
      <c r="A84" s="704" t="s">
        <v>715</v>
      </c>
      <c r="B84" s="717" t="s">
        <v>769</v>
      </c>
      <c r="C84" s="2187">
        <v>20187128</v>
      </c>
      <c r="D84" s="2187">
        <v>13088250</v>
      </c>
      <c r="E84" s="2186">
        <v>573834</v>
      </c>
      <c r="F84" s="2186">
        <v>2743332</v>
      </c>
      <c r="G84" s="2186">
        <v>-171</v>
      </c>
      <c r="H84" s="2186">
        <v>3714053</v>
      </c>
      <c r="I84" s="2186">
        <v>708026</v>
      </c>
      <c r="J84" s="2186">
        <v>110</v>
      </c>
      <c r="K84" s="2186">
        <v>-640306</v>
      </c>
      <c r="L84" s="2186">
        <v>-735694</v>
      </c>
      <c r="M84" s="2186">
        <v>16020598</v>
      </c>
      <c r="N84" s="2186">
        <v>16756292</v>
      </c>
      <c r="O84" s="2189">
        <v>95388</v>
      </c>
      <c r="P84" s="1694">
        <v>1.1000000000000001</v>
      </c>
      <c r="Q84" s="730"/>
    </row>
    <row r="85" spans="1:18" ht="12.5">
      <c r="A85" s="704" t="s">
        <v>683</v>
      </c>
      <c r="B85" s="707" t="s">
        <v>770</v>
      </c>
      <c r="C85" s="2188">
        <v>20264865</v>
      </c>
      <c r="D85" s="2187">
        <v>13064032</v>
      </c>
      <c r="E85" s="2186">
        <v>582875</v>
      </c>
      <c r="F85" s="2186">
        <v>3070622</v>
      </c>
      <c r="G85" s="2186">
        <v>59422</v>
      </c>
      <c r="H85" s="2186">
        <v>3759085</v>
      </c>
      <c r="I85" s="2186">
        <v>726733</v>
      </c>
      <c r="J85" s="2186">
        <v>84</v>
      </c>
      <c r="K85" s="2186">
        <v>-997988</v>
      </c>
      <c r="L85" s="2186">
        <v>-1127375</v>
      </c>
      <c r="M85" s="2186">
        <v>16231751</v>
      </c>
      <c r="N85" s="2186">
        <v>17359126</v>
      </c>
      <c r="O85" s="2189">
        <v>129387</v>
      </c>
      <c r="P85" s="2190">
        <v>0.4</v>
      </c>
      <c r="Q85" s="730"/>
      <c r="R85" s="669"/>
    </row>
    <row r="86" spans="1:18" ht="12.5">
      <c r="A86" s="704" t="s">
        <v>685</v>
      </c>
      <c r="B86" s="707" t="s">
        <v>720</v>
      </c>
      <c r="C86" s="2188">
        <v>20710708</v>
      </c>
      <c r="D86" s="2187">
        <v>13106938</v>
      </c>
      <c r="E86" s="2186">
        <v>541849</v>
      </c>
      <c r="F86" s="2186">
        <v>3173685</v>
      </c>
      <c r="G86" s="2186">
        <v>47815</v>
      </c>
      <c r="H86" s="2186">
        <v>3774530</v>
      </c>
      <c r="I86" s="2186">
        <v>681580</v>
      </c>
      <c r="J86" s="2186">
        <v>-228</v>
      </c>
      <c r="K86" s="2186">
        <v>-615461</v>
      </c>
      <c r="L86" s="2186">
        <v>-336905</v>
      </c>
      <c r="M86" s="2186">
        <v>16787399</v>
      </c>
      <c r="N86" s="2186">
        <v>17124304</v>
      </c>
      <c r="O86" s="2189">
        <v>-278556</v>
      </c>
      <c r="P86" s="2190">
        <v>2.2000000000000002</v>
      </c>
      <c r="Q86" s="730"/>
      <c r="R86" s="669"/>
    </row>
    <row r="87" spans="1:18" ht="12.5">
      <c r="A87" s="704" t="s">
        <v>721</v>
      </c>
      <c r="B87" s="707" t="s">
        <v>722</v>
      </c>
      <c r="C87" s="2188">
        <v>20620092</v>
      </c>
      <c r="D87" s="2187">
        <v>13068329</v>
      </c>
      <c r="E87" s="2186">
        <v>514903</v>
      </c>
      <c r="F87" s="2186">
        <v>3131399</v>
      </c>
      <c r="G87" s="2186">
        <v>14036</v>
      </c>
      <c r="H87" s="2186">
        <v>3792506</v>
      </c>
      <c r="I87" s="2186">
        <v>634471</v>
      </c>
      <c r="J87" s="2186">
        <v>-113</v>
      </c>
      <c r="K87" s="2186">
        <v>-535439</v>
      </c>
      <c r="L87" s="2186">
        <v>-182900</v>
      </c>
      <c r="M87" s="2186">
        <v>16852612</v>
      </c>
      <c r="N87" s="2186">
        <v>17035512</v>
      </c>
      <c r="O87" s="2189">
        <v>-352539</v>
      </c>
      <c r="P87" s="2190">
        <v>-0.4</v>
      </c>
      <c r="Q87" s="730"/>
      <c r="R87" s="669"/>
    </row>
    <row r="88" spans="1:18" ht="12.5">
      <c r="A88" s="678" t="s">
        <v>1073</v>
      </c>
      <c r="B88" s="718" t="s">
        <v>1074</v>
      </c>
      <c r="C88" s="2191">
        <v>20567583</v>
      </c>
      <c r="D88" s="2192">
        <v>12949999</v>
      </c>
      <c r="E88" s="2192">
        <v>490596</v>
      </c>
      <c r="F88" s="2192">
        <v>3118517</v>
      </c>
      <c r="G88" s="2192">
        <v>-12982</v>
      </c>
      <c r="H88" s="2192">
        <v>3815402</v>
      </c>
      <c r="I88" s="2192">
        <v>648044</v>
      </c>
      <c r="J88" s="2192">
        <v>264</v>
      </c>
      <c r="K88" s="2192">
        <v>-442256</v>
      </c>
      <c r="L88" s="2192">
        <v>-89717</v>
      </c>
      <c r="M88" s="2192">
        <v>16665631</v>
      </c>
      <c r="N88" s="2192">
        <v>16755348</v>
      </c>
      <c r="O88" s="2191">
        <v>-352539</v>
      </c>
      <c r="P88" s="2193">
        <v>-0.3</v>
      </c>
      <c r="Q88" s="730"/>
      <c r="R88" s="669"/>
    </row>
    <row r="89" spans="1:18" ht="12.5">
      <c r="C89" s="709"/>
      <c r="D89" s="709"/>
      <c r="E89" s="709"/>
      <c r="F89" s="709"/>
      <c r="G89" s="709"/>
      <c r="H89" s="709"/>
      <c r="I89" s="709"/>
      <c r="J89" s="709"/>
      <c r="K89" s="710"/>
      <c r="L89" s="710"/>
      <c r="M89" s="710"/>
      <c r="N89" s="709"/>
      <c r="O89" s="709"/>
      <c r="P89" s="711"/>
      <c r="Q89" s="682"/>
      <c r="R89" s="669"/>
    </row>
    <row r="90" spans="1:18" ht="16.5">
      <c r="A90" s="712" t="s">
        <v>771</v>
      </c>
      <c r="C90" s="709"/>
      <c r="D90" s="709"/>
      <c r="E90" s="709"/>
      <c r="F90" s="709"/>
      <c r="G90" s="709"/>
      <c r="H90" s="709"/>
      <c r="I90" s="709"/>
      <c r="J90" s="709"/>
      <c r="K90" s="710"/>
      <c r="L90" s="710"/>
      <c r="M90" s="710"/>
      <c r="N90" s="709"/>
      <c r="O90" s="709"/>
      <c r="P90" s="711"/>
      <c r="Q90" s="682"/>
      <c r="R90" s="669"/>
    </row>
    <row r="91" spans="1:18" ht="7.5" customHeight="1">
      <c r="A91" s="636"/>
      <c r="B91" s="637"/>
      <c r="C91" s="638"/>
      <c r="D91" s="638"/>
      <c r="E91" s="638"/>
      <c r="F91" s="638"/>
      <c r="G91" s="638"/>
      <c r="H91" s="638"/>
      <c r="I91" s="638"/>
      <c r="J91" s="638"/>
      <c r="K91" s="639"/>
      <c r="L91" s="639"/>
      <c r="M91" s="639"/>
      <c r="N91" s="638"/>
      <c r="O91" s="640"/>
      <c r="P91" s="699"/>
      <c r="Q91" s="714"/>
      <c r="R91" s="669"/>
    </row>
    <row r="92" spans="1:18" ht="12.75" customHeight="1">
      <c r="A92" s="642"/>
      <c r="B92" s="643"/>
      <c r="C92" s="644" t="s">
        <v>626</v>
      </c>
      <c r="D92" s="645" t="s">
        <v>627</v>
      </c>
      <c r="E92" s="645" t="s">
        <v>628</v>
      </c>
      <c r="F92" s="645" t="s">
        <v>629</v>
      </c>
      <c r="G92" s="645" t="s">
        <v>630</v>
      </c>
      <c r="H92" s="645" t="s">
        <v>631</v>
      </c>
      <c r="I92" s="645" t="s">
        <v>632</v>
      </c>
      <c r="J92" s="645" t="s">
        <v>633</v>
      </c>
      <c r="K92" s="646" t="s">
        <v>634</v>
      </c>
      <c r="L92" s="647"/>
      <c r="M92" s="648"/>
      <c r="N92" s="648"/>
      <c r="O92" s="648"/>
      <c r="P92" s="715" t="s">
        <v>635</v>
      </c>
      <c r="Q92" s="716"/>
      <c r="R92" s="669"/>
    </row>
    <row r="93" spans="1:18" ht="12.5">
      <c r="A93" s="642" t="s">
        <v>637</v>
      </c>
      <c r="B93" s="643"/>
      <c r="C93" s="644" t="s">
        <v>638</v>
      </c>
      <c r="D93" s="651" t="s">
        <v>639</v>
      </c>
      <c r="E93" s="651" t="s">
        <v>640</v>
      </c>
      <c r="F93" s="651" t="s">
        <v>641</v>
      </c>
      <c r="G93" s="651" t="s">
        <v>642</v>
      </c>
      <c r="H93" s="652" t="s">
        <v>643</v>
      </c>
      <c r="I93" s="651" t="s">
        <v>644</v>
      </c>
      <c r="J93" s="651" t="s">
        <v>642</v>
      </c>
      <c r="K93" s="653" t="s">
        <v>646</v>
      </c>
      <c r="L93" s="645" t="s">
        <v>647</v>
      </c>
      <c r="M93" s="645" t="s">
        <v>648</v>
      </c>
      <c r="N93" s="645" t="s">
        <v>649</v>
      </c>
      <c r="O93" s="646" t="s">
        <v>650</v>
      </c>
      <c r="P93" s="728" t="s">
        <v>724</v>
      </c>
      <c r="Q93" s="716"/>
      <c r="R93" s="669"/>
    </row>
    <row r="94" spans="1:18" ht="12.5">
      <c r="A94" s="654"/>
      <c r="B94" s="655"/>
      <c r="C94" s="656"/>
      <c r="D94" s="657"/>
      <c r="E94" s="657"/>
      <c r="F94" s="658"/>
      <c r="G94" s="657"/>
      <c r="H94" s="657"/>
      <c r="I94" s="657"/>
      <c r="J94" s="657"/>
      <c r="K94" s="659" t="s">
        <v>652</v>
      </c>
      <c r="L94" s="660" t="s">
        <v>653</v>
      </c>
      <c r="M94" s="657" t="s">
        <v>654</v>
      </c>
      <c r="N94" s="657" t="s">
        <v>655</v>
      </c>
      <c r="O94" s="659" t="s">
        <v>656</v>
      </c>
      <c r="P94" s="719" t="s">
        <v>657</v>
      </c>
      <c r="Q94" s="716"/>
      <c r="R94" s="669"/>
    </row>
    <row r="95" spans="1:18" ht="12.5">
      <c r="A95" s="704" t="s">
        <v>725</v>
      </c>
      <c r="B95" s="717" t="s">
        <v>726</v>
      </c>
      <c r="C95" s="1691">
        <v>19599015</v>
      </c>
      <c r="D95" s="1692">
        <v>12715240</v>
      </c>
      <c r="E95" s="1691">
        <v>811852</v>
      </c>
      <c r="F95" s="1691">
        <v>2849833</v>
      </c>
      <c r="G95" s="1691">
        <v>72895</v>
      </c>
      <c r="H95" s="1691">
        <v>3243335</v>
      </c>
      <c r="I95" s="1691">
        <v>838600</v>
      </c>
      <c r="J95" s="1691">
        <v>-2769</v>
      </c>
      <c r="K95" s="1691">
        <v>-929971</v>
      </c>
      <c r="L95" s="1691">
        <v>-522608</v>
      </c>
      <c r="M95" s="1691">
        <v>17380439</v>
      </c>
      <c r="N95" s="1691">
        <v>17903048</v>
      </c>
      <c r="O95" s="1691">
        <v>-407363</v>
      </c>
      <c r="P95" s="1693" t="s">
        <v>467</v>
      </c>
      <c r="Q95" s="731"/>
      <c r="R95" s="669"/>
    </row>
    <row r="96" spans="1:18" ht="12.5">
      <c r="A96" s="704" t="s">
        <v>727</v>
      </c>
      <c r="B96" s="717" t="s">
        <v>728</v>
      </c>
      <c r="C96" s="1691">
        <v>19893967</v>
      </c>
      <c r="D96" s="1692">
        <v>12881065</v>
      </c>
      <c r="E96" s="1691">
        <v>736118</v>
      </c>
      <c r="F96" s="1691">
        <v>2807506</v>
      </c>
      <c r="G96" s="1691">
        <v>38905</v>
      </c>
      <c r="H96" s="1691">
        <v>3259678</v>
      </c>
      <c r="I96" s="1691">
        <v>717967</v>
      </c>
      <c r="J96" s="1691">
        <v>329</v>
      </c>
      <c r="K96" s="1691">
        <v>-547601</v>
      </c>
      <c r="L96" s="1691">
        <v>284419</v>
      </c>
      <c r="M96" s="1691">
        <v>18059147</v>
      </c>
      <c r="N96" s="1691">
        <v>17774728</v>
      </c>
      <c r="O96" s="1691">
        <v>-832021</v>
      </c>
      <c r="P96" s="1694">
        <v>1.5</v>
      </c>
      <c r="Q96" s="731"/>
      <c r="R96" s="669"/>
    </row>
    <row r="97" spans="1:18" ht="12.5">
      <c r="A97" s="704" t="s">
        <v>729</v>
      </c>
      <c r="B97" s="717" t="s">
        <v>730</v>
      </c>
      <c r="C97" s="1691">
        <v>19883016</v>
      </c>
      <c r="D97" s="1692">
        <v>12692606</v>
      </c>
      <c r="E97" s="1691">
        <v>673743</v>
      </c>
      <c r="F97" s="1691">
        <v>2915719</v>
      </c>
      <c r="G97" s="1691">
        <v>-34140</v>
      </c>
      <c r="H97" s="1691">
        <v>3310076</v>
      </c>
      <c r="I97" s="1691">
        <v>655295</v>
      </c>
      <c r="J97" s="1691">
        <v>183</v>
      </c>
      <c r="K97" s="1691">
        <v>-330466</v>
      </c>
      <c r="L97" s="1691">
        <v>168171</v>
      </c>
      <c r="M97" s="1691">
        <v>17893775</v>
      </c>
      <c r="N97" s="1691">
        <v>17725603</v>
      </c>
      <c r="O97" s="1691">
        <v>-498638</v>
      </c>
      <c r="P97" s="1694">
        <v>-0.1</v>
      </c>
      <c r="Q97" s="731"/>
      <c r="R97" s="669"/>
    </row>
    <row r="98" spans="1:18" ht="12.5">
      <c r="A98" s="704" t="s">
        <v>731</v>
      </c>
      <c r="B98" s="717" t="s">
        <v>732</v>
      </c>
      <c r="C98" s="1691">
        <v>18265674</v>
      </c>
      <c r="D98" s="1692">
        <v>12642145</v>
      </c>
      <c r="E98" s="1691">
        <v>533503</v>
      </c>
      <c r="F98" s="1691">
        <v>2960507</v>
      </c>
      <c r="G98" s="1691">
        <v>4373</v>
      </c>
      <c r="H98" s="1691">
        <v>3415417</v>
      </c>
      <c r="I98" s="1691">
        <v>695408</v>
      </c>
      <c r="J98" s="1691">
        <v>99</v>
      </c>
      <c r="K98" s="1691">
        <v>-1985777</v>
      </c>
      <c r="L98" s="1691">
        <v>-1400313</v>
      </c>
      <c r="M98" s="1691">
        <v>15347987</v>
      </c>
      <c r="N98" s="1691">
        <v>16748300</v>
      </c>
      <c r="O98" s="1691">
        <v>-585464</v>
      </c>
      <c r="P98" s="1694">
        <v>-8.1</v>
      </c>
      <c r="Q98" s="731"/>
      <c r="R98" s="669"/>
    </row>
    <row r="99" spans="1:18" ht="12.5">
      <c r="A99" s="704" t="s">
        <v>772</v>
      </c>
      <c r="B99" s="717" t="s">
        <v>734</v>
      </c>
      <c r="C99" s="1695">
        <v>19164148</v>
      </c>
      <c r="D99" s="1692">
        <v>12717499</v>
      </c>
      <c r="E99" s="1691">
        <v>534975</v>
      </c>
      <c r="F99" s="1691">
        <v>2727839</v>
      </c>
      <c r="G99" s="1691">
        <v>-21414</v>
      </c>
      <c r="H99" s="1691">
        <v>3465953</v>
      </c>
      <c r="I99" s="1691">
        <v>768439</v>
      </c>
      <c r="J99" s="1691">
        <v>22</v>
      </c>
      <c r="K99" s="1691">
        <v>-1029164</v>
      </c>
      <c r="L99" s="1691">
        <v>-711550</v>
      </c>
      <c r="M99" s="1691">
        <v>16149432</v>
      </c>
      <c r="N99" s="1691">
        <v>16860983</v>
      </c>
      <c r="O99" s="1691">
        <v>-317614</v>
      </c>
      <c r="P99" s="1696">
        <v>4.9000000000000004</v>
      </c>
      <c r="Q99" s="731"/>
      <c r="R99" s="669"/>
    </row>
    <row r="100" spans="1:18">
      <c r="A100" s="704" t="s">
        <v>735</v>
      </c>
      <c r="B100" s="643" t="s">
        <v>736</v>
      </c>
      <c r="C100" s="1697">
        <v>19328819</v>
      </c>
      <c r="D100" s="1691">
        <v>12785961</v>
      </c>
      <c r="E100" s="1691">
        <v>553705</v>
      </c>
      <c r="F100" s="1691">
        <v>2730928</v>
      </c>
      <c r="G100" s="1691">
        <v>35455</v>
      </c>
      <c r="H100" s="1691">
        <v>3540948</v>
      </c>
      <c r="I100" s="1691">
        <v>666907</v>
      </c>
      <c r="J100" s="1691">
        <v>483</v>
      </c>
      <c r="K100" s="1691">
        <v>-985567</v>
      </c>
      <c r="L100" s="1691">
        <v>-942443</v>
      </c>
      <c r="M100" s="1691">
        <v>16167367</v>
      </c>
      <c r="N100" s="1698">
        <v>17109810</v>
      </c>
      <c r="O100" s="1691">
        <v>-43124</v>
      </c>
      <c r="P100" s="2194">
        <v>0.9</v>
      </c>
      <c r="Q100" s="732"/>
    </row>
    <row r="101" spans="1:18">
      <c r="A101" s="704" t="s">
        <v>737</v>
      </c>
      <c r="B101" s="643" t="s">
        <v>738</v>
      </c>
      <c r="C101" s="1697">
        <v>19547490</v>
      </c>
      <c r="D101" s="1691">
        <v>12873506</v>
      </c>
      <c r="E101" s="1691">
        <v>554349</v>
      </c>
      <c r="F101" s="1691">
        <v>2786930</v>
      </c>
      <c r="G101" s="1691">
        <v>54441</v>
      </c>
      <c r="H101" s="1691">
        <v>3581343</v>
      </c>
      <c r="I101" s="1691">
        <v>650576</v>
      </c>
      <c r="J101" s="1691">
        <v>-733</v>
      </c>
      <c r="K101" s="1691">
        <v>-952922</v>
      </c>
      <c r="L101" s="1691">
        <v>-958303</v>
      </c>
      <c r="M101" s="1691">
        <v>16015874</v>
      </c>
      <c r="N101" s="1691">
        <v>16974177</v>
      </c>
      <c r="O101" s="1697">
        <v>5382</v>
      </c>
      <c r="P101" s="2195">
        <v>1.1000000000000001</v>
      </c>
      <c r="Q101" s="732"/>
    </row>
    <row r="102" spans="1:18">
      <c r="A102" s="704" t="s">
        <v>739</v>
      </c>
      <c r="B102" s="643" t="s">
        <v>740</v>
      </c>
      <c r="C102" s="1695">
        <v>19821321</v>
      </c>
      <c r="D102" s="1692">
        <v>13388917</v>
      </c>
      <c r="E102" s="1691">
        <v>570451</v>
      </c>
      <c r="F102" s="1691">
        <v>2915587</v>
      </c>
      <c r="G102" s="1691">
        <v>20187</v>
      </c>
      <c r="H102" s="1691">
        <v>3626405</v>
      </c>
      <c r="I102" s="1691">
        <v>742399</v>
      </c>
      <c r="J102" s="1691">
        <v>-383</v>
      </c>
      <c r="K102" s="1691">
        <v>-1442243</v>
      </c>
      <c r="L102" s="1691">
        <v>-1030502</v>
      </c>
      <c r="M102" s="1691">
        <v>15799685</v>
      </c>
      <c r="N102" s="1691">
        <v>16830187</v>
      </c>
      <c r="O102" s="1691">
        <v>-411741</v>
      </c>
      <c r="P102" s="2194">
        <v>1.4</v>
      </c>
      <c r="Q102" s="732"/>
    </row>
    <row r="103" spans="1:18">
      <c r="A103" s="704" t="s">
        <v>741</v>
      </c>
      <c r="B103" s="643" t="s">
        <v>742</v>
      </c>
      <c r="C103" s="1695">
        <v>19891060</v>
      </c>
      <c r="D103" s="1692">
        <v>13246801</v>
      </c>
      <c r="E103" s="1691">
        <v>576637</v>
      </c>
      <c r="F103" s="1691">
        <v>2863828</v>
      </c>
      <c r="G103" s="1691">
        <v>-79750</v>
      </c>
      <c r="H103" s="1691">
        <v>3635719</v>
      </c>
      <c r="I103" s="1691">
        <v>709238</v>
      </c>
      <c r="J103" s="1691">
        <v>-43</v>
      </c>
      <c r="K103" s="1691">
        <v>-1061368</v>
      </c>
      <c r="L103" s="1691">
        <v>-562286</v>
      </c>
      <c r="M103" s="1691">
        <v>15861841</v>
      </c>
      <c r="N103" s="1691">
        <v>16424127</v>
      </c>
      <c r="O103" s="1691">
        <v>-499083</v>
      </c>
      <c r="P103" s="2194">
        <v>0.4</v>
      </c>
      <c r="Q103" s="732"/>
    </row>
    <row r="104" spans="1:18">
      <c r="A104" s="704" t="s">
        <v>743</v>
      </c>
      <c r="B104" s="643" t="s">
        <v>744</v>
      </c>
      <c r="C104" s="1695">
        <v>20138478</v>
      </c>
      <c r="D104" s="1692">
        <v>13142918</v>
      </c>
      <c r="E104" s="1691">
        <v>562098</v>
      </c>
      <c r="F104" s="1691">
        <v>2763998</v>
      </c>
      <c r="G104" s="1691">
        <v>-83370</v>
      </c>
      <c r="H104" s="1691">
        <v>3687823</v>
      </c>
      <c r="I104" s="1691">
        <v>695403</v>
      </c>
      <c r="J104" s="1691">
        <v>37</v>
      </c>
      <c r="K104" s="1691">
        <v>-630429</v>
      </c>
      <c r="L104" s="1691">
        <v>-619766</v>
      </c>
      <c r="M104" s="1691">
        <v>16052737</v>
      </c>
      <c r="N104" s="1691">
        <v>16672503</v>
      </c>
      <c r="O104" s="1697">
        <v>-10663</v>
      </c>
      <c r="P104" s="2194">
        <v>1.2</v>
      </c>
      <c r="Q104" s="732"/>
    </row>
    <row r="105" spans="1:18">
      <c r="A105" s="704" t="s">
        <v>745</v>
      </c>
      <c r="B105" s="643" t="s">
        <v>746</v>
      </c>
      <c r="C105" s="2189">
        <v>20266777</v>
      </c>
      <c r="D105" s="2187">
        <v>13064658</v>
      </c>
      <c r="E105" s="2186">
        <v>591653</v>
      </c>
      <c r="F105" s="2186">
        <v>2979668</v>
      </c>
      <c r="G105" s="2186">
        <v>86163</v>
      </c>
      <c r="H105" s="2186">
        <v>3756967</v>
      </c>
      <c r="I105" s="2186">
        <v>734322</v>
      </c>
      <c r="J105" s="2186">
        <v>-1417</v>
      </c>
      <c r="K105" s="1699">
        <v>-945238</v>
      </c>
      <c r="L105" s="1699">
        <v>-1021350</v>
      </c>
      <c r="M105" s="1699">
        <v>16146306</v>
      </c>
      <c r="N105" s="2186">
        <v>17167655</v>
      </c>
      <c r="O105" s="2189">
        <v>76112</v>
      </c>
      <c r="P105" s="2194">
        <v>0.6</v>
      </c>
      <c r="Q105" s="732"/>
    </row>
    <row r="106" spans="1:18">
      <c r="A106" s="704" t="s">
        <v>747</v>
      </c>
      <c r="B106" s="717" t="s">
        <v>748</v>
      </c>
      <c r="C106" s="2189">
        <v>20608802</v>
      </c>
      <c r="D106" s="2187">
        <v>13106206</v>
      </c>
      <c r="E106" s="2186">
        <v>550012</v>
      </c>
      <c r="F106" s="2186">
        <v>3185160</v>
      </c>
      <c r="G106" s="2186">
        <v>46763</v>
      </c>
      <c r="H106" s="2186">
        <v>3772908</v>
      </c>
      <c r="I106" s="2186">
        <v>695054</v>
      </c>
      <c r="J106" s="2186">
        <v>1301</v>
      </c>
      <c r="K106" s="1699">
        <v>-748602</v>
      </c>
      <c r="L106" s="1699">
        <v>-573150</v>
      </c>
      <c r="M106" s="1699">
        <v>16675003</v>
      </c>
      <c r="N106" s="2186">
        <v>17248153</v>
      </c>
      <c r="O106" s="2189">
        <v>-175452</v>
      </c>
      <c r="P106" s="2194">
        <v>1.7</v>
      </c>
      <c r="Q106" s="732"/>
    </row>
    <row r="107" spans="1:18">
      <c r="A107" s="704" t="s">
        <v>749</v>
      </c>
      <c r="B107" s="717" t="s">
        <v>750</v>
      </c>
      <c r="C107" s="2189">
        <v>20630823</v>
      </c>
      <c r="D107" s="2187">
        <v>13043522</v>
      </c>
      <c r="E107" s="2186">
        <v>520713</v>
      </c>
      <c r="F107" s="2186">
        <v>3119296</v>
      </c>
      <c r="G107" s="2186">
        <v>28628</v>
      </c>
      <c r="H107" s="2186">
        <v>3786150</v>
      </c>
      <c r="I107" s="2186">
        <v>632542</v>
      </c>
      <c r="J107" s="2186">
        <v>-116</v>
      </c>
      <c r="K107" s="1699">
        <v>-499912</v>
      </c>
      <c r="L107" s="1699">
        <v>-165931</v>
      </c>
      <c r="M107" s="1699">
        <v>16870226</v>
      </c>
      <c r="N107" s="2186">
        <v>17036157</v>
      </c>
      <c r="O107" s="2189">
        <v>-333980</v>
      </c>
      <c r="P107" s="2194">
        <v>0.1</v>
      </c>
      <c r="Q107" s="732"/>
    </row>
    <row r="108" spans="1:18">
      <c r="A108" s="678" t="s">
        <v>1071</v>
      </c>
      <c r="B108" s="2183" t="s">
        <v>1032</v>
      </c>
      <c r="C108" s="2191">
        <v>20643574</v>
      </c>
      <c r="D108" s="2196">
        <v>13035598</v>
      </c>
      <c r="E108" s="2192">
        <v>495694</v>
      </c>
      <c r="F108" s="2192">
        <v>3143158</v>
      </c>
      <c r="G108" s="2192">
        <v>-2157</v>
      </c>
      <c r="H108" s="2192">
        <v>3812255</v>
      </c>
      <c r="I108" s="2192">
        <v>629402</v>
      </c>
      <c r="J108" s="2192">
        <v>66</v>
      </c>
      <c r="K108" s="1700">
        <v>-470443</v>
      </c>
      <c r="L108" s="1700">
        <v>-117904</v>
      </c>
      <c r="M108" s="1700">
        <v>16777420</v>
      </c>
      <c r="N108" s="2192">
        <v>16895323</v>
      </c>
      <c r="O108" s="2191">
        <v>-352539</v>
      </c>
      <c r="P108" s="2197">
        <v>0.1</v>
      </c>
    </row>
    <row r="109" spans="1:18">
      <c r="K109" s="721"/>
      <c r="L109" s="721"/>
      <c r="M109" s="721"/>
    </row>
    <row r="110" spans="1:18">
      <c r="K110" s="721"/>
      <c r="L110" s="721"/>
      <c r="M110" s="721"/>
    </row>
    <row r="111" spans="1:18">
      <c r="K111" s="721"/>
      <c r="L111" s="721"/>
      <c r="M111" s="721"/>
    </row>
    <row r="112" spans="1:18">
      <c r="K112" s="721"/>
      <c r="L112" s="721"/>
      <c r="M112" s="721"/>
    </row>
    <row r="113" spans="11:13">
      <c r="K113" s="721"/>
      <c r="L113" s="721"/>
      <c r="M113" s="721"/>
    </row>
    <row r="114" spans="11:13">
      <c r="K114" s="721"/>
      <c r="L114" s="721"/>
      <c r="M114" s="721"/>
    </row>
    <row r="115" spans="11:13">
      <c r="K115" s="721"/>
      <c r="L115" s="721"/>
      <c r="M115" s="721"/>
    </row>
    <row r="116" spans="11:13">
      <c r="K116" s="721"/>
      <c r="L116" s="721"/>
      <c r="M116" s="721"/>
    </row>
    <row r="117" spans="11:13">
      <c r="K117" s="721"/>
      <c r="L117" s="721"/>
      <c r="M117" s="721"/>
    </row>
    <row r="118" spans="11:13">
      <c r="K118" s="721"/>
      <c r="L118" s="721"/>
      <c r="M118" s="721"/>
    </row>
    <row r="119" spans="11:13">
      <c r="K119" s="721"/>
      <c r="L119" s="721"/>
      <c r="M119" s="721"/>
    </row>
    <row r="120" spans="11:13">
      <c r="K120" s="721"/>
      <c r="L120" s="721"/>
      <c r="M120" s="721"/>
    </row>
    <row r="121" spans="11:13">
      <c r="K121" s="721"/>
      <c r="L121" s="721"/>
      <c r="M121" s="721"/>
    </row>
    <row r="122" spans="11:13">
      <c r="K122" s="721"/>
      <c r="L122" s="721"/>
      <c r="M122" s="721"/>
    </row>
    <row r="123" spans="11:13">
      <c r="K123" s="721"/>
      <c r="L123" s="721"/>
      <c r="M123" s="721"/>
    </row>
    <row r="124" spans="11:13">
      <c r="K124" s="721"/>
      <c r="L124" s="721"/>
      <c r="M124" s="721"/>
    </row>
    <row r="125" spans="11:13">
      <c r="K125" s="721"/>
      <c r="L125" s="721"/>
      <c r="M125" s="721"/>
    </row>
    <row r="126" spans="11:13">
      <c r="K126" s="721"/>
      <c r="L126" s="721"/>
      <c r="M126" s="721"/>
    </row>
    <row r="127" spans="11:13">
      <c r="K127" s="721"/>
      <c r="L127" s="721"/>
      <c r="M127" s="721"/>
    </row>
    <row r="128" spans="11:13">
      <c r="K128" s="721"/>
      <c r="L128" s="721"/>
      <c r="M128" s="721"/>
    </row>
    <row r="129" spans="11:13">
      <c r="K129" s="721"/>
      <c r="L129" s="721"/>
      <c r="M129" s="721"/>
    </row>
    <row r="130" spans="11:13">
      <c r="K130" s="721"/>
      <c r="L130" s="721"/>
      <c r="M130" s="721"/>
    </row>
    <row r="131" spans="11:13">
      <c r="K131" s="721"/>
      <c r="L131" s="721"/>
      <c r="M131" s="721"/>
    </row>
    <row r="132" spans="11:13">
      <c r="K132" s="721"/>
      <c r="L132" s="721"/>
      <c r="M132" s="721"/>
    </row>
    <row r="133" spans="11:13">
      <c r="K133" s="721"/>
      <c r="L133" s="721"/>
      <c r="M133" s="721"/>
    </row>
    <row r="134" spans="11:13">
      <c r="K134" s="721"/>
      <c r="L134" s="721"/>
      <c r="M134" s="721"/>
    </row>
    <row r="135" spans="11:13">
      <c r="K135" s="721"/>
      <c r="L135" s="721"/>
      <c r="M135" s="721"/>
    </row>
    <row r="136" spans="11:13">
      <c r="K136" s="721"/>
      <c r="L136" s="721"/>
      <c r="M136" s="721"/>
    </row>
    <row r="137" spans="11:13">
      <c r="K137" s="721"/>
      <c r="L137" s="721"/>
      <c r="M137" s="721"/>
    </row>
    <row r="138" spans="11:13">
      <c r="K138" s="721"/>
      <c r="L138" s="721"/>
      <c r="M138" s="721"/>
    </row>
    <row r="139" spans="11:13">
      <c r="K139" s="721"/>
      <c r="L139" s="721"/>
      <c r="M139" s="721"/>
    </row>
    <row r="140" spans="11:13">
      <c r="K140" s="721"/>
      <c r="L140" s="721"/>
      <c r="M140" s="721"/>
    </row>
    <row r="141" spans="11:13">
      <c r="K141" s="721"/>
      <c r="L141" s="721"/>
      <c r="M141" s="721"/>
    </row>
    <row r="142" spans="11:13">
      <c r="K142" s="721"/>
      <c r="L142" s="721"/>
      <c r="M142" s="721"/>
    </row>
    <row r="143" spans="11:13">
      <c r="K143" s="721"/>
      <c r="L143" s="721"/>
      <c r="M143" s="721"/>
    </row>
    <row r="144" spans="11:13">
      <c r="K144" s="721"/>
      <c r="L144" s="721"/>
      <c r="M144" s="721"/>
    </row>
    <row r="145" spans="11:13">
      <c r="K145" s="721"/>
      <c r="L145" s="721"/>
      <c r="M145" s="721"/>
    </row>
    <row r="146" spans="11:13">
      <c r="K146" s="721"/>
      <c r="L146" s="721"/>
      <c r="M146" s="721"/>
    </row>
    <row r="147" spans="11:13">
      <c r="K147" s="721"/>
      <c r="L147" s="721"/>
      <c r="M147" s="721"/>
    </row>
    <row r="148" spans="11:13">
      <c r="K148" s="721"/>
      <c r="L148" s="721"/>
      <c r="M148" s="721"/>
    </row>
    <row r="149" spans="11:13">
      <c r="K149" s="721"/>
      <c r="L149" s="721"/>
      <c r="M149" s="721"/>
    </row>
    <row r="150" spans="11:13">
      <c r="K150" s="721"/>
      <c r="L150" s="721"/>
      <c r="M150" s="721"/>
    </row>
    <row r="151" spans="11:13">
      <c r="K151" s="721"/>
      <c r="L151" s="721"/>
      <c r="M151" s="721"/>
    </row>
    <row r="152" spans="11:13">
      <c r="K152" s="721"/>
      <c r="L152" s="721"/>
      <c r="M152" s="721"/>
    </row>
    <row r="153" spans="11:13">
      <c r="K153" s="721"/>
      <c r="L153" s="721"/>
      <c r="M153" s="721"/>
    </row>
    <row r="154" spans="11:13">
      <c r="K154" s="721"/>
      <c r="L154" s="721"/>
      <c r="M154" s="721"/>
    </row>
    <row r="155" spans="11:13">
      <c r="K155" s="721"/>
      <c r="L155" s="721"/>
      <c r="M155" s="721"/>
    </row>
    <row r="156" spans="11:13">
      <c r="K156" s="721"/>
      <c r="L156" s="721"/>
      <c r="M156" s="721"/>
    </row>
    <row r="157" spans="11:13">
      <c r="K157" s="721"/>
      <c r="L157" s="721"/>
      <c r="M157" s="721"/>
    </row>
    <row r="158" spans="11:13">
      <c r="K158" s="721"/>
      <c r="L158" s="721"/>
      <c r="M158" s="721"/>
    </row>
    <row r="159" spans="11:13">
      <c r="K159" s="721"/>
      <c r="L159" s="721"/>
      <c r="M159" s="721"/>
    </row>
    <row r="160" spans="11:13">
      <c r="K160" s="721"/>
      <c r="L160" s="721"/>
      <c r="M160" s="721"/>
    </row>
    <row r="161" spans="11:13">
      <c r="K161" s="721"/>
      <c r="L161" s="721"/>
      <c r="M161" s="721"/>
    </row>
    <row r="162" spans="11:13">
      <c r="K162" s="721"/>
      <c r="L162" s="721"/>
      <c r="M162" s="721"/>
    </row>
    <row r="163" spans="11:13">
      <c r="K163" s="721"/>
      <c r="L163" s="721"/>
      <c r="M163" s="721"/>
    </row>
    <row r="164" spans="11:13">
      <c r="K164" s="721"/>
      <c r="L164" s="721"/>
      <c r="M164" s="721"/>
    </row>
    <row r="165" spans="11:13">
      <c r="K165" s="721"/>
      <c r="L165" s="721"/>
      <c r="M165" s="721"/>
    </row>
    <row r="166" spans="11:13">
      <c r="K166" s="721"/>
      <c r="L166" s="721"/>
      <c r="M166" s="721"/>
    </row>
    <row r="167" spans="11:13">
      <c r="K167" s="721"/>
      <c r="L167" s="721"/>
      <c r="M167" s="721"/>
    </row>
    <row r="168" spans="11:13">
      <c r="K168" s="721"/>
      <c r="L168" s="721"/>
      <c r="M168" s="721"/>
    </row>
    <row r="169" spans="11:13">
      <c r="K169" s="721"/>
      <c r="L169" s="721"/>
      <c r="M169" s="721"/>
    </row>
    <row r="170" spans="11:13">
      <c r="K170" s="721"/>
      <c r="L170" s="721"/>
      <c r="M170" s="721"/>
    </row>
    <row r="171" spans="11:13">
      <c r="K171" s="721"/>
      <c r="L171" s="721"/>
      <c r="M171" s="721"/>
    </row>
    <row r="172" spans="11:13">
      <c r="K172" s="721"/>
      <c r="L172" s="721"/>
      <c r="M172" s="721"/>
    </row>
    <row r="173" spans="11:13">
      <c r="K173" s="721"/>
      <c r="L173" s="721"/>
      <c r="M173" s="721"/>
    </row>
    <row r="174" spans="11:13">
      <c r="K174" s="721"/>
      <c r="L174" s="721"/>
      <c r="M174" s="721"/>
    </row>
    <row r="175" spans="11:13">
      <c r="K175" s="721"/>
      <c r="L175" s="721"/>
      <c r="M175" s="721"/>
    </row>
    <row r="176" spans="11:13">
      <c r="K176" s="721"/>
      <c r="L176" s="721"/>
      <c r="M176" s="721"/>
    </row>
    <row r="177" spans="11:13">
      <c r="K177" s="721"/>
      <c r="L177" s="721"/>
      <c r="M177" s="721"/>
    </row>
    <row r="178" spans="11:13">
      <c r="K178" s="721"/>
      <c r="L178" s="721"/>
      <c r="M178" s="721"/>
    </row>
    <row r="179" spans="11:13">
      <c r="K179" s="721"/>
      <c r="L179" s="721"/>
      <c r="M179" s="721"/>
    </row>
    <row r="180" spans="11:13">
      <c r="K180" s="721"/>
      <c r="L180" s="721"/>
      <c r="M180" s="721"/>
    </row>
    <row r="181" spans="11:13">
      <c r="K181" s="721"/>
      <c r="L181" s="721"/>
      <c r="M181" s="721"/>
    </row>
    <row r="182" spans="11:13">
      <c r="K182" s="721"/>
      <c r="L182" s="721"/>
      <c r="M182" s="721"/>
    </row>
    <row r="183" spans="11:13">
      <c r="K183" s="721"/>
      <c r="L183" s="721"/>
      <c r="M183" s="721"/>
    </row>
    <row r="184" spans="11:13">
      <c r="K184" s="721"/>
      <c r="L184" s="721"/>
      <c r="M184" s="721"/>
    </row>
    <row r="185" spans="11:13">
      <c r="K185" s="721"/>
      <c r="L185" s="721"/>
      <c r="M185" s="721"/>
    </row>
    <row r="186" spans="11:13">
      <c r="K186" s="721"/>
      <c r="L186" s="721"/>
      <c r="M186" s="721"/>
    </row>
    <row r="187" spans="11:13">
      <c r="K187" s="721"/>
      <c r="L187" s="721"/>
      <c r="M187" s="721"/>
    </row>
    <row r="188" spans="11:13">
      <c r="K188" s="721"/>
      <c r="L188" s="721"/>
      <c r="M188" s="721"/>
    </row>
    <row r="189" spans="11:13">
      <c r="K189" s="721"/>
      <c r="L189" s="721"/>
      <c r="M189" s="721"/>
    </row>
    <row r="190" spans="11:13">
      <c r="K190" s="721"/>
      <c r="L190" s="721"/>
      <c r="M190" s="721"/>
    </row>
    <row r="191" spans="11:13">
      <c r="K191" s="721"/>
      <c r="L191" s="721"/>
      <c r="M191" s="721"/>
    </row>
    <row r="192" spans="11:13">
      <c r="K192" s="721"/>
      <c r="L192" s="721"/>
      <c r="M192" s="721"/>
    </row>
    <row r="193" spans="11:13">
      <c r="K193" s="721"/>
      <c r="L193" s="721"/>
      <c r="M193" s="721"/>
    </row>
    <row r="194" spans="11:13">
      <c r="K194" s="721"/>
      <c r="L194" s="721"/>
      <c r="M194" s="721"/>
    </row>
    <row r="195" spans="11:13">
      <c r="K195" s="721"/>
      <c r="L195" s="721"/>
      <c r="M195" s="721"/>
    </row>
    <row r="196" spans="11:13">
      <c r="K196" s="721"/>
      <c r="L196" s="721"/>
      <c r="M196" s="721"/>
    </row>
    <row r="197" spans="11:13">
      <c r="K197" s="721"/>
      <c r="L197" s="721"/>
      <c r="M197" s="721"/>
    </row>
    <row r="198" spans="11:13">
      <c r="K198" s="721"/>
      <c r="L198" s="721"/>
      <c r="M198" s="721"/>
    </row>
    <row r="199" spans="11:13">
      <c r="K199" s="721"/>
      <c r="L199" s="721"/>
      <c r="M199" s="721"/>
    </row>
    <row r="200" spans="11:13">
      <c r="K200" s="721"/>
      <c r="L200" s="721"/>
      <c r="M200" s="721"/>
    </row>
    <row r="201" spans="11:13">
      <c r="K201" s="721"/>
      <c r="L201" s="721"/>
      <c r="M201" s="721"/>
    </row>
    <row r="202" spans="11:13">
      <c r="K202" s="721"/>
      <c r="L202" s="721"/>
      <c r="M202" s="721"/>
    </row>
    <row r="203" spans="11:13">
      <c r="K203" s="721"/>
      <c r="L203" s="721"/>
      <c r="M203" s="721"/>
    </row>
    <row r="204" spans="11:13">
      <c r="K204" s="721"/>
      <c r="L204" s="721"/>
      <c r="M204" s="721"/>
    </row>
    <row r="205" spans="11:13">
      <c r="K205" s="721"/>
      <c r="L205" s="721"/>
      <c r="M205" s="721"/>
    </row>
    <row r="206" spans="11:13">
      <c r="K206" s="721"/>
      <c r="L206" s="721"/>
      <c r="M206" s="721"/>
    </row>
    <row r="207" spans="11:13">
      <c r="K207" s="721"/>
      <c r="L207" s="721"/>
      <c r="M207" s="721"/>
    </row>
    <row r="208" spans="11:13">
      <c r="K208" s="721"/>
      <c r="L208" s="721"/>
      <c r="M208" s="721"/>
    </row>
    <row r="209" spans="11:13">
      <c r="K209" s="721"/>
      <c r="L209" s="721"/>
      <c r="M209" s="721"/>
    </row>
    <row r="210" spans="11:13">
      <c r="K210" s="721"/>
      <c r="L210" s="721"/>
      <c r="M210" s="721"/>
    </row>
    <row r="211" spans="11:13">
      <c r="K211" s="721"/>
      <c r="L211" s="721"/>
      <c r="M211" s="721"/>
    </row>
    <row r="212" spans="11:13">
      <c r="K212" s="721"/>
      <c r="L212" s="721"/>
      <c r="M212" s="721"/>
    </row>
    <row r="213" spans="11:13">
      <c r="K213" s="721"/>
      <c r="L213" s="721"/>
      <c r="M213" s="721"/>
    </row>
    <row r="214" spans="11:13">
      <c r="K214" s="721"/>
      <c r="L214" s="721"/>
      <c r="M214" s="721"/>
    </row>
    <row r="215" spans="11:13">
      <c r="K215" s="721"/>
      <c r="L215" s="721"/>
      <c r="M215" s="721"/>
    </row>
    <row r="216" spans="11:13">
      <c r="K216" s="721"/>
      <c r="L216" s="721"/>
      <c r="M216" s="721"/>
    </row>
    <row r="217" spans="11:13">
      <c r="K217" s="721"/>
      <c r="L217" s="721"/>
      <c r="M217" s="721"/>
    </row>
    <row r="218" spans="11:13">
      <c r="K218" s="721"/>
      <c r="L218" s="721"/>
      <c r="M218" s="721"/>
    </row>
    <row r="219" spans="11:13">
      <c r="K219" s="721"/>
      <c r="L219" s="721"/>
      <c r="M219" s="721"/>
    </row>
    <row r="220" spans="11:13">
      <c r="K220" s="721"/>
      <c r="L220" s="721"/>
      <c r="M220" s="721"/>
    </row>
    <row r="221" spans="11:13">
      <c r="K221" s="721"/>
      <c r="L221" s="721"/>
      <c r="M221" s="721"/>
    </row>
    <row r="222" spans="11:13">
      <c r="K222" s="721"/>
      <c r="L222" s="721"/>
      <c r="M222" s="721"/>
    </row>
    <row r="223" spans="11:13">
      <c r="K223" s="721"/>
      <c r="L223" s="721"/>
      <c r="M223" s="721"/>
    </row>
    <row r="224" spans="11:13">
      <c r="K224" s="721"/>
      <c r="L224" s="721"/>
      <c r="M224" s="721"/>
    </row>
    <row r="225" spans="11:13">
      <c r="K225" s="721"/>
      <c r="L225" s="721"/>
      <c r="M225" s="721"/>
    </row>
    <row r="226" spans="11:13">
      <c r="K226" s="721"/>
      <c r="L226" s="721"/>
      <c r="M226" s="721"/>
    </row>
    <row r="227" spans="11:13">
      <c r="K227" s="721"/>
      <c r="L227" s="721"/>
      <c r="M227" s="721"/>
    </row>
    <row r="228" spans="11:13">
      <c r="K228" s="721"/>
      <c r="L228" s="721"/>
      <c r="M228" s="721"/>
    </row>
    <row r="229" spans="11:13">
      <c r="K229" s="721"/>
      <c r="L229" s="721"/>
      <c r="M229" s="721"/>
    </row>
    <row r="230" spans="11:13">
      <c r="K230" s="721"/>
      <c r="L230" s="721"/>
      <c r="M230" s="721"/>
    </row>
    <row r="231" spans="11:13">
      <c r="K231" s="721"/>
      <c r="L231" s="721"/>
      <c r="M231" s="721"/>
    </row>
    <row r="232" spans="11:13">
      <c r="K232" s="721"/>
      <c r="L232" s="721"/>
      <c r="M232" s="721"/>
    </row>
    <row r="233" spans="11:13">
      <c r="K233" s="721"/>
      <c r="L233" s="721"/>
      <c r="M233" s="721"/>
    </row>
    <row r="234" spans="11:13">
      <c r="K234" s="721"/>
      <c r="L234" s="721"/>
      <c r="M234" s="721"/>
    </row>
    <row r="235" spans="11:13">
      <c r="K235" s="721"/>
      <c r="L235" s="721"/>
      <c r="M235" s="721"/>
    </row>
    <row r="236" spans="11:13">
      <c r="K236" s="721"/>
      <c r="L236" s="721"/>
      <c r="M236" s="721"/>
    </row>
    <row r="237" spans="11:13">
      <c r="K237" s="721"/>
      <c r="L237" s="721"/>
      <c r="M237" s="721"/>
    </row>
    <row r="238" spans="11:13">
      <c r="K238" s="721"/>
      <c r="L238" s="721"/>
      <c r="M238" s="721"/>
    </row>
    <row r="239" spans="11:13">
      <c r="K239" s="721"/>
      <c r="L239" s="721"/>
      <c r="M239" s="721"/>
    </row>
    <row r="240" spans="11:13">
      <c r="K240" s="721"/>
      <c r="L240" s="721"/>
      <c r="M240" s="721"/>
    </row>
    <row r="241" spans="11:13">
      <c r="K241" s="721"/>
      <c r="L241" s="721"/>
      <c r="M241" s="721"/>
    </row>
    <row r="242" spans="11:13">
      <c r="K242" s="721"/>
      <c r="L242" s="721"/>
      <c r="M242" s="721"/>
    </row>
    <row r="243" spans="11:13">
      <c r="K243" s="721"/>
      <c r="L243" s="721"/>
      <c r="M243" s="721"/>
    </row>
    <row r="244" spans="11:13">
      <c r="K244" s="721"/>
      <c r="L244" s="721"/>
      <c r="M244" s="721"/>
    </row>
    <row r="245" spans="11:13">
      <c r="K245" s="721"/>
      <c r="L245" s="721"/>
      <c r="M245" s="721"/>
    </row>
    <row r="246" spans="11:13">
      <c r="K246" s="721"/>
      <c r="L246" s="721"/>
      <c r="M246" s="721"/>
    </row>
    <row r="247" spans="11:13">
      <c r="K247" s="721"/>
      <c r="L247" s="721"/>
      <c r="M247" s="721"/>
    </row>
    <row r="248" spans="11:13">
      <c r="K248" s="721"/>
      <c r="L248" s="721"/>
      <c r="M248" s="721"/>
    </row>
    <row r="249" spans="11:13">
      <c r="K249" s="721"/>
      <c r="L249" s="721"/>
      <c r="M249" s="721"/>
    </row>
    <row r="250" spans="11:13">
      <c r="K250" s="721"/>
      <c r="L250" s="721"/>
      <c r="M250" s="721"/>
    </row>
    <row r="251" spans="11:13">
      <c r="K251" s="721"/>
      <c r="L251" s="721"/>
      <c r="M251" s="721"/>
    </row>
    <row r="252" spans="11:13">
      <c r="K252" s="721"/>
      <c r="L252" s="721"/>
      <c r="M252" s="721"/>
    </row>
    <row r="253" spans="11:13">
      <c r="K253" s="721"/>
      <c r="L253" s="721"/>
      <c r="M253" s="721"/>
    </row>
    <row r="254" spans="11:13">
      <c r="K254" s="721"/>
      <c r="L254" s="721"/>
      <c r="M254" s="721"/>
    </row>
    <row r="255" spans="11:13">
      <c r="K255" s="721"/>
      <c r="L255" s="721"/>
      <c r="M255" s="721"/>
    </row>
    <row r="256" spans="11:13">
      <c r="K256" s="721"/>
      <c r="L256" s="721"/>
      <c r="M256" s="721"/>
    </row>
    <row r="257" spans="11:13">
      <c r="K257" s="721"/>
      <c r="L257" s="721"/>
      <c r="M257" s="721"/>
    </row>
    <row r="258" spans="11:13">
      <c r="K258" s="721"/>
      <c r="L258" s="721"/>
      <c r="M258" s="721"/>
    </row>
    <row r="259" spans="11:13">
      <c r="K259" s="721"/>
      <c r="L259" s="721"/>
      <c r="M259" s="721"/>
    </row>
    <row r="260" spans="11:13">
      <c r="K260" s="721"/>
      <c r="L260" s="721"/>
      <c r="M260" s="721"/>
    </row>
    <row r="261" spans="11:13">
      <c r="K261" s="721"/>
      <c r="L261" s="721"/>
      <c r="M261" s="721"/>
    </row>
    <row r="262" spans="11:13">
      <c r="K262" s="721"/>
      <c r="L262" s="721"/>
      <c r="M262" s="721"/>
    </row>
    <row r="263" spans="11:13">
      <c r="K263" s="721"/>
      <c r="L263" s="721"/>
      <c r="M263" s="721"/>
    </row>
    <row r="264" spans="11:13">
      <c r="K264" s="721"/>
      <c r="L264" s="721"/>
      <c r="M264" s="721"/>
    </row>
    <row r="265" spans="11:13">
      <c r="K265" s="721"/>
      <c r="L265" s="721"/>
      <c r="M265" s="721"/>
    </row>
    <row r="266" spans="11:13">
      <c r="K266" s="721"/>
      <c r="L266" s="721"/>
      <c r="M266" s="721"/>
    </row>
    <row r="267" spans="11:13">
      <c r="K267" s="721"/>
      <c r="L267" s="721"/>
      <c r="M267" s="721"/>
    </row>
    <row r="268" spans="11:13">
      <c r="K268" s="721"/>
      <c r="L268" s="721"/>
      <c r="M268" s="721"/>
    </row>
    <row r="269" spans="11:13">
      <c r="K269" s="721"/>
      <c r="L269" s="721"/>
      <c r="M269" s="721"/>
    </row>
    <row r="270" spans="11:13">
      <c r="K270" s="721"/>
      <c r="L270" s="721"/>
      <c r="M270" s="721"/>
    </row>
    <row r="271" spans="11:13">
      <c r="K271" s="721"/>
      <c r="L271" s="721"/>
      <c r="M271" s="721"/>
    </row>
    <row r="272" spans="11:13">
      <c r="K272" s="721"/>
      <c r="L272" s="721"/>
      <c r="M272" s="721"/>
    </row>
    <row r="273" spans="11:13">
      <c r="K273" s="721"/>
      <c r="L273" s="721"/>
      <c r="M273" s="721"/>
    </row>
    <row r="274" spans="11:13">
      <c r="K274" s="721"/>
      <c r="L274" s="721"/>
      <c r="M274" s="721"/>
    </row>
    <row r="275" spans="11:13">
      <c r="K275" s="721"/>
      <c r="L275" s="721"/>
      <c r="M275" s="721"/>
    </row>
    <row r="276" spans="11:13">
      <c r="K276" s="721"/>
      <c r="L276" s="721"/>
      <c r="M276" s="721"/>
    </row>
    <row r="277" spans="11:13">
      <c r="K277" s="721"/>
      <c r="L277" s="721"/>
      <c r="M277" s="721"/>
    </row>
    <row r="278" spans="11:13">
      <c r="K278" s="721"/>
      <c r="L278" s="721"/>
      <c r="M278" s="721"/>
    </row>
    <row r="279" spans="11:13">
      <c r="K279" s="721"/>
      <c r="L279" s="721"/>
      <c r="M279" s="721"/>
    </row>
    <row r="280" spans="11:13">
      <c r="K280" s="721"/>
      <c r="L280" s="721"/>
      <c r="M280" s="721"/>
    </row>
    <row r="281" spans="11:13">
      <c r="K281" s="721"/>
      <c r="L281" s="721"/>
      <c r="M281" s="721"/>
    </row>
    <row r="282" spans="11:13">
      <c r="K282" s="721"/>
      <c r="L282" s="721"/>
      <c r="M282" s="721"/>
    </row>
    <row r="283" spans="11:13">
      <c r="K283" s="721"/>
      <c r="L283" s="721"/>
      <c r="M283" s="721"/>
    </row>
    <row r="284" spans="11:13">
      <c r="K284" s="721"/>
      <c r="L284" s="721"/>
      <c r="M284" s="721"/>
    </row>
    <row r="285" spans="11:13">
      <c r="K285" s="721"/>
      <c r="L285" s="721"/>
      <c r="M285" s="721"/>
    </row>
    <row r="286" spans="11:13">
      <c r="K286" s="721"/>
      <c r="L286" s="721"/>
      <c r="M286" s="721"/>
    </row>
    <row r="287" spans="11:13">
      <c r="K287" s="721"/>
      <c r="L287" s="721"/>
      <c r="M287" s="721"/>
    </row>
    <row r="288" spans="11:13">
      <c r="K288" s="721"/>
      <c r="L288" s="721"/>
      <c r="M288" s="721"/>
    </row>
    <row r="289" spans="11:13">
      <c r="K289" s="721"/>
      <c r="L289" s="721"/>
      <c r="M289" s="721"/>
    </row>
    <row r="290" spans="11:13">
      <c r="K290" s="721"/>
      <c r="L290" s="721"/>
      <c r="M290" s="721"/>
    </row>
    <row r="291" spans="11:13">
      <c r="K291" s="721"/>
      <c r="L291" s="721"/>
      <c r="M291" s="721"/>
    </row>
    <row r="292" spans="11:13">
      <c r="K292" s="721"/>
      <c r="L292" s="721"/>
      <c r="M292" s="721"/>
    </row>
    <row r="293" spans="11:13">
      <c r="K293" s="721"/>
      <c r="L293" s="721"/>
      <c r="M293" s="721"/>
    </row>
    <row r="294" spans="11:13">
      <c r="K294" s="721"/>
      <c r="L294" s="721"/>
      <c r="M294" s="721"/>
    </row>
    <row r="295" spans="11:13">
      <c r="K295" s="721"/>
      <c r="L295" s="721"/>
      <c r="M295" s="721"/>
    </row>
    <row r="296" spans="11:13">
      <c r="K296" s="721"/>
      <c r="L296" s="721"/>
      <c r="M296" s="721"/>
    </row>
    <row r="297" spans="11:13">
      <c r="K297" s="721"/>
      <c r="L297" s="721"/>
      <c r="M297" s="721"/>
    </row>
    <row r="298" spans="11:13">
      <c r="K298" s="721"/>
      <c r="L298" s="721"/>
      <c r="M298" s="721"/>
    </row>
    <row r="299" spans="11:13">
      <c r="K299" s="721"/>
      <c r="L299" s="721"/>
      <c r="M299" s="721"/>
    </row>
    <row r="300" spans="11:13">
      <c r="K300" s="721"/>
      <c r="L300" s="721"/>
      <c r="M300" s="721"/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A492-67A0-4EDA-9192-0FD9A16ABFCD}">
  <sheetPr>
    <tabColor theme="9" tint="0.59999389629810485"/>
  </sheetPr>
  <dimension ref="A1:BH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3"/>
  <cols>
    <col min="3" max="3" width="13.08984375" customWidth="1"/>
    <col min="4" max="18" width="9.81640625" customWidth="1"/>
    <col min="19" max="19" width="9.81640625" hidden="1" customWidth="1"/>
    <col min="20" max="30" width="9.81640625" customWidth="1"/>
    <col min="31" max="31" width="9.81640625" hidden="1" customWidth="1"/>
    <col min="32" max="32" width="5" hidden="1" customWidth="1"/>
    <col min="33" max="33" width="9.81640625" hidden="1" customWidth="1"/>
    <col min="34" max="34" width="15.1796875" hidden="1" customWidth="1"/>
    <col min="35" max="51" width="9.81640625" customWidth="1"/>
    <col min="52" max="52" width="0" hidden="1" customWidth="1"/>
    <col min="57" max="57" width="0" hidden="1" customWidth="1"/>
  </cols>
  <sheetData>
    <row r="1" spans="1:60" s="17" customFormat="1" ht="12">
      <c r="A1" s="64" t="s">
        <v>1053</v>
      </c>
      <c r="B1" s="65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3"/>
      <c r="AE1" s="3"/>
      <c r="AF1" s="64" t="s">
        <v>331</v>
      </c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69" t="s">
        <v>160</v>
      </c>
      <c r="AW1" s="70" t="s">
        <v>160</v>
      </c>
      <c r="AX1" s="17" t="s">
        <v>1051</v>
      </c>
    </row>
    <row r="2" spans="1:60" s="17" customFormat="1" ht="12.5" thickBot="1">
      <c r="A2" s="66"/>
      <c r="B2" s="50"/>
      <c r="C2" s="50"/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280" t="s">
        <v>0</v>
      </c>
      <c r="P2" s="280" t="s">
        <v>0</v>
      </c>
      <c r="Q2" s="280" t="s">
        <v>0</v>
      </c>
      <c r="R2" s="280" t="s">
        <v>0</v>
      </c>
      <c r="S2" s="280" t="s">
        <v>0</v>
      </c>
      <c r="T2" s="280" t="s">
        <v>0</v>
      </c>
      <c r="U2" s="280" t="s">
        <v>0</v>
      </c>
      <c r="V2" s="280" t="s">
        <v>0</v>
      </c>
      <c r="W2" s="280" t="s">
        <v>0</v>
      </c>
      <c r="X2" s="280" t="s">
        <v>0</v>
      </c>
      <c r="Y2" s="280" t="s">
        <v>0</v>
      </c>
      <c r="Z2" s="280" t="s">
        <v>0</v>
      </c>
      <c r="AA2" s="280" t="s">
        <v>0</v>
      </c>
      <c r="AB2" s="280" t="s">
        <v>0</v>
      </c>
      <c r="AC2" s="280" t="s">
        <v>0</v>
      </c>
      <c r="AD2" s="280" t="s">
        <v>0</v>
      </c>
      <c r="AE2" s="280"/>
      <c r="AF2" s="1915"/>
      <c r="AG2" s="1915"/>
      <c r="AH2" s="1915"/>
      <c r="AI2" s="280" t="s">
        <v>0</v>
      </c>
      <c r="AJ2" s="280" t="s">
        <v>0</v>
      </c>
      <c r="AK2" s="280" t="s">
        <v>0</v>
      </c>
      <c r="AL2" s="280" t="s">
        <v>0</v>
      </c>
      <c r="AM2" s="280" t="s">
        <v>0</v>
      </c>
      <c r="AN2" s="1916" t="s">
        <v>468</v>
      </c>
      <c r="AO2" s="1916" t="s">
        <v>468</v>
      </c>
      <c r="AP2" s="1916" t="s">
        <v>468</v>
      </c>
      <c r="AQ2" s="1916" t="s">
        <v>468</v>
      </c>
      <c r="AR2" s="1916" t="s">
        <v>468</v>
      </c>
      <c r="AS2" s="1916" t="s">
        <v>468</v>
      </c>
      <c r="AT2" s="1916" t="s">
        <v>468</v>
      </c>
      <c r="AU2" s="1916" t="s">
        <v>468</v>
      </c>
      <c r="AV2" s="1916" t="s">
        <v>468</v>
      </c>
      <c r="AW2" s="1916" t="s">
        <v>468</v>
      </c>
      <c r="AX2" s="1916" t="s">
        <v>468</v>
      </c>
      <c r="AY2" s="1916" t="s">
        <v>468</v>
      </c>
      <c r="AZ2" s="851" t="s">
        <v>612</v>
      </c>
      <c r="BA2" s="851"/>
      <c r="BB2" s="70"/>
      <c r="BC2" s="70"/>
    </row>
    <row r="3" spans="1:60" s="17" customFormat="1" ht="15.75" customHeight="1">
      <c r="A3" s="1883"/>
      <c r="B3" s="1850"/>
      <c r="C3" s="1896"/>
      <c r="D3" s="1850" t="s">
        <v>1029</v>
      </c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  <c r="P3" s="1850"/>
      <c r="Q3" s="1850"/>
      <c r="R3" s="1851"/>
      <c r="S3" s="1885" t="s">
        <v>849</v>
      </c>
      <c r="T3" s="2254" t="s">
        <v>161</v>
      </c>
      <c r="U3" s="2255"/>
      <c r="V3" s="2255"/>
      <c r="W3" s="2255"/>
      <c r="X3" s="2255"/>
      <c r="Y3" s="2255"/>
      <c r="Z3" s="2255"/>
      <c r="AA3" s="2255"/>
      <c r="AB3" s="2255"/>
      <c r="AC3" s="2255"/>
      <c r="AD3" s="2256"/>
      <c r="AE3" s="1886"/>
      <c r="AF3" s="1850"/>
      <c r="AG3" s="1850"/>
      <c r="AH3" s="1884"/>
      <c r="AI3" s="1850"/>
      <c r="AJ3" s="1850"/>
      <c r="AK3" s="1850"/>
      <c r="AL3" s="1850"/>
      <c r="AM3" s="1850"/>
      <c r="AN3" s="2257" t="s">
        <v>458</v>
      </c>
      <c r="AO3" s="2258"/>
      <c r="AP3" s="2258"/>
      <c r="AQ3" s="2258"/>
      <c r="AR3" s="2258"/>
      <c r="AS3" s="2258"/>
      <c r="AT3" s="2258"/>
      <c r="AU3" s="2258"/>
      <c r="AV3" s="2258"/>
      <c r="AW3" s="2258"/>
      <c r="AX3" s="2258"/>
      <c r="AY3" s="1887"/>
      <c r="AZ3" s="103"/>
    </row>
    <row r="4" spans="1:60" s="17" customFormat="1" ht="12">
      <c r="A4" s="2259" t="s">
        <v>88</v>
      </c>
      <c r="B4" s="2260"/>
      <c r="C4" s="2261"/>
      <c r="D4" s="1604" t="s">
        <v>904</v>
      </c>
      <c r="E4" s="1604" t="s">
        <v>905</v>
      </c>
      <c r="F4" s="1604" t="s">
        <v>906</v>
      </c>
      <c r="G4" s="1604" t="s">
        <v>907</v>
      </c>
      <c r="H4" s="1604" t="s">
        <v>908</v>
      </c>
      <c r="I4" s="1604" t="s">
        <v>909</v>
      </c>
      <c r="J4" s="1604" t="s">
        <v>910</v>
      </c>
      <c r="K4" s="1604" t="s">
        <v>911</v>
      </c>
      <c r="L4" s="1604" t="s">
        <v>912</v>
      </c>
      <c r="M4" s="1604" t="s">
        <v>913</v>
      </c>
      <c r="N4" s="1604" t="s">
        <v>914</v>
      </c>
      <c r="O4" s="1604" t="s">
        <v>915</v>
      </c>
      <c r="P4" s="1604" t="s">
        <v>916</v>
      </c>
      <c r="Q4" s="1604" t="s">
        <v>917</v>
      </c>
      <c r="R4" s="1605" t="s">
        <v>918</v>
      </c>
      <c r="S4" s="1619" t="s">
        <v>8</v>
      </c>
      <c r="T4" s="418" t="s">
        <v>8</v>
      </c>
      <c r="U4" s="72" t="s">
        <v>9</v>
      </c>
      <c r="V4" s="71" t="s">
        <v>10</v>
      </c>
      <c r="W4" s="72" t="s">
        <v>11</v>
      </c>
      <c r="X4" s="71" t="s">
        <v>12</v>
      </c>
      <c r="Y4" s="72" t="s">
        <v>13</v>
      </c>
      <c r="Z4" s="71" t="s">
        <v>14</v>
      </c>
      <c r="AA4" s="72" t="s">
        <v>15</v>
      </c>
      <c r="AB4" s="71" t="s">
        <v>16</v>
      </c>
      <c r="AC4" s="72" t="s">
        <v>17</v>
      </c>
      <c r="AD4" s="924" t="s">
        <v>18</v>
      </c>
      <c r="AE4" s="924" t="s">
        <v>19</v>
      </c>
      <c r="AF4" s="2260" t="s">
        <v>88</v>
      </c>
      <c r="AG4" s="2260"/>
      <c r="AH4" s="2262"/>
      <c r="AI4" s="1188" t="s">
        <v>19</v>
      </c>
      <c r="AJ4" s="1188" t="s">
        <v>20</v>
      </c>
      <c r="AK4" s="1188" t="s">
        <v>21</v>
      </c>
      <c r="AL4" s="1188" t="s">
        <v>22</v>
      </c>
      <c r="AM4" s="1188" t="s">
        <v>23</v>
      </c>
      <c r="AN4" s="363" t="s">
        <v>24</v>
      </c>
      <c r="AO4" s="363" t="s">
        <v>25</v>
      </c>
      <c r="AP4" s="363" t="s">
        <v>26</v>
      </c>
      <c r="AQ4" s="363" t="s">
        <v>27</v>
      </c>
      <c r="AR4" s="363" t="s">
        <v>28</v>
      </c>
      <c r="AS4" s="363" t="s">
        <v>29</v>
      </c>
      <c r="AT4" s="363" t="s">
        <v>30</v>
      </c>
      <c r="AU4" s="363" t="s">
        <v>71</v>
      </c>
      <c r="AV4" s="363" t="s">
        <v>187</v>
      </c>
      <c r="AW4" s="363" t="s">
        <v>212</v>
      </c>
      <c r="AX4" s="363" t="s">
        <v>222</v>
      </c>
      <c r="AY4" s="363" t="s">
        <v>428</v>
      </c>
      <c r="AZ4" s="369" t="s">
        <v>874</v>
      </c>
      <c r="BA4" s="363"/>
      <c r="BB4" s="1107" t="s">
        <v>160</v>
      </c>
      <c r="BC4" s="1108"/>
      <c r="BD4" s="1140"/>
      <c r="BE4" s="1110" t="s">
        <v>859</v>
      </c>
      <c r="BF4" s="1109" t="s">
        <v>859</v>
      </c>
      <c r="BG4" s="1110" t="s">
        <v>859</v>
      </c>
      <c r="BH4" s="1111" t="s">
        <v>859</v>
      </c>
    </row>
    <row r="5" spans="1:60" s="17" customFormat="1" ht="12.5" thickBot="1">
      <c r="A5" s="1900"/>
      <c r="B5" s="1901"/>
      <c r="C5" s="1902"/>
      <c r="D5" s="1903">
        <v>1975</v>
      </c>
      <c r="E5" s="1903">
        <v>1976</v>
      </c>
      <c r="F5" s="1903">
        <v>1977</v>
      </c>
      <c r="G5" s="1903">
        <v>1978</v>
      </c>
      <c r="H5" s="1903">
        <v>1979</v>
      </c>
      <c r="I5" s="1903">
        <v>1980</v>
      </c>
      <c r="J5" s="1903">
        <v>1981</v>
      </c>
      <c r="K5" s="1903">
        <v>1982</v>
      </c>
      <c r="L5" s="1903">
        <v>1983</v>
      </c>
      <c r="M5" s="1903">
        <v>1984</v>
      </c>
      <c r="N5" s="1903">
        <v>1985</v>
      </c>
      <c r="O5" s="1903">
        <v>1986</v>
      </c>
      <c r="P5" s="1903">
        <v>1987</v>
      </c>
      <c r="Q5" s="1903">
        <v>1988</v>
      </c>
      <c r="R5" s="1903">
        <v>1989</v>
      </c>
      <c r="S5" s="1904">
        <v>1990</v>
      </c>
      <c r="T5" s="1905">
        <v>1990</v>
      </c>
      <c r="U5" s="74">
        <v>1991</v>
      </c>
      <c r="V5" s="73">
        <v>1992</v>
      </c>
      <c r="W5" s="74">
        <v>1993</v>
      </c>
      <c r="X5" s="73">
        <v>1994</v>
      </c>
      <c r="Y5" s="74">
        <v>1995</v>
      </c>
      <c r="Z5" s="73">
        <v>1996</v>
      </c>
      <c r="AA5" s="74">
        <v>1997</v>
      </c>
      <c r="AB5" s="73">
        <v>1998</v>
      </c>
      <c r="AC5" s="74">
        <v>1999</v>
      </c>
      <c r="AD5" s="75">
        <v>2000</v>
      </c>
      <c r="AE5" s="1906" t="s">
        <v>485</v>
      </c>
      <c r="AF5" s="1901"/>
      <c r="AG5" s="1901"/>
      <c r="AH5" s="1907"/>
      <c r="AI5" s="1908">
        <v>2001</v>
      </c>
      <c r="AJ5" s="1908">
        <v>2002</v>
      </c>
      <c r="AK5" s="1908">
        <v>2003</v>
      </c>
      <c r="AL5" s="1908">
        <v>2004</v>
      </c>
      <c r="AM5" s="1908">
        <v>2005</v>
      </c>
      <c r="AN5" s="1909">
        <v>2006</v>
      </c>
      <c r="AO5" s="1909">
        <v>2007</v>
      </c>
      <c r="AP5" s="1909">
        <v>2008</v>
      </c>
      <c r="AQ5" s="1909">
        <v>2009</v>
      </c>
      <c r="AR5" s="1909">
        <v>2010</v>
      </c>
      <c r="AS5" s="1909">
        <v>2011</v>
      </c>
      <c r="AT5" s="1909">
        <v>2012</v>
      </c>
      <c r="AU5" s="1909">
        <v>2013</v>
      </c>
      <c r="AV5" s="1909">
        <v>2014</v>
      </c>
      <c r="AW5" s="1909">
        <v>2015</v>
      </c>
      <c r="AX5" s="1909">
        <v>2016</v>
      </c>
      <c r="AY5" s="1909">
        <v>2017</v>
      </c>
      <c r="AZ5" s="1881">
        <v>2019</v>
      </c>
      <c r="BA5" s="1142" t="s">
        <v>861</v>
      </c>
      <c r="BB5" s="1112" t="s">
        <v>857</v>
      </c>
      <c r="BC5" s="1113" t="s">
        <v>858</v>
      </c>
      <c r="BD5" s="1141" t="s">
        <v>852</v>
      </c>
      <c r="BE5" s="1931" t="s">
        <v>861</v>
      </c>
      <c r="BF5" s="1114" t="s">
        <v>857</v>
      </c>
      <c r="BG5" s="1115" t="s">
        <v>858</v>
      </c>
      <c r="BH5" s="1116" t="s">
        <v>852</v>
      </c>
    </row>
    <row r="6" spans="1:60" s="17" customFormat="1" ht="12">
      <c r="A6" s="2155" t="s">
        <v>287</v>
      </c>
      <c r="B6" s="50"/>
      <c r="C6" s="1898"/>
      <c r="D6" s="96">
        <f>D10</f>
        <v>157858</v>
      </c>
      <c r="E6" s="96">
        <f t="shared" ref="E6:AD6" si="0">E10</f>
        <v>164185</v>
      </c>
      <c r="F6" s="96">
        <f t="shared" si="0"/>
        <v>194549</v>
      </c>
      <c r="G6" s="96">
        <f t="shared" si="0"/>
        <v>192116</v>
      </c>
      <c r="H6" s="96">
        <f t="shared" si="0"/>
        <v>193073</v>
      </c>
      <c r="I6" s="96">
        <f t="shared" si="0"/>
        <v>166217</v>
      </c>
      <c r="J6" s="96">
        <f t="shared" si="0"/>
        <v>176135</v>
      </c>
      <c r="K6" s="96">
        <f t="shared" si="0"/>
        <v>152559</v>
      </c>
      <c r="L6" s="96">
        <f t="shared" si="0"/>
        <v>170723</v>
      </c>
      <c r="M6" s="96">
        <f t="shared" si="0"/>
        <v>184573</v>
      </c>
      <c r="N6" s="96">
        <f t="shared" si="0"/>
        <v>170348</v>
      </c>
      <c r="O6" s="96">
        <f t="shared" si="0"/>
        <v>173527</v>
      </c>
      <c r="P6" s="96">
        <f t="shared" si="0"/>
        <v>160406</v>
      </c>
      <c r="Q6" s="96">
        <f t="shared" si="0"/>
        <v>173330</v>
      </c>
      <c r="R6" s="96">
        <f t="shared" si="0"/>
        <v>167662</v>
      </c>
      <c r="S6" s="1613"/>
      <c r="T6" s="2017">
        <f t="shared" si="0"/>
        <v>173461</v>
      </c>
      <c r="U6" s="96">
        <f t="shared" si="0"/>
        <v>176302</v>
      </c>
      <c r="V6" s="96">
        <f t="shared" si="0"/>
        <v>159928</v>
      </c>
      <c r="W6" s="96">
        <f t="shared" si="0"/>
        <v>167839</v>
      </c>
      <c r="X6" s="96">
        <f t="shared" si="0"/>
        <v>172135</v>
      </c>
      <c r="Y6" s="96">
        <f t="shared" si="0"/>
        <v>158354</v>
      </c>
      <c r="Z6" s="96">
        <f t="shared" si="0"/>
        <v>154854</v>
      </c>
      <c r="AA6" s="96">
        <f t="shared" si="0"/>
        <v>139740</v>
      </c>
      <c r="AB6" s="96">
        <f t="shared" si="0"/>
        <v>139098</v>
      </c>
      <c r="AC6" s="96">
        <f t="shared" si="0"/>
        <v>132114</v>
      </c>
      <c r="AD6" s="1613">
        <f t="shared" si="0"/>
        <v>119925</v>
      </c>
      <c r="AE6" s="407"/>
      <c r="AF6" s="50" t="s">
        <v>287</v>
      </c>
      <c r="AG6" s="50"/>
      <c r="AH6" s="354"/>
      <c r="AI6" s="609">
        <f>AI10</f>
        <v>122324.41782045556</v>
      </c>
      <c r="AJ6" s="50">
        <f>AJ10</f>
        <v>124891.33452434122</v>
      </c>
      <c r="AK6" s="50">
        <f>AK10</f>
        <v>117889.77266636892</v>
      </c>
      <c r="AL6" s="50">
        <f>AL10</f>
        <v>102791</v>
      </c>
      <c r="AM6" s="50">
        <f>AM10</f>
        <v>109410</v>
      </c>
      <c r="AN6" s="53">
        <v>99806</v>
      </c>
      <c r="AO6" s="54">
        <v>98551</v>
      </c>
      <c r="AP6" s="996">
        <v>93832</v>
      </c>
      <c r="AQ6" s="54">
        <v>93241</v>
      </c>
      <c r="AR6" s="54">
        <v>93775</v>
      </c>
      <c r="AS6" s="54">
        <v>90868</v>
      </c>
      <c r="AT6" s="54">
        <v>101597</v>
      </c>
      <c r="AU6" s="996">
        <v>90809</v>
      </c>
      <c r="AV6" s="54">
        <v>90453</v>
      </c>
      <c r="AW6" s="54">
        <v>103732</v>
      </c>
      <c r="AX6" s="54">
        <v>114914</v>
      </c>
      <c r="AY6" s="1003">
        <v>110749</v>
      </c>
      <c r="AZ6" s="104"/>
      <c r="BA6" s="1910">
        <f t="shared" ref="BA6:BA52" si="1">(AI6-X6)/X6*100</f>
        <v>-28.936928677807789</v>
      </c>
      <c r="BB6" s="1071">
        <f t="shared" ref="BB6:BB50" si="2">(AP6-AI6)/AI6*100</f>
        <v>-23.292502288689374</v>
      </c>
      <c r="BC6" s="1060">
        <f t="shared" ref="BC6:BC52" si="3">(AU6-AP6)/AP6*100</f>
        <v>-3.2217154062579931</v>
      </c>
      <c r="BD6" s="1019">
        <f t="shared" ref="BD6:BD52" si="4">(AY6-AU6)/AU6*100</f>
        <v>21.958175951722847</v>
      </c>
      <c r="BE6" s="1143"/>
      <c r="BF6" s="1129">
        <f t="shared" ref="BF6:BF52" si="5">((AP6/ABS(AI6))^(1/7)-1)*100</f>
        <v>-3.7173002317087422</v>
      </c>
      <c r="BG6" s="1130">
        <f t="shared" ref="BG6:BG52" si="6">((AU6/ABS(AP6))^(1/5)-1)*100</f>
        <v>-0.65281086243127451</v>
      </c>
      <c r="BH6" s="1131">
        <f t="shared" ref="BH6:BH52" si="7">((AY6/ABS(AU6))^(1/5)-1)*100</f>
        <v>4.0500238408403444</v>
      </c>
    </row>
    <row r="7" spans="1:60" s="17" customFormat="1" ht="12">
      <c r="A7" s="1889" t="s">
        <v>90</v>
      </c>
      <c r="B7" s="80" t="s">
        <v>91</v>
      </c>
      <c r="C7" s="2156"/>
      <c r="D7" s="78">
        <f>ROUND($S7*'11生産名目'!D7,0)</f>
        <v>134022</v>
      </c>
      <c r="E7" s="78">
        <f>ROUND($S7*'11生産名目'!E7,0)</f>
        <v>136304</v>
      </c>
      <c r="F7" s="78">
        <f>ROUND($S7*'11生産名目'!F7,0)</f>
        <v>162277</v>
      </c>
      <c r="G7" s="78">
        <f>ROUND($S7*'11生産名目'!G7,0)</f>
        <v>158839</v>
      </c>
      <c r="H7" s="78">
        <f>ROUND($S7*'11生産名目'!H7,0)</f>
        <v>156109</v>
      </c>
      <c r="I7" s="78">
        <f>ROUND($S7*'11生産名目'!I7,0)</f>
        <v>128849</v>
      </c>
      <c r="J7" s="78">
        <f>ROUND($S7*'11生産名目'!J7,0)</f>
        <v>141015</v>
      </c>
      <c r="K7" s="78">
        <f>ROUND($S7*'11生産名目'!K7,0)</f>
        <v>116840</v>
      </c>
      <c r="L7" s="78">
        <f>ROUND($S7*'11生産名目'!L7,0)</f>
        <v>134276</v>
      </c>
      <c r="M7" s="78">
        <f>ROUND($S7*'11生産名目'!M7,0)</f>
        <v>148740</v>
      </c>
      <c r="N7" s="78">
        <f>ROUND($S7*'11生産名目'!N7,0)</f>
        <v>134726</v>
      </c>
      <c r="O7" s="78">
        <f>ROUND($S7*'11生産名目'!O7,0)</f>
        <v>139843</v>
      </c>
      <c r="P7" s="78">
        <f>ROUND($S7*'11生産名目'!P7,0)</f>
        <v>123515</v>
      </c>
      <c r="Q7" s="78">
        <f>ROUND($S7*'11生産名目'!Q7,0)</f>
        <v>134926</v>
      </c>
      <c r="R7" s="407">
        <f>ROUND($S7*'11生産名目'!R7,0)</f>
        <v>131423</v>
      </c>
      <c r="S7" s="1622">
        <f>'11生産名目'!T7/'11生産名目'!S7</f>
        <v>0.96273826364683746</v>
      </c>
      <c r="T7" s="411">
        <f>'11生産名目'!T7</f>
        <v>132028</v>
      </c>
      <c r="U7" s="78">
        <f>'11生産名目'!U7</f>
        <v>130373</v>
      </c>
      <c r="V7" s="78">
        <f>'11生産名目'!V7</f>
        <v>117854</v>
      </c>
      <c r="W7" s="78">
        <f>'11生産名目'!W7</f>
        <v>126091</v>
      </c>
      <c r="X7" s="78">
        <f>'11生産名目'!X7</f>
        <v>133341</v>
      </c>
      <c r="Y7" s="78">
        <f>'11生産名目'!Y7</f>
        <v>122279</v>
      </c>
      <c r="Z7" s="78">
        <f>'11生産名目'!Z7</f>
        <v>115228</v>
      </c>
      <c r="AA7" s="78">
        <f>'11生産名目'!AA7</f>
        <v>104064</v>
      </c>
      <c r="AB7" s="78">
        <f>'11生産名目'!AB7</f>
        <v>103921</v>
      </c>
      <c r="AC7" s="78">
        <f>'11生産名目'!AC7</f>
        <v>97837</v>
      </c>
      <c r="AD7" s="407">
        <f>'11生産名目'!AD7</f>
        <v>86012</v>
      </c>
      <c r="AE7" s="407"/>
      <c r="AF7" s="80" t="s">
        <v>90</v>
      </c>
      <c r="AG7" s="80" t="s">
        <v>91</v>
      </c>
      <c r="AH7" s="355"/>
      <c r="AI7" s="1041">
        <v>86778.417820455565</v>
      </c>
      <c r="AJ7" s="85">
        <v>89136.334524341219</v>
      </c>
      <c r="AK7" s="85">
        <v>85035.772666368925</v>
      </c>
      <c r="AL7" s="85">
        <v>73151</v>
      </c>
      <c r="AM7" s="85">
        <v>78305</v>
      </c>
      <c r="AN7" s="53">
        <v>72828</v>
      </c>
      <c r="AO7" s="54">
        <v>68925</v>
      </c>
      <c r="AP7" s="996">
        <v>68428</v>
      </c>
      <c r="AQ7" s="54">
        <v>66665</v>
      </c>
      <c r="AR7" s="54">
        <v>68213</v>
      </c>
      <c r="AS7" s="54">
        <v>68079</v>
      </c>
      <c r="AT7" s="54">
        <v>73411</v>
      </c>
      <c r="AU7" s="996">
        <v>68337</v>
      </c>
      <c r="AV7" s="54">
        <v>65909</v>
      </c>
      <c r="AW7" s="54">
        <v>75417</v>
      </c>
      <c r="AX7" s="54">
        <v>83182</v>
      </c>
      <c r="AY7" s="1003">
        <v>79615</v>
      </c>
      <c r="AZ7" s="858"/>
      <c r="BA7" s="1910">
        <f t="shared" si="1"/>
        <v>-34.919928738755843</v>
      </c>
      <c r="BB7" s="1071">
        <f t="shared" si="2"/>
        <v>-21.146292224896925</v>
      </c>
      <c r="BC7" s="1912">
        <f t="shared" si="3"/>
        <v>-0.13298649675571403</v>
      </c>
      <c r="BD7" s="1019">
        <f t="shared" si="4"/>
        <v>16.503504689992244</v>
      </c>
      <c r="BE7" s="1143"/>
      <c r="BF7" s="1129">
        <f t="shared" si="5"/>
        <v>-3.3369926333280953</v>
      </c>
      <c r="BG7" s="1130">
        <f t="shared" si="6"/>
        <v>-2.6611458977532365E-2</v>
      </c>
      <c r="BH7" s="1131">
        <f t="shared" si="7"/>
        <v>3.1021681037670445</v>
      </c>
    </row>
    <row r="8" spans="1:60" s="17" customFormat="1" ht="12">
      <c r="A8" s="1889" t="s">
        <v>130</v>
      </c>
      <c r="B8" s="80" t="s">
        <v>92</v>
      </c>
      <c r="C8" s="2156"/>
      <c r="D8" s="78">
        <f>ROUND($S8*'11生産名目'!D8,0)</f>
        <v>3067</v>
      </c>
      <c r="E8" s="78">
        <f>ROUND($S8*'11生産名目'!E8,0)</f>
        <v>3565</v>
      </c>
      <c r="F8" s="78">
        <f>ROUND($S8*'11生産名目'!F8,0)</f>
        <v>3065</v>
      </c>
      <c r="G8" s="78">
        <f>ROUND($S8*'11生産名目'!G8,0)</f>
        <v>3131</v>
      </c>
      <c r="H8" s="78">
        <f>ROUND($S8*'11生産名目'!H8,0)</f>
        <v>4323</v>
      </c>
      <c r="I8" s="78">
        <f>ROUND($S8*'11生産名目'!I8,0)</f>
        <v>5193</v>
      </c>
      <c r="J8" s="78">
        <f>ROUND($S8*'11生産名目'!J8,0)</f>
        <v>4904</v>
      </c>
      <c r="K8" s="78">
        <f>ROUND($S8*'11生産名目'!K8,0)</f>
        <v>4419</v>
      </c>
      <c r="L8" s="78">
        <f>ROUND($S8*'11生産名目'!L8,0)</f>
        <v>3927</v>
      </c>
      <c r="M8" s="78">
        <f>ROUND($S8*'11生産名目'!M8,0)</f>
        <v>3568</v>
      </c>
      <c r="N8" s="78">
        <f>ROUND($S8*'11生産名目'!N8,0)</f>
        <v>3025</v>
      </c>
      <c r="O8" s="78">
        <f>ROUND($S8*'11生産名目'!O8,0)</f>
        <v>2533</v>
      </c>
      <c r="P8" s="78">
        <f>ROUND($S8*'11生産名目'!P8,0)</f>
        <v>3353</v>
      </c>
      <c r="Q8" s="78">
        <f>ROUND($S8*'11生産名目'!Q8,0)</f>
        <v>3256</v>
      </c>
      <c r="R8" s="407">
        <f>ROUND($S8*'11生産名目'!R8,0)</f>
        <v>2969</v>
      </c>
      <c r="S8" s="1622">
        <f>'11生産名目'!T8/'11生産名目'!S8</f>
        <v>0.32745098039215687</v>
      </c>
      <c r="T8" s="411">
        <f>'11生産名目'!T8</f>
        <v>3006</v>
      </c>
      <c r="U8" s="78">
        <f>'11生産名目'!U8</f>
        <v>2984</v>
      </c>
      <c r="V8" s="78">
        <f>'11生産名目'!V8</f>
        <v>3239</v>
      </c>
      <c r="W8" s="78">
        <f>'11生産名目'!W8</f>
        <v>3218</v>
      </c>
      <c r="X8" s="78">
        <f>'11生産名目'!X8</f>
        <v>3258</v>
      </c>
      <c r="Y8" s="78">
        <f>'11生産名目'!Y8</f>
        <v>3224</v>
      </c>
      <c r="Z8" s="78">
        <f>'11生産名目'!Z8</f>
        <v>4002</v>
      </c>
      <c r="AA8" s="78">
        <f>'11生産名目'!AA8</f>
        <v>3304</v>
      </c>
      <c r="AB8" s="78">
        <f>'11生産名目'!AB8</f>
        <v>3505</v>
      </c>
      <c r="AC8" s="78">
        <f>'11生産名目'!AC8</f>
        <v>2736</v>
      </c>
      <c r="AD8" s="407">
        <f>'11生産名目'!AD8</f>
        <v>3955</v>
      </c>
      <c r="AE8" s="407"/>
      <c r="AF8" s="80" t="s">
        <v>130</v>
      </c>
      <c r="AG8" s="80" t="s">
        <v>92</v>
      </c>
      <c r="AH8" s="355"/>
      <c r="AI8" s="1041">
        <v>5525</v>
      </c>
      <c r="AJ8" s="85">
        <v>5663</v>
      </c>
      <c r="AK8" s="85">
        <v>5949</v>
      </c>
      <c r="AL8" s="85">
        <v>6020</v>
      </c>
      <c r="AM8" s="85">
        <v>6025</v>
      </c>
      <c r="AN8" s="53">
        <v>6250</v>
      </c>
      <c r="AO8" s="54">
        <v>6224</v>
      </c>
      <c r="AP8" s="996">
        <v>6178</v>
      </c>
      <c r="AQ8" s="54">
        <v>5563</v>
      </c>
      <c r="AR8" s="54">
        <v>5668</v>
      </c>
      <c r="AS8" s="54">
        <v>5323</v>
      </c>
      <c r="AT8" s="54">
        <v>5081</v>
      </c>
      <c r="AU8" s="996">
        <v>5260</v>
      </c>
      <c r="AV8" s="54">
        <v>5449</v>
      </c>
      <c r="AW8" s="54">
        <v>5603</v>
      </c>
      <c r="AX8" s="54">
        <v>5581</v>
      </c>
      <c r="AY8" s="1003">
        <v>5593</v>
      </c>
      <c r="AZ8" s="858"/>
      <c r="BA8" s="1910">
        <f t="shared" si="1"/>
        <v>69.582565991405772</v>
      </c>
      <c r="BB8" s="1071">
        <f t="shared" si="2"/>
        <v>11.819004524886878</v>
      </c>
      <c r="BC8" s="1910">
        <f t="shared" si="3"/>
        <v>-14.859177727419878</v>
      </c>
      <c r="BD8" s="1019">
        <f t="shared" si="4"/>
        <v>6.330798479087453</v>
      </c>
      <c r="BE8" s="1143"/>
      <c r="BF8" s="1129">
        <f t="shared" si="5"/>
        <v>1.6086785055810404</v>
      </c>
      <c r="BG8" s="1130">
        <f t="shared" si="6"/>
        <v>-3.166067768573666</v>
      </c>
      <c r="BH8" s="1131">
        <f t="shared" si="7"/>
        <v>1.2352629018232975</v>
      </c>
    </row>
    <row r="9" spans="1:60" s="17" customFormat="1" ht="12">
      <c r="A9" s="1889" t="s">
        <v>93</v>
      </c>
      <c r="B9" s="80" t="s">
        <v>94</v>
      </c>
      <c r="C9" s="2156"/>
      <c r="D9" s="78">
        <f>ROUND($S9*'11生産名目'!D9,0)</f>
        <v>20769</v>
      </c>
      <c r="E9" s="78">
        <f>ROUND($S9*'11生産名目'!E9,0)</f>
        <v>24316</v>
      </c>
      <c r="F9" s="78">
        <f>ROUND($S9*'11生産名目'!F9,0)</f>
        <v>29207</v>
      </c>
      <c r="G9" s="78">
        <f>ROUND($S9*'11生産名目'!G9,0)</f>
        <v>30146</v>
      </c>
      <c r="H9" s="78">
        <f>ROUND($S9*'11生産名目'!H9,0)</f>
        <v>32641</v>
      </c>
      <c r="I9" s="78">
        <f>ROUND($S9*'11生産名目'!I9,0)</f>
        <v>32175</v>
      </c>
      <c r="J9" s="78">
        <f>ROUND($S9*'11生産名目'!J9,0)</f>
        <v>30216</v>
      </c>
      <c r="K9" s="78">
        <f>ROUND($S9*'11生産名目'!K9,0)</f>
        <v>31300</v>
      </c>
      <c r="L9" s="78">
        <f>ROUND($S9*'11生産名目'!L9,0)</f>
        <v>32520</v>
      </c>
      <c r="M9" s="78">
        <f>ROUND($S9*'11生産名目'!M9,0)</f>
        <v>32265</v>
      </c>
      <c r="N9" s="78">
        <f>ROUND($S9*'11生産名目'!N9,0)</f>
        <v>32597</v>
      </c>
      <c r="O9" s="78">
        <f>ROUND($S9*'11生産名目'!O9,0)</f>
        <v>31151</v>
      </c>
      <c r="P9" s="78">
        <f>ROUND($S9*'11生産名目'!P9,0)</f>
        <v>33538</v>
      </c>
      <c r="Q9" s="78">
        <f>ROUND($S9*'11生産名目'!Q9,0)</f>
        <v>35148</v>
      </c>
      <c r="R9" s="407">
        <f>ROUND($S9*'11生産名目'!R9,0)</f>
        <v>33270</v>
      </c>
      <c r="S9" s="1622">
        <f>'11生産名目'!T9/'11生産名目'!S9</f>
        <v>0.91329768270944744</v>
      </c>
      <c r="T9" s="411">
        <f>'11生産名目'!T9</f>
        <v>38427</v>
      </c>
      <c r="U9" s="78">
        <f>'11生産名目'!U9</f>
        <v>42945</v>
      </c>
      <c r="V9" s="78">
        <f>'11生産名目'!V9</f>
        <v>38835</v>
      </c>
      <c r="W9" s="78">
        <f>'11生産名目'!W9</f>
        <v>38530</v>
      </c>
      <c r="X9" s="78">
        <f>'11生産名目'!X9</f>
        <v>35536</v>
      </c>
      <c r="Y9" s="78">
        <f>'11生産名目'!Y9</f>
        <v>32851</v>
      </c>
      <c r="Z9" s="78">
        <f>'11生産名目'!Z9</f>
        <v>35624</v>
      </c>
      <c r="AA9" s="78">
        <f>'11生産名目'!AA9</f>
        <v>32372</v>
      </c>
      <c r="AB9" s="78">
        <f>'11生産名目'!AB9</f>
        <v>31672</v>
      </c>
      <c r="AC9" s="78">
        <f>'11生産名目'!AC9</f>
        <v>31541</v>
      </c>
      <c r="AD9" s="407">
        <f>'11生産名目'!AD9</f>
        <v>29958</v>
      </c>
      <c r="AE9" s="407"/>
      <c r="AF9" s="80" t="s">
        <v>93</v>
      </c>
      <c r="AG9" s="80" t="s">
        <v>94</v>
      </c>
      <c r="AH9" s="355"/>
      <c r="AI9" s="1041">
        <v>30021</v>
      </c>
      <c r="AJ9" s="85">
        <v>30092</v>
      </c>
      <c r="AK9" s="85">
        <v>26905</v>
      </c>
      <c r="AL9" s="85">
        <v>23620</v>
      </c>
      <c r="AM9" s="85">
        <v>25080</v>
      </c>
      <c r="AN9" s="53">
        <v>20728</v>
      </c>
      <c r="AO9" s="54">
        <v>23402</v>
      </c>
      <c r="AP9" s="996">
        <v>19226</v>
      </c>
      <c r="AQ9" s="54">
        <v>21013</v>
      </c>
      <c r="AR9" s="54">
        <v>19894</v>
      </c>
      <c r="AS9" s="54">
        <v>17466</v>
      </c>
      <c r="AT9" s="54">
        <v>23105</v>
      </c>
      <c r="AU9" s="996">
        <v>17212</v>
      </c>
      <c r="AV9" s="54">
        <v>19095</v>
      </c>
      <c r="AW9" s="54">
        <v>22712</v>
      </c>
      <c r="AX9" s="54">
        <v>26151</v>
      </c>
      <c r="AY9" s="1003">
        <v>25541</v>
      </c>
      <c r="AZ9" s="858"/>
      <c r="BA9" s="1910">
        <f t="shared" si="1"/>
        <v>-15.519473210265646</v>
      </c>
      <c r="BB9" s="1071">
        <f t="shared" si="2"/>
        <v>-35.958162619499682</v>
      </c>
      <c r="BC9" s="1910">
        <f t="shared" si="3"/>
        <v>-10.475397898678871</v>
      </c>
      <c r="BD9" s="1019">
        <f t="shared" si="4"/>
        <v>48.390657680687895</v>
      </c>
      <c r="BE9" s="1143"/>
      <c r="BF9" s="1129">
        <f t="shared" si="5"/>
        <v>-6.1677848530387163</v>
      </c>
      <c r="BG9" s="1130">
        <f t="shared" si="6"/>
        <v>-2.1888241453459356</v>
      </c>
      <c r="BH9" s="1131">
        <f t="shared" si="7"/>
        <v>8.2134671288754504</v>
      </c>
    </row>
    <row r="10" spans="1:60" s="17" customFormat="1" ht="12">
      <c r="A10" s="2157"/>
      <c r="B10" s="2019" t="s">
        <v>317</v>
      </c>
      <c r="C10" s="2158"/>
      <c r="D10" s="431">
        <f>SUM(D7:D9)</f>
        <v>157858</v>
      </c>
      <c r="E10" s="431">
        <f t="shared" ref="E10:R10" si="8">SUM(E7:E9)</f>
        <v>164185</v>
      </c>
      <c r="F10" s="431">
        <f t="shared" si="8"/>
        <v>194549</v>
      </c>
      <c r="G10" s="431">
        <f t="shared" si="8"/>
        <v>192116</v>
      </c>
      <c r="H10" s="431">
        <f t="shared" si="8"/>
        <v>193073</v>
      </c>
      <c r="I10" s="431">
        <f t="shared" si="8"/>
        <v>166217</v>
      </c>
      <c r="J10" s="431">
        <f t="shared" si="8"/>
        <v>176135</v>
      </c>
      <c r="K10" s="431">
        <f t="shared" si="8"/>
        <v>152559</v>
      </c>
      <c r="L10" s="431">
        <f t="shared" si="8"/>
        <v>170723</v>
      </c>
      <c r="M10" s="431">
        <f t="shared" si="8"/>
        <v>184573</v>
      </c>
      <c r="N10" s="431">
        <f t="shared" si="8"/>
        <v>170348</v>
      </c>
      <c r="O10" s="431">
        <f t="shared" si="8"/>
        <v>173527</v>
      </c>
      <c r="P10" s="431">
        <f t="shared" si="8"/>
        <v>160406</v>
      </c>
      <c r="Q10" s="431">
        <f t="shared" si="8"/>
        <v>173330</v>
      </c>
      <c r="R10" s="1554">
        <f t="shared" si="8"/>
        <v>167662</v>
      </c>
      <c r="S10" s="1625" t="s">
        <v>1029</v>
      </c>
      <c r="T10" s="2018">
        <f>'11生産名目'!T10</f>
        <v>173461</v>
      </c>
      <c r="U10" s="431">
        <f>'11生産名目'!U10</f>
        <v>176302</v>
      </c>
      <c r="V10" s="431">
        <f>'11生産名目'!V10</f>
        <v>159928</v>
      </c>
      <c r="W10" s="431">
        <f>'11生産名目'!W10</f>
        <v>167839</v>
      </c>
      <c r="X10" s="431">
        <f>'11生産名目'!X10</f>
        <v>172135</v>
      </c>
      <c r="Y10" s="431">
        <f>'11生産名目'!Y10</f>
        <v>158354</v>
      </c>
      <c r="Z10" s="431">
        <f>'11生産名目'!Z10</f>
        <v>154854</v>
      </c>
      <c r="AA10" s="431">
        <f>'11生産名目'!AA10</f>
        <v>139740</v>
      </c>
      <c r="AB10" s="431">
        <f>'11生産名目'!AB10</f>
        <v>139098</v>
      </c>
      <c r="AC10" s="431">
        <f>'11生産名目'!AC10</f>
        <v>132114</v>
      </c>
      <c r="AD10" s="1554">
        <f>'11生産名目'!AD10</f>
        <v>119925</v>
      </c>
      <c r="AE10" s="1554"/>
      <c r="AF10" s="1044"/>
      <c r="AG10" s="2019" t="s">
        <v>317</v>
      </c>
      <c r="AH10" s="2020"/>
      <c r="AI10" s="1041">
        <v>122324.41782045556</v>
      </c>
      <c r="AJ10" s="1041">
        <v>124891.33452434122</v>
      </c>
      <c r="AK10" s="1041">
        <v>117889.77266636892</v>
      </c>
      <c r="AL10" s="1041">
        <v>102791</v>
      </c>
      <c r="AM10" s="1041">
        <v>109410</v>
      </c>
      <c r="AN10" s="2021">
        <v>99806</v>
      </c>
      <c r="AO10" s="996">
        <v>98551</v>
      </c>
      <c r="AP10" s="996">
        <v>93832</v>
      </c>
      <c r="AQ10" s="996">
        <v>93241</v>
      </c>
      <c r="AR10" s="996">
        <v>93775</v>
      </c>
      <c r="AS10" s="996">
        <v>90868</v>
      </c>
      <c r="AT10" s="996">
        <v>101597</v>
      </c>
      <c r="AU10" s="996">
        <v>90809</v>
      </c>
      <c r="AV10" s="996">
        <v>90453</v>
      </c>
      <c r="AW10" s="996">
        <v>103732</v>
      </c>
      <c r="AX10" s="996">
        <v>114914</v>
      </c>
      <c r="AY10" s="1003">
        <v>110749</v>
      </c>
      <c r="AZ10" s="104"/>
      <c r="BA10" s="1910">
        <f t="shared" si="1"/>
        <v>-28.936928677807789</v>
      </c>
      <c r="BB10" s="1071">
        <f t="shared" si="2"/>
        <v>-23.292502288689374</v>
      </c>
      <c r="BC10" s="1910">
        <f t="shared" si="3"/>
        <v>-3.2217154062579931</v>
      </c>
      <c r="BD10" s="1019">
        <f t="shared" si="4"/>
        <v>21.958175951722847</v>
      </c>
      <c r="BE10" s="1143"/>
      <c r="BF10" s="1129">
        <f t="shared" si="5"/>
        <v>-3.7173002317087422</v>
      </c>
      <c r="BG10" s="1130">
        <f t="shared" si="6"/>
        <v>-0.65281086243127451</v>
      </c>
      <c r="BH10" s="1131">
        <f t="shared" si="7"/>
        <v>4.0500238408403444</v>
      </c>
    </row>
    <row r="11" spans="1:60" s="17" customFormat="1" ht="12">
      <c r="A11" s="1889" t="s">
        <v>288</v>
      </c>
      <c r="B11" s="80"/>
      <c r="C11" s="2156"/>
      <c r="D11" s="78">
        <f>ROUND($S11*'11生産名目'!D11,0)</f>
        <v>50367</v>
      </c>
      <c r="E11" s="78">
        <f>ROUND($S11*'11生産名目'!E11,0)</f>
        <v>48454</v>
      </c>
      <c r="F11" s="78">
        <f>ROUND($S11*'11生産名目'!F11,0)</f>
        <v>54411</v>
      </c>
      <c r="G11" s="78">
        <f>ROUND($S11*'11生産名目'!G11,0)</f>
        <v>57148</v>
      </c>
      <c r="H11" s="78">
        <f>ROUND($S11*'11生産名目'!H11,0)</f>
        <v>60870</v>
      </c>
      <c r="I11" s="78">
        <f>ROUND($S11*'11生産名目'!I11,0)</f>
        <v>76925</v>
      </c>
      <c r="J11" s="78">
        <f>ROUND($S11*'11生産名目'!J11,0)</f>
        <v>70360</v>
      </c>
      <c r="K11" s="78">
        <f>ROUND($S11*'11生産名目'!K11,0)</f>
        <v>62895</v>
      </c>
      <c r="L11" s="78">
        <f>ROUND($S11*'11生産名目'!L11,0)</f>
        <v>46789</v>
      </c>
      <c r="M11" s="78">
        <f>ROUND($S11*'11生産名目'!M11,0)</f>
        <v>41735</v>
      </c>
      <c r="N11" s="78">
        <f>ROUND($S11*'11生産名目'!N11,0)</f>
        <v>36111</v>
      </c>
      <c r="O11" s="78">
        <f>ROUND($S11*'11生産名目'!O11,0)</f>
        <v>47387</v>
      </c>
      <c r="P11" s="78">
        <f>ROUND($S11*'11生産名目'!P11,0)</f>
        <v>60301</v>
      </c>
      <c r="Q11" s="78">
        <f>ROUND($S11*'11生産名目'!Q11,0)</f>
        <v>93716</v>
      </c>
      <c r="R11" s="407">
        <f>ROUND($S11*'11生産名目'!R11,0)</f>
        <v>84540</v>
      </c>
      <c r="S11" s="1622">
        <f>'11生産名目'!T11/'11生産名目'!S11</f>
        <v>0.98156604092677147</v>
      </c>
      <c r="T11" s="411">
        <f>'11生産名目'!T11</f>
        <v>92864</v>
      </c>
      <c r="U11" s="78">
        <f>'11生産名目'!U11</f>
        <v>79867</v>
      </c>
      <c r="V11" s="78">
        <f>'11生産名目'!V11</f>
        <v>71023</v>
      </c>
      <c r="W11" s="78">
        <f>'11生産名目'!W11</f>
        <v>78699</v>
      </c>
      <c r="X11" s="78">
        <f>'11生産名目'!X11</f>
        <v>72807</v>
      </c>
      <c r="Y11" s="78">
        <f>'11生産名目'!Y11</f>
        <v>65613</v>
      </c>
      <c r="Z11" s="78">
        <f>'11生産名目'!Z11</f>
        <v>72888</v>
      </c>
      <c r="AA11" s="78">
        <f>'11生産名目'!AA11</f>
        <v>51919</v>
      </c>
      <c r="AB11" s="78">
        <f>'11生産名目'!AB11</f>
        <v>55567</v>
      </c>
      <c r="AC11" s="78">
        <f>'11生産名目'!AC11</f>
        <v>44305</v>
      </c>
      <c r="AD11" s="407">
        <f>'11生産名目'!AD11</f>
        <v>124157</v>
      </c>
      <c r="AE11" s="407"/>
      <c r="AF11" s="80" t="s">
        <v>288</v>
      </c>
      <c r="AG11" s="80"/>
      <c r="AH11" s="355"/>
      <c r="AI11" s="1041">
        <v>6543</v>
      </c>
      <c r="AJ11" s="85">
        <v>5415</v>
      </c>
      <c r="AK11" s="85">
        <v>5415</v>
      </c>
      <c r="AL11" s="85">
        <v>5152</v>
      </c>
      <c r="AM11" s="85">
        <v>5402</v>
      </c>
      <c r="AN11" s="55">
        <v>7117</v>
      </c>
      <c r="AO11" s="56">
        <v>6993</v>
      </c>
      <c r="AP11" s="997">
        <v>6222</v>
      </c>
      <c r="AQ11" s="56">
        <v>5083</v>
      </c>
      <c r="AR11" s="56">
        <v>5475</v>
      </c>
      <c r="AS11" s="56">
        <v>5781</v>
      </c>
      <c r="AT11" s="56">
        <v>5325</v>
      </c>
      <c r="AU11" s="997">
        <v>6071</v>
      </c>
      <c r="AV11" s="56">
        <v>7678</v>
      </c>
      <c r="AW11" s="56">
        <v>5793</v>
      </c>
      <c r="AX11" s="56">
        <v>4643</v>
      </c>
      <c r="AY11" s="1004">
        <v>4152</v>
      </c>
      <c r="AZ11" s="858"/>
      <c r="BA11" s="1910">
        <f t="shared" si="1"/>
        <v>-91.013226750175122</v>
      </c>
      <c r="BB11" s="1071">
        <f t="shared" si="2"/>
        <v>-4.9060064190738197</v>
      </c>
      <c r="BC11" s="1910">
        <f t="shared" si="3"/>
        <v>-2.4268723882995822</v>
      </c>
      <c r="BD11" s="1019">
        <f t="shared" si="4"/>
        <v>-31.609290067534179</v>
      </c>
      <c r="BE11" s="1143"/>
      <c r="BF11" s="1129">
        <f t="shared" si="5"/>
        <v>-0.71605796352940398</v>
      </c>
      <c r="BG11" s="1130">
        <f t="shared" si="6"/>
        <v>-0.49015604194739826</v>
      </c>
      <c r="BH11" s="1131">
        <f t="shared" si="7"/>
        <v>-7.3171409292502432</v>
      </c>
    </row>
    <row r="12" spans="1:60" s="17" customFormat="1" ht="12">
      <c r="A12" s="1889" t="s">
        <v>289</v>
      </c>
      <c r="B12" s="80"/>
      <c r="C12" s="2156"/>
      <c r="D12" s="436">
        <f t="shared" ref="D12:Q12" si="9">SUM(D13:D27)</f>
        <v>1943978</v>
      </c>
      <c r="E12" s="436">
        <f t="shared" si="9"/>
        <v>2457690</v>
      </c>
      <c r="F12" s="436">
        <f t="shared" si="9"/>
        <v>2422727</v>
      </c>
      <c r="G12" s="436">
        <f t="shared" si="9"/>
        <v>2556767</v>
      </c>
      <c r="H12" s="436">
        <f t="shared" si="9"/>
        <v>3023468</v>
      </c>
      <c r="I12" s="436">
        <f t="shared" si="9"/>
        <v>3729846</v>
      </c>
      <c r="J12" s="436">
        <f t="shared" si="9"/>
        <v>3903702</v>
      </c>
      <c r="K12" s="436">
        <f t="shared" si="9"/>
        <v>3877289</v>
      </c>
      <c r="L12" s="436">
        <f t="shared" si="9"/>
        <v>4112031</v>
      </c>
      <c r="M12" s="436">
        <f t="shared" si="9"/>
        <v>4385569</v>
      </c>
      <c r="N12" s="436">
        <f t="shared" si="9"/>
        <v>4372498</v>
      </c>
      <c r="O12" s="436">
        <f t="shared" si="9"/>
        <v>4207515</v>
      </c>
      <c r="P12" s="436">
        <f t="shared" si="9"/>
        <v>4478085</v>
      </c>
      <c r="Q12" s="436">
        <f t="shared" si="9"/>
        <v>4890726</v>
      </c>
      <c r="R12" s="1553">
        <f>SUM(R13:R27)</f>
        <v>5266206</v>
      </c>
      <c r="S12" s="1625" t="s">
        <v>1029</v>
      </c>
      <c r="T12" s="411">
        <f>'11生産名目'!T12</f>
        <v>5736979</v>
      </c>
      <c r="U12" s="78">
        <f>'11生産名目'!U12</f>
        <v>6052658</v>
      </c>
      <c r="V12" s="78">
        <f>'11生産名目'!V12</f>
        <v>5766191</v>
      </c>
      <c r="W12" s="78">
        <f>'11生産名目'!W12</f>
        <v>5657518</v>
      </c>
      <c r="X12" s="78">
        <f>'11生産名目'!X12</f>
        <v>5386749</v>
      </c>
      <c r="Y12" s="78">
        <f>'11生産名目'!Y12</f>
        <v>5732066</v>
      </c>
      <c r="Z12" s="78">
        <f>'11生産名目'!Z12</f>
        <v>5690814</v>
      </c>
      <c r="AA12" s="78">
        <f>'11生産名目'!AA12</f>
        <v>5616140</v>
      </c>
      <c r="AB12" s="78">
        <f>'11生産名目'!AB12</f>
        <v>5370649</v>
      </c>
      <c r="AC12" s="78">
        <f>'11生産名目'!AC12</f>
        <v>5129192</v>
      </c>
      <c r="AD12" s="407">
        <f>'11生産名目'!AD12</f>
        <v>5200382</v>
      </c>
      <c r="AE12" s="407"/>
      <c r="AF12" s="80" t="s">
        <v>289</v>
      </c>
      <c r="AG12" s="80"/>
      <c r="AH12" s="355"/>
      <c r="AI12" s="1041">
        <v>4943576</v>
      </c>
      <c r="AJ12" s="85">
        <v>4769310</v>
      </c>
      <c r="AK12" s="85">
        <v>4744064</v>
      </c>
      <c r="AL12" s="85">
        <v>4979090</v>
      </c>
      <c r="AM12" s="85">
        <v>5076198</v>
      </c>
      <c r="AN12" s="53">
        <v>5467878</v>
      </c>
      <c r="AO12" s="54">
        <v>5314435</v>
      </c>
      <c r="AP12" s="996">
        <v>5417096</v>
      </c>
      <c r="AQ12" s="54">
        <v>4233272</v>
      </c>
      <c r="AR12" s="54">
        <v>4813125</v>
      </c>
      <c r="AS12" s="54">
        <v>4662333</v>
      </c>
      <c r="AT12" s="54">
        <v>4707116</v>
      </c>
      <c r="AU12" s="996">
        <v>4646232</v>
      </c>
      <c r="AV12" s="54">
        <v>4821970</v>
      </c>
      <c r="AW12" s="54">
        <v>4755784</v>
      </c>
      <c r="AX12" s="54">
        <v>4725093</v>
      </c>
      <c r="AY12" s="1003">
        <v>4903115</v>
      </c>
      <c r="AZ12" s="858"/>
      <c r="BA12" s="1913">
        <f t="shared" si="1"/>
        <v>-8.2270957863453447</v>
      </c>
      <c r="BB12" s="1155">
        <f t="shared" si="2"/>
        <v>9.5784913592913323</v>
      </c>
      <c r="BC12" s="1946">
        <f t="shared" si="3"/>
        <v>-14.230207476478171</v>
      </c>
      <c r="BD12" s="1152">
        <f t="shared" si="4"/>
        <v>5.5288457399458313</v>
      </c>
      <c r="BE12" s="1930"/>
      <c r="BF12" s="1129">
        <f t="shared" si="5"/>
        <v>1.3153024581576078</v>
      </c>
      <c r="BG12" s="1130">
        <f t="shared" si="6"/>
        <v>-3.023418260167221</v>
      </c>
      <c r="BH12" s="1131">
        <f t="shared" si="7"/>
        <v>1.0820957382767116</v>
      </c>
    </row>
    <row r="13" spans="1:60" s="17" customFormat="1" ht="12">
      <c r="A13" s="2159" t="s">
        <v>99</v>
      </c>
      <c r="B13" s="626"/>
      <c r="C13" s="2160"/>
      <c r="D13" s="78">
        <f>ROUND($S13*'11生産名目'!D13,0)</f>
        <v>392849</v>
      </c>
      <c r="E13" s="78">
        <f>ROUND($S13*'11生産名目'!E13,0)</f>
        <v>454481</v>
      </c>
      <c r="F13" s="78">
        <f>ROUND($S13*'11生産名目'!F13,0)</f>
        <v>490529</v>
      </c>
      <c r="G13" s="78">
        <f>ROUND($S13*'11生産名目'!G13,0)</f>
        <v>513640</v>
      </c>
      <c r="H13" s="78">
        <f>ROUND($S13*'11生産名目'!H13,0)</f>
        <v>524026</v>
      </c>
      <c r="I13" s="78">
        <f>ROUND($S13*'11生産名目'!I13,0)</f>
        <v>669412</v>
      </c>
      <c r="J13" s="78">
        <f>ROUND($S13*'11生産名目'!J13,0)</f>
        <v>699045</v>
      </c>
      <c r="K13" s="78">
        <f>ROUND($S13*'11生産名目'!K13,0)</f>
        <v>709959</v>
      </c>
      <c r="L13" s="78">
        <f>ROUND($S13*'11生産名目'!L13,0)</f>
        <v>763818</v>
      </c>
      <c r="M13" s="78">
        <f>ROUND($S13*'11生産名目'!M13,0)</f>
        <v>776359</v>
      </c>
      <c r="N13" s="78">
        <f>ROUND($S13*'11生産名目'!N13,0)</f>
        <v>802119</v>
      </c>
      <c r="O13" s="78">
        <f>ROUND($S13*'11生産名目'!O13,0)</f>
        <v>824595</v>
      </c>
      <c r="P13" s="78">
        <f>ROUND($S13*'11生産名目'!P13,0)</f>
        <v>836653</v>
      </c>
      <c r="Q13" s="78">
        <f>ROUND($S13*'11生産名目'!Q13,0)</f>
        <v>829474</v>
      </c>
      <c r="R13" s="407">
        <f>ROUND($S13*'11生産名目'!R13,0)</f>
        <v>867243</v>
      </c>
      <c r="S13" s="1623">
        <f>'11生産名目'!T13/'11生産名目'!S13</f>
        <v>1.0593107019562715</v>
      </c>
      <c r="T13" s="1618">
        <f>'11生産名目'!T13</f>
        <v>920541</v>
      </c>
      <c r="U13" s="586">
        <f>'11生産名目'!U13</f>
        <v>969330</v>
      </c>
      <c r="V13" s="586">
        <f>'11生産名目'!V13</f>
        <v>929533</v>
      </c>
      <c r="W13" s="586">
        <f>'11生産名目'!W13</f>
        <v>928699</v>
      </c>
      <c r="X13" s="586">
        <f>'11生産名目'!X13</f>
        <v>797345</v>
      </c>
      <c r="Y13" s="586">
        <f>'11生産名目'!Y13</f>
        <v>935339</v>
      </c>
      <c r="Z13" s="586">
        <f>'11生産名目'!Z13</f>
        <v>818593</v>
      </c>
      <c r="AA13" s="586">
        <f>'11生産名目'!AA13</f>
        <v>873273</v>
      </c>
      <c r="AB13" s="586">
        <f>'11生産名目'!AB13</f>
        <v>921195</v>
      </c>
      <c r="AC13" s="586">
        <f>'11生産名目'!AC13</f>
        <v>884029</v>
      </c>
      <c r="AD13" s="587">
        <f>'11生産名目'!AD13</f>
        <v>882526</v>
      </c>
      <c r="AE13" s="587"/>
      <c r="AF13" s="625" t="s">
        <v>99</v>
      </c>
      <c r="AG13" s="626"/>
      <c r="AH13" s="360"/>
      <c r="AI13" s="1042">
        <v>847541</v>
      </c>
      <c r="AJ13" s="626">
        <v>839239</v>
      </c>
      <c r="AK13" s="626">
        <v>832555</v>
      </c>
      <c r="AL13" s="626">
        <v>810543</v>
      </c>
      <c r="AM13" s="626">
        <v>786538</v>
      </c>
      <c r="AN13" s="51">
        <v>785616</v>
      </c>
      <c r="AO13" s="52">
        <v>751191</v>
      </c>
      <c r="AP13" s="998">
        <v>770680</v>
      </c>
      <c r="AQ13" s="52">
        <v>732097</v>
      </c>
      <c r="AR13" s="52">
        <v>751219</v>
      </c>
      <c r="AS13" s="52">
        <v>657811</v>
      </c>
      <c r="AT13" s="52">
        <v>746401</v>
      </c>
      <c r="AU13" s="998">
        <v>754225</v>
      </c>
      <c r="AV13" s="52">
        <v>772926</v>
      </c>
      <c r="AW13" s="52">
        <v>668737</v>
      </c>
      <c r="AX13" s="52">
        <v>787785</v>
      </c>
      <c r="AY13" s="1005">
        <v>790331</v>
      </c>
      <c r="AZ13" s="859"/>
      <c r="BA13" s="1910">
        <f t="shared" si="1"/>
        <v>6.2953928349710599</v>
      </c>
      <c r="BB13" s="1068">
        <f t="shared" si="2"/>
        <v>-9.0687058207213589</v>
      </c>
      <c r="BC13" s="1912">
        <f t="shared" si="3"/>
        <v>-2.1351274199408317</v>
      </c>
      <c r="BD13" s="1070">
        <f t="shared" si="4"/>
        <v>4.7871656335974011</v>
      </c>
      <c r="BE13" s="1145"/>
      <c r="BF13" s="1132">
        <f t="shared" si="5"/>
        <v>-1.348904965065556</v>
      </c>
      <c r="BG13" s="1133">
        <f t="shared" si="6"/>
        <v>-0.4307199301375686</v>
      </c>
      <c r="BH13" s="1134">
        <f t="shared" si="7"/>
        <v>0.93960912980488587</v>
      </c>
    </row>
    <row r="14" spans="1:60" s="17" customFormat="1" ht="12">
      <c r="A14" s="2161" t="s">
        <v>290</v>
      </c>
      <c r="B14" s="85"/>
      <c r="C14" s="2156"/>
      <c r="D14" s="78">
        <f>ROUND($S14*'11生産名目'!D14,0)</f>
        <v>70278</v>
      </c>
      <c r="E14" s="78">
        <f>ROUND($S14*'11生産名目'!E14,0)</f>
        <v>84766</v>
      </c>
      <c r="F14" s="78">
        <f>ROUND($S14*'11生産名目'!F14,0)</f>
        <v>65175</v>
      </c>
      <c r="G14" s="78">
        <f>ROUND($S14*'11生産名目'!G14,0)</f>
        <v>90640</v>
      </c>
      <c r="H14" s="78">
        <f>ROUND($S14*'11生産名目'!H14,0)</f>
        <v>84819</v>
      </c>
      <c r="I14" s="78">
        <f>ROUND($S14*'11生産名目'!I14,0)</f>
        <v>112233</v>
      </c>
      <c r="J14" s="78">
        <f>ROUND($S14*'11生産名目'!J14,0)</f>
        <v>112963</v>
      </c>
      <c r="K14" s="78">
        <f>ROUND($S14*'11生産名目'!K14,0)</f>
        <v>109458</v>
      </c>
      <c r="L14" s="78">
        <f>ROUND($S14*'11生産名目'!L14,0)</f>
        <v>127920</v>
      </c>
      <c r="M14" s="78">
        <f>ROUND($S14*'11生産名目'!M14,0)</f>
        <v>124130</v>
      </c>
      <c r="N14" s="78">
        <f>ROUND($S14*'11生産名目'!N14,0)</f>
        <v>115248</v>
      </c>
      <c r="O14" s="78">
        <f>ROUND($S14*'11生産名目'!O14,0)</f>
        <v>123304</v>
      </c>
      <c r="P14" s="78">
        <f>ROUND($S14*'11生産名目'!P14,0)</f>
        <v>117522</v>
      </c>
      <c r="Q14" s="78">
        <f>ROUND($S14*'11生産名目'!Q14,0)</f>
        <v>116348</v>
      </c>
      <c r="R14" s="407">
        <f>ROUND($S14*'11生産名目'!R14,0)</f>
        <v>117937</v>
      </c>
      <c r="S14" s="1620">
        <f>'11生産名目'!T14/'11生産名目'!S14</f>
        <v>1.0908084386826638</v>
      </c>
      <c r="T14" s="411">
        <f>'11生産名目'!T14</f>
        <v>108374</v>
      </c>
      <c r="U14" s="78">
        <f>'11生産名目'!U14</f>
        <v>116227</v>
      </c>
      <c r="V14" s="78">
        <f>'11生産名目'!V14</f>
        <v>111831</v>
      </c>
      <c r="W14" s="78">
        <f>'11生産名目'!W14</f>
        <v>94040</v>
      </c>
      <c r="X14" s="78">
        <f>'11生産名目'!X14</f>
        <v>44979</v>
      </c>
      <c r="Y14" s="78">
        <f>'11生産名目'!Y14</f>
        <v>48257</v>
      </c>
      <c r="Z14" s="78">
        <f>'11生産名目'!Z14</f>
        <v>47201</v>
      </c>
      <c r="AA14" s="78">
        <f>'11生産名目'!AA14</f>
        <v>51476</v>
      </c>
      <c r="AB14" s="78">
        <f>'11生産名目'!AB14</f>
        <v>40743</v>
      </c>
      <c r="AC14" s="78">
        <f>'11生産名目'!AC14</f>
        <v>36526</v>
      </c>
      <c r="AD14" s="407">
        <f>'11生産名目'!AD14</f>
        <v>37260</v>
      </c>
      <c r="AE14" s="407"/>
      <c r="AF14" s="627" t="s">
        <v>290</v>
      </c>
      <c r="AG14" s="85"/>
      <c r="AH14" s="355"/>
      <c r="AI14" s="1041">
        <v>86906</v>
      </c>
      <c r="AJ14" s="85">
        <v>81539</v>
      </c>
      <c r="AK14" s="85">
        <v>77567</v>
      </c>
      <c r="AL14" s="85">
        <v>69640</v>
      </c>
      <c r="AM14" s="85">
        <v>56530</v>
      </c>
      <c r="AN14" s="53">
        <v>58742</v>
      </c>
      <c r="AO14" s="54">
        <v>60713</v>
      </c>
      <c r="AP14" s="996">
        <v>57786</v>
      </c>
      <c r="AQ14" s="54">
        <v>45897</v>
      </c>
      <c r="AR14" s="54">
        <v>37021</v>
      </c>
      <c r="AS14" s="54">
        <v>37979</v>
      </c>
      <c r="AT14" s="54">
        <v>37734</v>
      </c>
      <c r="AU14" s="996">
        <v>35189</v>
      </c>
      <c r="AV14" s="54">
        <v>33443</v>
      </c>
      <c r="AW14" s="54">
        <v>41032</v>
      </c>
      <c r="AX14" s="54">
        <v>35986</v>
      </c>
      <c r="AY14" s="1003">
        <v>36560</v>
      </c>
      <c r="AZ14" s="858"/>
      <c r="BA14" s="1910">
        <f t="shared" si="1"/>
        <v>93.214611263033859</v>
      </c>
      <c r="BB14" s="1071">
        <f t="shared" si="2"/>
        <v>-33.50746783881435</v>
      </c>
      <c r="BC14" s="1910">
        <f t="shared" si="3"/>
        <v>-39.10462741840584</v>
      </c>
      <c r="BD14" s="1019">
        <f t="shared" si="4"/>
        <v>3.8961038961038961</v>
      </c>
      <c r="BE14" s="1143"/>
      <c r="BF14" s="1129">
        <f t="shared" si="5"/>
        <v>-5.6630482922761738</v>
      </c>
      <c r="BG14" s="1130">
        <f t="shared" si="6"/>
        <v>-9.4440776506658057</v>
      </c>
      <c r="BH14" s="1131">
        <f t="shared" si="7"/>
        <v>0.76735343765650388</v>
      </c>
    </row>
    <row r="15" spans="1:60" s="17" customFormat="1" ht="12">
      <c r="A15" s="2161" t="s">
        <v>291</v>
      </c>
      <c r="B15" s="85"/>
      <c r="C15" s="2156"/>
      <c r="D15" s="78">
        <f>ROUND($S15*'11生産名目'!D15,0)</f>
        <v>34546</v>
      </c>
      <c r="E15" s="78">
        <f>ROUND($S15*'11生産名目'!E15,0)</f>
        <v>38053</v>
      </c>
      <c r="F15" s="78">
        <f>ROUND($S15*'11生産名目'!F15,0)</f>
        <v>36485</v>
      </c>
      <c r="G15" s="78">
        <f>ROUND($S15*'11生産名目'!G15,0)</f>
        <v>39208</v>
      </c>
      <c r="H15" s="78">
        <f>ROUND($S15*'11生産名目'!H15,0)</f>
        <v>45137</v>
      </c>
      <c r="I15" s="78">
        <f>ROUND($S15*'11生産名目'!I15,0)</f>
        <v>58498</v>
      </c>
      <c r="J15" s="78">
        <f>ROUND($S15*'11生産名目'!J15,0)</f>
        <v>54829</v>
      </c>
      <c r="K15" s="78">
        <f>ROUND($S15*'11生産名目'!K15,0)</f>
        <v>62095</v>
      </c>
      <c r="L15" s="78">
        <f>ROUND($S15*'11生産名目'!L15,0)</f>
        <v>66361</v>
      </c>
      <c r="M15" s="78">
        <f>ROUND($S15*'11生産名目'!M15,0)</f>
        <v>83424</v>
      </c>
      <c r="N15" s="78">
        <f>ROUND($S15*'11生産名目'!N15,0)</f>
        <v>87578</v>
      </c>
      <c r="O15" s="78">
        <f>ROUND($S15*'11生産名目'!O15,0)</f>
        <v>106704</v>
      </c>
      <c r="P15" s="78">
        <f>ROUND($S15*'11生産名目'!P15,0)</f>
        <v>133404</v>
      </c>
      <c r="Q15" s="78">
        <f>ROUND($S15*'11生産名目'!Q15,0)</f>
        <v>163681</v>
      </c>
      <c r="R15" s="407">
        <f>ROUND($S15*'11生産名目'!R15,0)</f>
        <v>186981</v>
      </c>
      <c r="S15" s="1620">
        <f>'11生産名目'!T15/'11生産名目'!S15</f>
        <v>1.0946334993853917</v>
      </c>
      <c r="T15" s="411">
        <f>'11生産名目'!T15</f>
        <v>203037</v>
      </c>
      <c r="U15" s="78">
        <f>'11生産名目'!U15</f>
        <v>180916</v>
      </c>
      <c r="V15" s="78">
        <f>'11生産名目'!V15</f>
        <v>179346</v>
      </c>
      <c r="W15" s="78">
        <f>'11生産名目'!W15</f>
        <v>182833</v>
      </c>
      <c r="X15" s="78">
        <f>'11生産名目'!X15</f>
        <v>181481</v>
      </c>
      <c r="Y15" s="78">
        <f>'11生産名目'!Y15</f>
        <v>180800</v>
      </c>
      <c r="Z15" s="78">
        <f>'11生産名目'!Z15</f>
        <v>159828</v>
      </c>
      <c r="AA15" s="78">
        <f>'11生産名目'!AA15</f>
        <v>136094</v>
      </c>
      <c r="AB15" s="78">
        <f>'11生産名目'!AB15</f>
        <v>133844</v>
      </c>
      <c r="AC15" s="78">
        <f>'11生産名目'!AC15</f>
        <v>118359</v>
      </c>
      <c r="AD15" s="407">
        <f>'11生産名目'!AD15</f>
        <v>144487</v>
      </c>
      <c r="AE15" s="407"/>
      <c r="AF15" s="627" t="s">
        <v>291</v>
      </c>
      <c r="AG15" s="85"/>
      <c r="AH15" s="355"/>
      <c r="AI15" s="1041">
        <v>121963</v>
      </c>
      <c r="AJ15" s="85">
        <v>123262</v>
      </c>
      <c r="AK15" s="85">
        <v>119839</v>
      </c>
      <c r="AL15" s="85">
        <v>130601</v>
      </c>
      <c r="AM15" s="85">
        <v>106376</v>
      </c>
      <c r="AN15" s="53">
        <v>97244</v>
      </c>
      <c r="AO15" s="54">
        <v>80480</v>
      </c>
      <c r="AP15" s="996">
        <v>76248</v>
      </c>
      <c r="AQ15" s="54">
        <v>81397</v>
      </c>
      <c r="AR15" s="54">
        <v>84781</v>
      </c>
      <c r="AS15" s="54">
        <v>82641</v>
      </c>
      <c r="AT15" s="54">
        <v>65270</v>
      </c>
      <c r="AU15" s="996">
        <v>68285</v>
      </c>
      <c r="AV15" s="54">
        <v>67333</v>
      </c>
      <c r="AW15" s="54">
        <v>62505</v>
      </c>
      <c r="AX15" s="54">
        <v>75871</v>
      </c>
      <c r="AY15" s="1003">
        <v>73591</v>
      </c>
      <c r="AZ15" s="858"/>
      <c r="BA15" s="1910">
        <f t="shared" si="1"/>
        <v>-32.795719662113385</v>
      </c>
      <c r="BB15" s="1071">
        <f t="shared" si="2"/>
        <v>-37.482679173191869</v>
      </c>
      <c r="BC15" s="1910">
        <f t="shared" si="3"/>
        <v>-10.443552617773582</v>
      </c>
      <c r="BD15" s="1019">
        <f t="shared" si="4"/>
        <v>7.7703741670937978</v>
      </c>
      <c r="BE15" s="1143"/>
      <c r="BF15" s="1129">
        <f t="shared" si="5"/>
        <v>-6.4901858125474998</v>
      </c>
      <c r="BG15" s="1130">
        <f t="shared" si="6"/>
        <v>-2.1818665466617371</v>
      </c>
      <c r="BH15" s="1131">
        <f t="shared" si="7"/>
        <v>1.5079081740712486</v>
      </c>
    </row>
    <row r="16" spans="1:60" s="17" customFormat="1" ht="12">
      <c r="A16" s="2161" t="s">
        <v>102</v>
      </c>
      <c r="B16" s="85"/>
      <c r="C16" s="2156"/>
      <c r="D16" s="78">
        <f>ROUND($S16*'11生産名目'!D16,0)</f>
        <v>166345</v>
      </c>
      <c r="E16" s="78">
        <f>ROUND($S16*'11生産名目'!E16,0)</f>
        <v>187964</v>
      </c>
      <c r="F16" s="78">
        <f>ROUND($S16*'11生産名目'!F16,0)</f>
        <v>169185</v>
      </c>
      <c r="G16" s="78">
        <f>ROUND($S16*'11生産名目'!G16,0)</f>
        <v>188064</v>
      </c>
      <c r="H16" s="78">
        <f>ROUND($S16*'11生産名目'!H16,0)</f>
        <v>221702</v>
      </c>
      <c r="I16" s="78">
        <f>ROUND($S16*'11生産名目'!I16,0)</f>
        <v>260171</v>
      </c>
      <c r="J16" s="78">
        <f>ROUND($S16*'11生産名目'!J16,0)</f>
        <v>291135</v>
      </c>
      <c r="K16" s="78">
        <f>ROUND($S16*'11生産名目'!K16,0)</f>
        <v>293050</v>
      </c>
      <c r="L16" s="78">
        <f>ROUND($S16*'11生産名目'!L16,0)</f>
        <v>319202</v>
      </c>
      <c r="M16" s="78">
        <f>ROUND($S16*'11生産名目'!M16,0)</f>
        <v>330674</v>
      </c>
      <c r="N16" s="78">
        <f>ROUND($S16*'11生産名目'!N16,0)</f>
        <v>345369</v>
      </c>
      <c r="O16" s="78">
        <f>ROUND($S16*'11生産名目'!O16,0)</f>
        <v>356727</v>
      </c>
      <c r="P16" s="78">
        <f>ROUND($S16*'11生産名目'!P16,0)</f>
        <v>400940</v>
      </c>
      <c r="Q16" s="78">
        <f>ROUND($S16*'11生産名目'!Q16,0)</f>
        <v>428454</v>
      </c>
      <c r="R16" s="407">
        <f>ROUND($S16*'11生産名目'!R16,0)</f>
        <v>487981</v>
      </c>
      <c r="S16" s="1620">
        <f>'11生産名目'!T16/'11生産名目'!S16</f>
        <v>1.2218222428152214</v>
      </c>
      <c r="T16" s="411">
        <f>'11生産名目'!T16</f>
        <v>514210</v>
      </c>
      <c r="U16" s="78">
        <f>'11生産名目'!U16</f>
        <v>532153</v>
      </c>
      <c r="V16" s="78">
        <f>'11生産名目'!V16</f>
        <v>528449</v>
      </c>
      <c r="W16" s="78">
        <f>'11生産名目'!W16</f>
        <v>510647</v>
      </c>
      <c r="X16" s="78">
        <f>'11生産名目'!X16</f>
        <v>519729</v>
      </c>
      <c r="Y16" s="78">
        <f>'11生産名目'!Y16</f>
        <v>566022</v>
      </c>
      <c r="Z16" s="78">
        <f>'11生産名目'!Z16</f>
        <v>534562</v>
      </c>
      <c r="AA16" s="78">
        <f>'11生産名目'!AA16</f>
        <v>491427</v>
      </c>
      <c r="AB16" s="78">
        <f>'11生産名目'!AB16</f>
        <v>468308</v>
      </c>
      <c r="AC16" s="78">
        <f>'11生産名目'!AC16</f>
        <v>451840</v>
      </c>
      <c r="AD16" s="407">
        <f>'11生産名目'!AD16</f>
        <v>439820</v>
      </c>
      <c r="AE16" s="407"/>
      <c r="AF16" s="627" t="s">
        <v>102</v>
      </c>
      <c r="AG16" s="85"/>
      <c r="AH16" s="355"/>
      <c r="AI16" s="1041">
        <v>546696</v>
      </c>
      <c r="AJ16" s="85">
        <v>547944</v>
      </c>
      <c r="AK16" s="85">
        <v>580651</v>
      </c>
      <c r="AL16" s="85">
        <v>522146</v>
      </c>
      <c r="AM16" s="85">
        <v>498620</v>
      </c>
      <c r="AN16" s="53">
        <v>496495</v>
      </c>
      <c r="AO16" s="54">
        <v>485045</v>
      </c>
      <c r="AP16" s="996">
        <v>441255</v>
      </c>
      <c r="AQ16" s="54">
        <v>472296</v>
      </c>
      <c r="AR16" s="54">
        <v>601375</v>
      </c>
      <c r="AS16" s="54">
        <v>578623</v>
      </c>
      <c r="AT16" s="54">
        <v>579503</v>
      </c>
      <c r="AU16" s="996">
        <v>545164</v>
      </c>
      <c r="AV16" s="54">
        <v>578715</v>
      </c>
      <c r="AW16" s="54">
        <v>666723</v>
      </c>
      <c r="AX16" s="54">
        <v>642059</v>
      </c>
      <c r="AY16" s="1003">
        <v>656506</v>
      </c>
      <c r="AZ16" s="858"/>
      <c r="BA16" s="1910">
        <f t="shared" si="1"/>
        <v>5.1886656315118076</v>
      </c>
      <c r="BB16" s="1071">
        <f t="shared" si="2"/>
        <v>-19.286952895210501</v>
      </c>
      <c r="BC16" s="1910">
        <f t="shared" si="3"/>
        <v>23.548515030991148</v>
      </c>
      <c r="BD16" s="1019">
        <f t="shared" si="4"/>
        <v>20.42357895972588</v>
      </c>
      <c r="BE16" s="1143"/>
      <c r="BF16" s="1129">
        <f t="shared" si="5"/>
        <v>-3.014625073196886</v>
      </c>
      <c r="BG16" s="1130">
        <f t="shared" si="6"/>
        <v>4.3199826046110834</v>
      </c>
      <c r="BH16" s="1131">
        <f t="shared" si="7"/>
        <v>3.7868440287142979</v>
      </c>
    </row>
    <row r="17" spans="1:60" s="17" customFormat="1" ht="12">
      <c r="A17" s="2161" t="s">
        <v>103</v>
      </c>
      <c r="B17" s="85"/>
      <c r="C17" s="2156"/>
      <c r="D17" s="78">
        <f>ROUND($S17*'11生産名目'!D17,0)</f>
        <v>20396</v>
      </c>
      <c r="E17" s="78">
        <f>ROUND($S17*'11生産名目'!E17,0)</f>
        <v>38309</v>
      </c>
      <c r="F17" s="78">
        <f>ROUND($S17*'11生産名目'!F17,0)</f>
        <v>34148</v>
      </c>
      <c r="G17" s="78">
        <f>ROUND($S17*'11生産名目'!G17,0)</f>
        <v>36864</v>
      </c>
      <c r="H17" s="78">
        <f>ROUND($S17*'11生産名目'!H17,0)</f>
        <v>45715</v>
      </c>
      <c r="I17" s="78">
        <f>ROUND($S17*'11生産名目'!I17,0)</f>
        <v>103280</v>
      </c>
      <c r="J17" s="78">
        <f>ROUND($S17*'11生産名目'!J17,0)</f>
        <v>63698</v>
      </c>
      <c r="K17" s="78">
        <f>ROUND($S17*'11生産名目'!K17,0)</f>
        <v>70011</v>
      </c>
      <c r="L17" s="78">
        <f>ROUND($S17*'11生産名目'!L17,0)</f>
        <v>66368</v>
      </c>
      <c r="M17" s="78">
        <f>ROUND($S17*'11生産名目'!M17,0)</f>
        <v>50700</v>
      </c>
      <c r="N17" s="78">
        <f>ROUND($S17*'11生産名目'!N17,0)</f>
        <v>89579</v>
      </c>
      <c r="O17" s="78">
        <f>ROUND($S17*'11生産名目'!O17,0)</f>
        <v>111260</v>
      </c>
      <c r="P17" s="78">
        <f>ROUND($S17*'11生産名目'!P17,0)</f>
        <v>107527</v>
      </c>
      <c r="Q17" s="78">
        <f>ROUND($S17*'11生産名目'!Q17,0)</f>
        <v>80212</v>
      </c>
      <c r="R17" s="407">
        <f>ROUND($S17*'11生産名目'!R17,0)</f>
        <v>84255</v>
      </c>
      <c r="S17" s="1620">
        <f>'11生産名目'!T17/'11生産名目'!S17</f>
        <v>1.127475824854697</v>
      </c>
      <c r="T17" s="411">
        <f>'11生産名目'!T17</f>
        <v>89428</v>
      </c>
      <c r="U17" s="78">
        <f>'11生産名目'!U17</f>
        <v>132320</v>
      </c>
      <c r="V17" s="78">
        <f>'11生産名目'!V17</f>
        <v>137280</v>
      </c>
      <c r="W17" s="78">
        <f>'11生産名目'!W17</f>
        <v>149817</v>
      </c>
      <c r="X17" s="78">
        <f>'11生産名目'!X17</f>
        <v>147524</v>
      </c>
      <c r="Y17" s="78">
        <f>'11生産名目'!Y17</f>
        <v>122938</v>
      </c>
      <c r="Z17" s="78">
        <f>'11生産名目'!Z17</f>
        <v>142964</v>
      </c>
      <c r="AA17" s="78">
        <f>'11生産名目'!AA17</f>
        <v>130025</v>
      </c>
      <c r="AB17" s="78">
        <f>'11生産名目'!AB17</f>
        <v>118866</v>
      </c>
      <c r="AC17" s="78">
        <f>'11生産名目'!AC17</f>
        <v>102962</v>
      </c>
      <c r="AD17" s="407">
        <f>'11生産名目'!AD17</f>
        <v>117431</v>
      </c>
      <c r="AE17" s="407"/>
      <c r="AF17" s="627" t="s">
        <v>103</v>
      </c>
      <c r="AG17" s="85"/>
      <c r="AH17" s="355"/>
      <c r="AI17" s="1041">
        <v>108161</v>
      </c>
      <c r="AJ17" s="85">
        <v>126398</v>
      </c>
      <c r="AK17" s="85">
        <v>12879</v>
      </c>
      <c r="AL17" s="85">
        <v>32167</v>
      </c>
      <c r="AM17" s="85">
        <v>19450</v>
      </c>
      <c r="AN17" s="53">
        <v>20473</v>
      </c>
      <c r="AO17" s="54">
        <v>18827</v>
      </c>
      <c r="AP17" s="996">
        <v>27568</v>
      </c>
      <c r="AQ17" s="54">
        <v>12712</v>
      </c>
      <c r="AR17" s="54">
        <v>27547</v>
      </c>
      <c r="AS17" s="54">
        <v>32967</v>
      </c>
      <c r="AT17" s="54">
        <v>28510</v>
      </c>
      <c r="AU17" s="996">
        <v>27236</v>
      </c>
      <c r="AV17" s="54">
        <v>28521</v>
      </c>
      <c r="AW17" s="54">
        <v>28672</v>
      </c>
      <c r="AX17" s="54">
        <v>41560</v>
      </c>
      <c r="AY17" s="1003">
        <v>38673</v>
      </c>
      <c r="AZ17" s="858"/>
      <c r="BA17" s="1910">
        <f t="shared" si="1"/>
        <v>-26.682438111764867</v>
      </c>
      <c r="BB17" s="1071">
        <f t="shared" si="2"/>
        <v>-74.512069969767296</v>
      </c>
      <c r="BC17" s="1910">
        <f t="shared" si="3"/>
        <v>-1.20429483459083</v>
      </c>
      <c r="BD17" s="1019">
        <f t="shared" si="4"/>
        <v>41.992216184461739</v>
      </c>
      <c r="BE17" s="1143"/>
      <c r="BF17" s="1129">
        <f t="shared" si="5"/>
        <v>-17.739631189139928</v>
      </c>
      <c r="BG17" s="1130">
        <f t="shared" si="6"/>
        <v>-0.24202768286281096</v>
      </c>
      <c r="BH17" s="1131">
        <f t="shared" si="7"/>
        <v>7.2637330706716297</v>
      </c>
    </row>
    <row r="18" spans="1:60" s="17" customFormat="1" ht="12">
      <c r="A18" s="2161" t="s">
        <v>104</v>
      </c>
      <c r="B18" s="85"/>
      <c r="C18" s="2156"/>
      <c r="D18" s="78">
        <f>ROUND($S18*'11生産名目'!D18,0)</f>
        <v>85522</v>
      </c>
      <c r="E18" s="78">
        <f>ROUND($S18*'11生産名目'!E18,0)</f>
        <v>105851</v>
      </c>
      <c r="F18" s="78">
        <f>ROUND($S18*'11生産名目'!F18,0)</f>
        <v>104057</v>
      </c>
      <c r="G18" s="78">
        <f>ROUND($S18*'11生産名目'!G18,0)</f>
        <v>116342</v>
      </c>
      <c r="H18" s="78">
        <f>ROUND($S18*'11生産名目'!H18,0)</f>
        <v>123757</v>
      </c>
      <c r="I18" s="78">
        <f>ROUND($S18*'11生産名目'!I18,0)</f>
        <v>144556</v>
      </c>
      <c r="J18" s="78">
        <f>ROUND($S18*'11生産名目'!J18,0)</f>
        <v>144084</v>
      </c>
      <c r="K18" s="78">
        <f>ROUND($S18*'11生産名目'!K18,0)</f>
        <v>147528</v>
      </c>
      <c r="L18" s="78">
        <f>ROUND($S18*'11生産名目'!L18,0)</f>
        <v>158004</v>
      </c>
      <c r="M18" s="78">
        <f>ROUND($S18*'11生産名目'!M18,0)</f>
        <v>154673</v>
      </c>
      <c r="N18" s="78">
        <f>ROUND($S18*'11生産名目'!N18,0)</f>
        <v>160093</v>
      </c>
      <c r="O18" s="78">
        <f>ROUND($S18*'11生産名目'!O18,0)</f>
        <v>150584</v>
      </c>
      <c r="P18" s="78">
        <f>ROUND($S18*'11生産名目'!P18,0)</f>
        <v>184080</v>
      </c>
      <c r="Q18" s="78">
        <f>ROUND($S18*'11生産名目'!Q18,0)</f>
        <v>202266</v>
      </c>
      <c r="R18" s="407">
        <f>ROUND($S18*'11生産名目'!R18,0)</f>
        <v>192002</v>
      </c>
      <c r="S18" s="1620">
        <f>'11生産名目'!T18/'11生産名目'!S18</f>
        <v>1.0225529847772812</v>
      </c>
      <c r="T18" s="411">
        <f>'11生産名目'!T18</f>
        <v>187345</v>
      </c>
      <c r="U18" s="78">
        <f>'11生産名目'!U18</f>
        <v>184254</v>
      </c>
      <c r="V18" s="78">
        <f>'11生産名目'!V18</f>
        <v>197908</v>
      </c>
      <c r="W18" s="78">
        <f>'11生産名目'!W18</f>
        <v>185871</v>
      </c>
      <c r="X18" s="78">
        <f>'11生産名目'!X18</f>
        <v>180834</v>
      </c>
      <c r="Y18" s="78">
        <f>'11生産名目'!Y18</f>
        <v>163374</v>
      </c>
      <c r="Z18" s="78">
        <f>'11生産名目'!Z18</f>
        <v>189461</v>
      </c>
      <c r="AA18" s="78">
        <f>'11生産名目'!AA18</f>
        <v>184852</v>
      </c>
      <c r="AB18" s="78">
        <f>'11生産名目'!AB18</f>
        <v>168754</v>
      </c>
      <c r="AC18" s="78">
        <f>'11生産名目'!AC18</f>
        <v>152328</v>
      </c>
      <c r="AD18" s="407">
        <f>'11生産名目'!AD18</f>
        <v>150146</v>
      </c>
      <c r="AE18" s="407"/>
      <c r="AF18" s="627" t="s">
        <v>104</v>
      </c>
      <c r="AG18" s="85"/>
      <c r="AH18" s="355"/>
      <c r="AI18" s="1041">
        <v>125964</v>
      </c>
      <c r="AJ18" s="85">
        <v>123452</v>
      </c>
      <c r="AK18" s="85">
        <v>111345</v>
      </c>
      <c r="AL18" s="85">
        <v>119475</v>
      </c>
      <c r="AM18" s="85">
        <v>102113</v>
      </c>
      <c r="AN18" s="53">
        <v>138022</v>
      </c>
      <c r="AO18" s="54">
        <v>186017</v>
      </c>
      <c r="AP18" s="996">
        <v>161014</v>
      </c>
      <c r="AQ18" s="54">
        <v>108883</v>
      </c>
      <c r="AR18" s="54">
        <v>201248</v>
      </c>
      <c r="AS18" s="54">
        <v>172046</v>
      </c>
      <c r="AT18" s="54">
        <v>128939</v>
      </c>
      <c r="AU18" s="996">
        <v>103761</v>
      </c>
      <c r="AV18" s="54">
        <v>122910</v>
      </c>
      <c r="AW18" s="54">
        <v>119619</v>
      </c>
      <c r="AX18" s="54">
        <v>106642</v>
      </c>
      <c r="AY18" s="1003">
        <v>115211</v>
      </c>
      <c r="AZ18" s="858"/>
      <c r="BA18" s="1910">
        <f t="shared" si="1"/>
        <v>-30.342745280201733</v>
      </c>
      <c r="BB18" s="1071">
        <f t="shared" si="2"/>
        <v>27.825410434727381</v>
      </c>
      <c r="BC18" s="1910">
        <f t="shared" si="3"/>
        <v>-35.557777584557861</v>
      </c>
      <c r="BD18" s="1019">
        <f t="shared" si="4"/>
        <v>11.034974605102111</v>
      </c>
      <c r="BE18" s="1143"/>
      <c r="BF18" s="1129">
        <f t="shared" si="5"/>
        <v>3.5692969040539202</v>
      </c>
      <c r="BG18" s="1130">
        <f t="shared" si="6"/>
        <v>-8.4129434221638544</v>
      </c>
      <c r="BH18" s="1131">
        <f t="shared" si="7"/>
        <v>2.1155685027909543</v>
      </c>
    </row>
    <row r="19" spans="1:60" s="17" customFormat="1" ht="12">
      <c r="A19" s="2161" t="s">
        <v>292</v>
      </c>
      <c r="B19" s="50"/>
      <c r="C19" s="1898"/>
      <c r="D19" s="78">
        <f>ROUND($S19*'11生産名目'!D19,0)</f>
        <v>237190</v>
      </c>
      <c r="E19" s="78">
        <f>ROUND($S19*'11生産名目'!E19,0)</f>
        <v>374840</v>
      </c>
      <c r="F19" s="78">
        <f>ROUND($S19*'11生産名目'!F19,0)</f>
        <v>322855</v>
      </c>
      <c r="G19" s="78">
        <f>ROUND($S19*'11生産名目'!G19,0)</f>
        <v>384044</v>
      </c>
      <c r="H19" s="78">
        <f>ROUND($S19*'11生産名目'!H19,0)</f>
        <v>581369</v>
      </c>
      <c r="I19" s="78">
        <f>ROUND($S19*'11生産名目'!I19,0)</f>
        <v>628793</v>
      </c>
      <c r="J19" s="78">
        <f>ROUND($S19*'11生産名目'!J19,0)</f>
        <v>542731</v>
      </c>
      <c r="K19" s="78">
        <f>ROUND($S19*'11生産名目'!K19,0)</f>
        <v>512586</v>
      </c>
      <c r="L19" s="78">
        <f>ROUND($S19*'11生産名目'!L19,0)</f>
        <v>460377</v>
      </c>
      <c r="M19" s="78">
        <f>ROUND($S19*'11生産名目'!M19,0)</f>
        <v>500806</v>
      </c>
      <c r="N19" s="78">
        <f>ROUND($S19*'11生産名目'!N19,0)</f>
        <v>496878</v>
      </c>
      <c r="O19" s="78">
        <f>ROUND($S19*'11生産名目'!O19,0)</f>
        <v>492611</v>
      </c>
      <c r="P19" s="78">
        <f>ROUND($S19*'11生産名目'!P19,0)</f>
        <v>524221</v>
      </c>
      <c r="Q19" s="78">
        <f>ROUND($S19*'11生産名目'!Q19,0)</f>
        <v>591687</v>
      </c>
      <c r="R19" s="407">
        <f>ROUND($S19*'11生産名目'!R19,0)</f>
        <v>659549</v>
      </c>
      <c r="S19" s="1620">
        <f>'11生産名目'!T19/'11生産名目'!S19</f>
        <v>0.90720162617365208</v>
      </c>
      <c r="T19" s="411">
        <f>'11生産名目'!T19</f>
        <v>656061</v>
      </c>
      <c r="U19" s="78">
        <f>'11生産名目'!U19</f>
        <v>653360</v>
      </c>
      <c r="V19" s="78">
        <f>'11生産名目'!V19</f>
        <v>619430</v>
      </c>
      <c r="W19" s="78">
        <f>'11生産名目'!W19</f>
        <v>532419</v>
      </c>
      <c r="X19" s="78">
        <f>'11生産名目'!X19</f>
        <v>528313</v>
      </c>
      <c r="Y19" s="78">
        <f>'11生産名目'!Y19</f>
        <v>571149</v>
      </c>
      <c r="Z19" s="78">
        <f>'11生産名目'!Z19</f>
        <v>616708</v>
      </c>
      <c r="AA19" s="78">
        <f>'11生産名目'!AA19</f>
        <v>609875</v>
      </c>
      <c r="AB19" s="78">
        <f>'11生産名目'!AB19</f>
        <v>514418</v>
      </c>
      <c r="AC19" s="78">
        <f>'11生産名目'!AC19</f>
        <v>469990</v>
      </c>
      <c r="AD19" s="407">
        <f>'11生産名目'!AD19</f>
        <v>493355</v>
      </c>
      <c r="AE19" s="354"/>
      <c r="AF19" s="627" t="s">
        <v>292</v>
      </c>
      <c r="AG19" s="50"/>
      <c r="AH19" s="354"/>
      <c r="AI19" s="609">
        <v>442519</v>
      </c>
      <c r="AJ19" s="50">
        <v>404931</v>
      </c>
      <c r="AK19" s="50">
        <v>471786</v>
      </c>
      <c r="AL19" s="50">
        <v>522075</v>
      </c>
      <c r="AM19" s="50">
        <v>720435</v>
      </c>
      <c r="AN19" s="53">
        <v>733513</v>
      </c>
      <c r="AO19" s="54">
        <v>701863</v>
      </c>
      <c r="AP19" s="996">
        <v>756916</v>
      </c>
      <c r="AQ19" s="54">
        <v>224739</v>
      </c>
      <c r="AR19" s="54">
        <v>355625</v>
      </c>
      <c r="AS19" s="54">
        <v>362196</v>
      </c>
      <c r="AT19" s="54">
        <v>282064</v>
      </c>
      <c r="AU19" s="996">
        <v>320929</v>
      </c>
      <c r="AV19" s="54">
        <v>359387</v>
      </c>
      <c r="AW19" s="54">
        <v>477339</v>
      </c>
      <c r="AX19" s="54">
        <v>343609</v>
      </c>
      <c r="AY19" s="1003">
        <v>420013</v>
      </c>
      <c r="AZ19" s="858"/>
      <c r="BA19" s="1910">
        <f t="shared" si="1"/>
        <v>-16.239236967479506</v>
      </c>
      <c r="BB19" s="1071">
        <f t="shared" si="2"/>
        <v>71.047118880771222</v>
      </c>
      <c r="BC19" s="1910">
        <f t="shared" si="3"/>
        <v>-57.600447077350722</v>
      </c>
      <c r="BD19" s="1019">
        <f t="shared" si="4"/>
        <v>30.874118574513364</v>
      </c>
      <c r="BE19" s="1143"/>
      <c r="BF19" s="1129">
        <f t="shared" si="5"/>
        <v>7.9697888135328299</v>
      </c>
      <c r="BG19" s="1130">
        <f t="shared" si="6"/>
        <v>-15.768942060830049</v>
      </c>
      <c r="BH19" s="1131">
        <f t="shared" si="7"/>
        <v>5.5287402925351392</v>
      </c>
    </row>
    <row r="20" spans="1:60" s="17" customFormat="1" ht="12">
      <c r="A20" s="2161" t="s">
        <v>318</v>
      </c>
      <c r="B20" s="85"/>
      <c r="C20" s="2156"/>
      <c r="D20" s="78">
        <f>ROUND($S20*'11生産名目'!D20,0)</f>
        <v>116348</v>
      </c>
      <c r="E20" s="78">
        <f>ROUND($S20*'11生産名目'!E20,0)</f>
        <v>148774</v>
      </c>
      <c r="F20" s="78">
        <f>ROUND($S20*'11生産名目'!F20,0)</f>
        <v>134337</v>
      </c>
      <c r="G20" s="78">
        <f>ROUND($S20*'11生産名目'!G20,0)</f>
        <v>151525</v>
      </c>
      <c r="H20" s="78">
        <f>ROUND($S20*'11生産名目'!H20,0)</f>
        <v>167232</v>
      </c>
      <c r="I20" s="78">
        <f>ROUND($S20*'11生産名目'!I20,0)</f>
        <v>183757</v>
      </c>
      <c r="J20" s="78">
        <f>ROUND($S20*'11生産名目'!J20,0)</f>
        <v>206409</v>
      </c>
      <c r="K20" s="78">
        <f>ROUND($S20*'11生産名目'!K20,0)</f>
        <v>214176</v>
      </c>
      <c r="L20" s="78">
        <f>ROUND($S20*'11生産名目'!L20,0)</f>
        <v>214693</v>
      </c>
      <c r="M20" s="78">
        <f>ROUND($S20*'11生産名目'!M20,0)</f>
        <v>238966</v>
      </c>
      <c r="N20" s="78">
        <f>ROUND($S20*'11生産名目'!N20,0)</f>
        <v>233420</v>
      </c>
      <c r="O20" s="78">
        <f>ROUND($S20*'11生産名目'!O20,0)</f>
        <v>240053</v>
      </c>
      <c r="P20" s="78">
        <f>ROUND($S20*'11生産名目'!P20,0)</f>
        <v>254624</v>
      </c>
      <c r="Q20" s="78">
        <f>ROUND($S20*'11生産名目'!Q20,0)</f>
        <v>280696</v>
      </c>
      <c r="R20" s="407">
        <f>ROUND($S20*'11生産名目'!R20,0)</f>
        <v>323808</v>
      </c>
      <c r="S20" s="1620">
        <f>'11生産名目'!T20/'11生産名目'!S20</f>
        <v>0.84404325755903775</v>
      </c>
      <c r="T20" s="411">
        <f>'11生産名目'!T20</f>
        <v>382436</v>
      </c>
      <c r="U20" s="78">
        <f>'11生産名目'!U20</f>
        <v>387853</v>
      </c>
      <c r="V20" s="78">
        <f>'11生産名目'!V20</f>
        <v>405375</v>
      </c>
      <c r="W20" s="78">
        <f>'11生産名目'!W20</f>
        <v>394053</v>
      </c>
      <c r="X20" s="78">
        <f>'11生産名目'!X20</f>
        <v>341586</v>
      </c>
      <c r="Y20" s="78">
        <f>'11生産名目'!Y20</f>
        <v>414344</v>
      </c>
      <c r="Z20" s="78">
        <f>'11生産名目'!Z20</f>
        <v>347785</v>
      </c>
      <c r="AA20" s="78">
        <f>'11生産名目'!AA20</f>
        <v>345350</v>
      </c>
      <c r="AB20" s="78">
        <f>'11生産名目'!AB20</f>
        <v>302369</v>
      </c>
      <c r="AC20" s="78">
        <f>'11生産名目'!AC20</f>
        <v>314740</v>
      </c>
      <c r="AD20" s="407">
        <f>'11生産名目'!AD20</f>
        <v>297200</v>
      </c>
      <c r="AE20" s="407"/>
      <c r="AF20" s="627" t="s">
        <v>318</v>
      </c>
      <c r="AG20" s="85"/>
      <c r="AH20" s="355"/>
      <c r="AI20" s="1041">
        <v>190683</v>
      </c>
      <c r="AJ20" s="85">
        <v>173799</v>
      </c>
      <c r="AK20" s="85">
        <v>157200</v>
      </c>
      <c r="AL20" s="85">
        <v>213573</v>
      </c>
      <c r="AM20" s="85">
        <v>220679</v>
      </c>
      <c r="AN20" s="53">
        <v>309004</v>
      </c>
      <c r="AO20" s="54">
        <v>304910</v>
      </c>
      <c r="AP20" s="996">
        <v>308213</v>
      </c>
      <c r="AQ20" s="54">
        <v>243279</v>
      </c>
      <c r="AR20" s="54">
        <v>253939</v>
      </c>
      <c r="AS20" s="54">
        <v>247019</v>
      </c>
      <c r="AT20" s="54">
        <v>271631</v>
      </c>
      <c r="AU20" s="996">
        <v>275441</v>
      </c>
      <c r="AV20" s="54">
        <v>278086</v>
      </c>
      <c r="AW20" s="54">
        <v>273319</v>
      </c>
      <c r="AX20" s="54">
        <v>272652</v>
      </c>
      <c r="AY20" s="1003">
        <v>277671</v>
      </c>
      <c r="AZ20" s="858"/>
      <c r="BA20" s="1910">
        <f t="shared" si="1"/>
        <v>-44.177161827475366</v>
      </c>
      <c r="BB20" s="1071">
        <f t="shared" si="2"/>
        <v>61.636328356486949</v>
      </c>
      <c r="BC20" s="1910">
        <f t="shared" si="3"/>
        <v>-10.632906464036235</v>
      </c>
      <c r="BD20" s="1019">
        <f t="shared" si="4"/>
        <v>0.80961076963850698</v>
      </c>
      <c r="BE20" s="1143"/>
      <c r="BF20" s="1129">
        <f t="shared" si="5"/>
        <v>7.1004467419770068</v>
      </c>
      <c r="BG20" s="1130">
        <f t="shared" si="6"/>
        <v>-2.2232659662704046</v>
      </c>
      <c r="BH20" s="1131">
        <f t="shared" si="7"/>
        <v>0.1614003111425566</v>
      </c>
    </row>
    <row r="21" spans="1:60" s="17" customFormat="1" ht="12">
      <c r="A21" s="2161" t="s">
        <v>293</v>
      </c>
      <c r="B21" s="85"/>
      <c r="C21" s="2156"/>
      <c r="D21" s="78">
        <f>ROUND($S21*'11生産名目'!D21,0)</f>
        <v>295689</v>
      </c>
      <c r="E21" s="78">
        <f>ROUND($S21*'11生産名目'!E21,0)</f>
        <v>412092</v>
      </c>
      <c r="F21" s="78">
        <f>ROUND($S21*'11生産名目'!F21,0)</f>
        <v>420385</v>
      </c>
      <c r="G21" s="78">
        <f>ROUND($S21*'11生産名目'!G21,0)</f>
        <v>370437</v>
      </c>
      <c r="H21" s="78">
        <f>ROUND($S21*'11生産名目'!H21,0)</f>
        <v>493941</v>
      </c>
      <c r="I21" s="78">
        <f>ROUND($S21*'11生産名目'!I21,0)</f>
        <v>594243</v>
      </c>
      <c r="J21" s="78">
        <f>ROUND($S21*'11生産名目'!J21,0)</f>
        <v>723275</v>
      </c>
      <c r="K21" s="78">
        <f>ROUND($S21*'11生産名目'!K21,0)</f>
        <v>703147</v>
      </c>
      <c r="L21" s="78">
        <f>ROUND($S21*'11生産名目'!L21,0)</f>
        <v>721379</v>
      </c>
      <c r="M21" s="78">
        <f>ROUND($S21*'11生産名目'!M21,0)</f>
        <v>744800</v>
      </c>
      <c r="N21" s="78">
        <f>ROUND($S21*'11生産名目'!N21,0)</f>
        <v>711810</v>
      </c>
      <c r="O21" s="78">
        <f>ROUND($S21*'11生産名目'!O21,0)</f>
        <v>590110</v>
      </c>
      <c r="P21" s="78">
        <f>ROUND($S21*'11生産名目'!P21,0)</f>
        <v>555864</v>
      </c>
      <c r="Q21" s="78">
        <f>ROUND($S21*'11生産名目'!Q21,0)</f>
        <v>815350</v>
      </c>
      <c r="R21" s="407">
        <f>ROUND($S21*'11生産名目'!R21,0)</f>
        <v>903733</v>
      </c>
      <c r="S21" s="1620">
        <f>'11生産名目'!T21/'11生産名目'!S21</f>
        <v>0.80661405294165056</v>
      </c>
      <c r="T21" s="1614">
        <f>'11生産名目'!T21</f>
        <v>1070810</v>
      </c>
      <c r="U21" s="419">
        <f>'11生産名目'!U21</f>
        <v>1113716</v>
      </c>
      <c r="V21" s="419">
        <f>'11生産名目'!V21</f>
        <v>1051725</v>
      </c>
      <c r="W21" s="419">
        <f>'11生産名目'!W21</f>
        <v>1099469</v>
      </c>
      <c r="X21" s="419">
        <f>'11生産名目'!X21</f>
        <v>966393</v>
      </c>
      <c r="Y21" s="419">
        <f>'11生産名目'!Y21</f>
        <v>1071590</v>
      </c>
      <c r="Z21" s="419">
        <f>'11生産名目'!Z21</f>
        <v>1056857</v>
      </c>
      <c r="AA21" s="419">
        <f>'11生産名目'!AA21</f>
        <v>1080527</v>
      </c>
      <c r="AB21" s="419">
        <f>'11生産名目'!AB21</f>
        <v>1026611</v>
      </c>
      <c r="AC21" s="419">
        <f>'11生産名目'!AC21</f>
        <v>987360</v>
      </c>
      <c r="AD21" s="1615">
        <f>'11生産名目'!AD21</f>
        <v>842919</v>
      </c>
      <c r="AE21" s="595"/>
      <c r="AF21" s="627" t="s">
        <v>293</v>
      </c>
      <c r="AG21" s="85"/>
      <c r="AH21" s="355"/>
      <c r="AI21" s="1041">
        <v>889483</v>
      </c>
      <c r="AJ21" s="85">
        <v>899248</v>
      </c>
      <c r="AK21" s="85">
        <v>870361</v>
      </c>
      <c r="AL21" s="85">
        <v>903702</v>
      </c>
      <c r="AM21" s="85">
        <v>953922</v>
      </c>
      <c r="AN21" s="53">
        <v>1010389</v>
      </c>
      <c r="AO21" s="54">
        <v>1116225</v>
      </c>
      <c r="AP21" s="996">
        <v>1138422</v>
      </c>
      <c r="AQ21" s="54">
        <v>945244</v>
      </c>
      <c r="AR21" s="54">
        <v>1066898</v>
      </c>
      <c r="AS21" s="54">
        <v>1067240</v>
      </c>
      <c r="AT21" s="54">
        <v>998069</v>
      </c>
      <c r="AU21" s="996">
        <v>1037153</v>
      </c>
      <c r="AV21" s="54">
        <v>966836</v>
      </c>
      <c r="AW21" s="54">
        <v>856740</v>
      </c>
      <c r="AX21" s="54">
        <v>936472</v>
      </c>
      <c r="AY21" s="1003">
        <v>967431</v>
      </c>
      <c r="AZ21" s="858"/>
      <c r="BA21" s="1910">
        <f t="shared" si="1"/>
        <v>-7.9584599640105003</v>
      </c>
      <c r="BB21" s="1071">
        <f t="shared" si="2"/>
        <v>27.986931734501951</v>
      </c>
      <c r="BC21" s="1910">
        <f t="shared" si="3"/>
        <v>-8.8955589403577928</v>
      </c>
      <c r="BD21" s="1019">
        <f t="shared" si="4"/>
        <v>-6.7224411441706282</v>
      </c>
      <c r="BE21" s="1143"/>
      <c r="BF21" s="1129">
        <f t="shared" si="5"/>
        <v>3.5879826535507142</v>
      </c>
      <c r="BG21" s="1130">
        <f t="shared" si="6"/>
        <v>-1.8460210616436545</v>
      </c>
      <c r="BH21" s="1131">
        <f t="shared" si="7"/>
        <v>-1.382171743088656</v>
      </c>
    </row>
    <row r="22" spans="1:60" s="17" customFormat="1" ht="12">
      <c r="A22" s="2161" t="s">
        <v>294</v>
      </c>
      <c r="B22" s="85"/>
      <c r="C22" s="2156"/>
      <c r="D22" s="586">
        <f>ROUND($S22*'11生産名目'!D22,0)</f>
        <v>22416</v>
      </c>
      <c r="E22" s="586">
        <f>ROUND($S22*'11生産名目'!E22,0)</f>
        <v>33215</v>
      </c>
      <c r="F22" s="586">
        <f>ROUND($S22*'11生産名目'!F22,0)</f>
        <v>30092</v>
      </c>
      <c r="G22" s="586">
        <f>ROUND($S22*'11生産名目'!G22,0)</f>
        <v>35452</v>
      </c>
      <c r="H22" s="586">
        <f>ROUND($S22*'11生産名目'!H22,0)</f>
        <v>39497</v>
      </c>
      <c r="I22" s="586">
        <f>ROUND($S22*'11生産名目'!I22,0)</f>
        <v>62203</v>
      </c>
      <c r="J22" s="586">
        <f>ROUND($S22*'11生産名目'!J22,0)</f>
        <v>65988</v>
      </c>
      <c r="K22" s="586">
        <f>ROUND($S22*'11生産名目'!K22,0)</f>
        <v>69977</v>
      </c>
      <c r="L22" s="586">
        <f>ROUND($S22*'11生産名目'!L22,0)</f>
        <v>90626</v>
      </c>
      <c r="M22" s="586">
        <f>ROUND($S22*'11生産名目'!M22,0)</f>
        <v>118342</v>
      </c>
      <c r="N22" s="586">
        <f>ROUND($S22*'11生産名目'!N22,0)</f>
        <v>109176</v>
      </c>
      <c r="O22" s="586">
        <f>ROUND($S22*'11生産名目'!O22,0)</f>
        <v>91982</v>
      </c>
      <c r="P22" s="586">
        <f>ROUND($S22*'11生産名目'!P22,0)</f>
        <v>131020</v>
      </c>
      <c r="Q22" s="586">
        <f>ROUND($S22*'11生産名目'!Q22,0)</f>
        <v>123117</v>
      </c>
      <c r="R22" s="587">
        <f>ROUND($S22*'11生産名目'!R22,0)</f>
        <v>117698</v>
      </c>
      <c r="S22" s="1623">
        <f>'11生産名目'!T22/'11生産名目'!S22</f>
        <v>0.90484362388289785</v>
      </c>
      <c r="T22" s="411">
        <f>'11生産名目'!T22</f>
        <v>124435</v>
      </c>
      <c r="U22" s="78">
        <f>'11生産名目'!U22</f>
        <v>135740</v>
      </c>
      <c r="V22" s="78">
        <f>'11生産名目'!V22</f>
        <v>125623</v>
      </c>
      <c r="W22" s="78">
        <f>'11生産名目'!W22</f>
        <v>117930</v>
      </c>
      <c r="X22" s="78">
        <f>'11生産名目'!X22</f>
        <v>135220</v>
      </c>
      <c r="Y22" s="78">
        <f>'11生産名目'!Y22</f>
        <v>143703</v>
      </c>
      <c r="Z22" s="78">
        <f>'11生産名目'!Z22</f>
        <v>159060</v>
      </c>
      <c r="AA22" s="78">
        <f>'11生産名目'!AA22</f>
        <v>140456</v>
      </c>
      <c r="AB22" s="78">
        <f>'11生産名目'!AB22</f>
        <v>146617</v>
      </c>
      <c r="AC22" s="78">
        <f>'11生産名目'!AC22</f>
        <v>156701</v>
      </c>
      <c r="AD22" s="407">
        <f>'11生産名目'!AD22</f>
        <v>191087</v>
      </c>
      <c r="AE22" s="1610">
        <f>ROUND(SUM(AI22:AK22)/3,0)</f>
        <v>124504</v>
      </c>
      <c r="AF22" s="627" t="s">
        <v>294</v>
      </c>
      <c r="AG22" s="85"/>
      <c r="AH22" s="355"/>
      <c r="AI22" s="1041">
        <v>134091</v>
      </c>
      <c r="AJ22" s="85">
        <v>115636</v>
      </c>
      <c r="AK22" s="85">
        <v>123785</v>
      </c>
      <c r="AL22" s="85">
        <v>148510</v>
      </c>
      <c r="AM22" s="85">
        <v>130462</v>
      </c>
      <c r="AN22" s="53">
        <v>184312</v>
      </c>
      <c r="AO22" s="54">
        <v>127679</v>
      </c>
      <c r="AP22" s="996">
        <v>123917</v>
      </c>
      <c r="AQ22" s="54">
        <v>67765</v>
      </c>
      <c r="AR22" s="54">
        <v>96509</v>
      </c>
      <c r="AS22" s="54">
        <v>58312</v>
      </c>
      <c r="AT22" s="54">
        <v>35660</v>
      </c>
      <c r="AU22" s="996">
        <v>44995</v>
      </c>
      <c r="AV22" s="54">
        <v>42821</v>
      </c>
      <c r="AW22" s="54">
        <v>42446</v>
      </c>
      <c r="AX22" s="54">
        <v>30714</v>
      </c>
      <c r="AY22" s="1003">
        <v>45831</v>
      </c>
      <c r="AZ22" s="858"/>
      <c r="BA22" s="1910">
        <f t="shared" si="1"/>
        <v>-0.83493566040526557</v>
      </c>
      <c r="BB22" s="1071">
        <f t="shared" si="2"/>
        <v>-7.587384686518857</v>
      </c>
      <c r="BC22" s="1910">
        <f t="shared" si="3"/>
        <v>-63.689405004962993</v>
      </c>
      <c r="BD22" s="1019">
        <f t="shared" si="4"/>
        <v>1.857984220468941</v>
      </c>
      <c r="BE22" s="1143"/>
      <c r="BF22" s="1129">
        <f t="shared" si="5"/>
        <v>-1.1209088632380793</v>
      </c>
      <c r="BG22" s="1130">
        <f t="shared" si="6"/>
        <v>-18.340508147026714</v>
      </c>
      <c r="BH22" s="1131">
        <f t="shared" si="7"/>
        <v>0.36886555195705384</v>
      </c>
    </row>
    <row r="23" spans="1:60" s="17" customFormat="1" ht="12">
      <c r="A23" s="2161" t="s">
        <v>136</v>
      </c>
      <c r="B23" s="85"/>
      <c r="C23" s="2156"/>
      <c r="D23" s="78">
        <f>ROUND($S23*'11生産名目'!D23,0)</f>
        <v>72447</v>
      </c>
      <c r="E23" s="78">
        <f>ROUND($S23*'11生産名目'!E23,0)</f>
        <v>107353</v>
      </c>
      <c r="F23" s="78">
        <f>ROUND($S23*'11生産名目'!F23,0)</f>
        <v>97260</v>
      </c>
      <c r="G23" s="78">
        <f>ROUND($S23*'11生産名目'!G23,0)</f>
        <v>114583</v>
      </c>
      <c r="H23" s="78">
        <f>ROUND($S23*'11生産名目'!H23,0)</f>
        <v>127656</v>
      </c>
      <c r="I23" s="78">
        <f>ROUND($S23*'11生産名目'!I23,0)</f>
        <v>201041</v>
      </c>
      <c r="J23" s="78">
        <f>ROUND($S23*'11生産名目'!J23,0)</f>
        <v>213275</v>
      </c>
      <c r="K23" s="78">
        <f>ROUND($S23*'11生産名目'!K23,0)</f>
        <v>226168</v>
      </c>
      <c r="L23" s="78">
        <f>ROUND($S23*'11生産名目'!L23,0)</f>
        <v>292909</v>
      </c>
      <c r="M23" s="78">
        <f>ROUND($S23*'11生産名目'!M23,0)</f>
        <v>382486</v>
      </c>
      <c r="N23" s="78">
        <f>ROUND($S23*'11生産名目'!N23,0)</f>
        <v>352861</v>
      </c>
      <c r="O23" s="78">
        <f>ROUND($S23*'11生産名目'!O23,0)</f>
        <v>297288</v>
      </c>
      <c r="P23" s="78">
        <f>ROUND($S23*'11生産名目'!P23,0)</f>
        <v>423462</v>
      </c>
      <c r="Q23" s="78">
        <f>ROUND($S23*'11生産名目'!Q23,0)</f>
        <v>397918</v>
      </c>
      <c r="R23" s="407">
        <f>ROUND($S23*'11生産名目'!R23,0)</f>
        <v>380401</v>
      </c>
      <c r="S23" s="1620">
        <f>'11生産名目'!T23/'11生産名目'!S23</f>
        <v>0.90484664950773053</v>
      </c>
      <c r="T23" s="411">
        <f>'11生産名目'!T23</f>
        <v>402179</v>
      </c>
      <c r="U23" s="78">
        <f>'11生産名目'!U23</f>
        <v>438713</v>
      </c>
      <c r="V23" s="78">
        <f>'11生産名目'!V23</f>
        <v>406016</v>
      </c>
      <c r="W23" s="78">
        <f>'11生産名目'!W23</f>
        <v>381151</v>
      </c>
      <c r="X23" s="78">
        <f>'11生産名目'!X23</f>
        <v>437034</v>
      </c>
      <c r="Y23" s="78">
        <f>'11生産名目'!Y23</f>
        <v>464450</v>
      </c>
      <c r="Z23" s="78">
        <f>'11生産名目'!Z23</f>
        <v>514086</v>
      </c>
      <c r="AA23" s="78">
        <f>'11生産名目'!AA23</f>
        <v>453956</v>
      </c>
      <c r="AB23" s="78">
        <f>'11生産名目'!AB23</f>
        <v>473869</v>
      </c>
      <c r="AC23" s="78">
        <f>'11生産名目'!AC23</f>
        <v>506461</v>
      </c>
      <c r="AD23" s="407">
        <f>'11生産名目'!AD23</f>
        <v>617598</v>
      </c>
      <c r="AE23" s="1611">
        <f>ROUND(SUM(AI23:AK23)/3,0)</f>
        <v>402400</v>
      </c>
      <c r="AF23" s="627" t="s">
        <v>136</v>
      </c>
      <c r="AG23" s="85"/>
      <c r="AH23" s="355"/>
      <c r="AI23" s="1041">
        <v>435415</v>
      </c>
      <c r="AJ23" s="85">
        <v>375489</v>
      </c>
      <c r="AK23" s="85">
        <v>396296</v>
      </c>
      <c r="AL23" s="85">
        <v>380925</v>
      </c>
      <c r="AM23" s="85">
        <v>390299</v>
      </c>
      <c r="AN23" s="53">
        <v>425931</v>
      </c>
      <c r="AO23" s="54">
        <v>279479</v>
      </c>
      <c r="AP23" s="996">
        <v>388962</v>
      </c>
      <c r="AQ23" s="54">
        <v>358808</v>
      </c>
      <c r="AR23" s="54">
        <v>395572</v>
      </c>
      <c r="AS23" s="54">
        <v>508425</v>
      </c>
      <c r="AT23" s="54">
        <v>461810</v>
      </c>
      <c r="AU23" s="996">
        <v>374215</v>
      </c>
      <c r="AV23" s="54">
        <v>450404</v>
      </c>
      <c r="AW23" s="54">
        <v>599649</v>
      </c>
      <c r="AX23" s="54">
        <v>441855</v>
      </c>
      <c r="AY23" s="1003">
        <v>449712</v>
      </c>
      <c r="AZ23" s="858"/>
      <c r="BA23" s="1910">
        <f t="shared" si="1"/>
        <v>-0.37045172686793248</v>
      </c>
      <c r="BB23" s="1071">
        <f t="shared" si="2"/>
        <v>-10.66867241597097</v>
      </c>
      <c r="BC23" s="1910">
        <f t="shared" si="3"/>
        <v>-3.7913729361737132</v>
      </c>
      <c r="BD23" s="1019">
        <f t="shared" si="4"/>
        <v>20.174765843165027</v>
      </c>
      <c r="BE23" s="1143"/>
      <c r="BF23" s="1129">
        <f t="shared" si="5"/>
        <v>-1.5987668055998827</v>
      </c>
      <c r="BG23" s="1130">
        <f t="shared" si="6"/>
        <v>-0.77004293898367271</v>
      </c>
      <c r="BH23" s="1131">
        <f t="shared" si="7"/>
        <v>3.7439207126199303</v>
      </c>
    </row>
    <row r="24" spans="1:60" s="17" customFormat="1" ht="12">
      <c r="A24" s="2161" t="s">
        <v>295</v>
      </c>
      <c r="B24" s="85"/>
      <c r="C24" s="2156"/>
      <c r="D24" s="419">
        <f>ROUND($S24*'11生産名目'!D24,0)</f>
        <v>26745</v>
      </c>
      <c r="E24" s="419">
        <f>ROUND($S24*'11生産名目'!E24,0)</f>
        <v>39630</v>
      </c>
      <c r="F24" s="419">
        <f>ROUND($S24*'11生産名目'!F24,0)</f>
        <v>35904</v>
      </c>
      <c r="G24" s="419">
        <f>ROUND($S24*'11生産名目'!G24,0)</f>
        <v>42299</v>
      </c>
      <c r="H24" s="419">
        <f>ROUND($S24*'11生産名目'!H24,0)</f>
        <v>47125</v>
      </c>
      <c r="I24" s="419">
        <f>ROUND($S24*'11生産名目'!I24,0)</f>
        <v>74216</v>
      </c>
      <c r="J24" s="419">
        <f>ROUND($S24*'11生産名目'!J24,0)</f>
        <v>78732</v>
      </c>
      <c r="K24" s="419">
        <f>ROUND($S24*'11生産名目'!K24,0)</f>
        <v>83492</v>
      </c>
      <c r="L24" s="419">
        <f>ROUND($S24*'11生産名目'!L24,0)</f>
        <v>108130</v>
      </c>
      <c r="M24" s="419">
        <f>ROUND($S24*'11生産名目'!M24,0)</f>
        <v>141198</v>
      </c>
      <c r="N24" s="419">
        <f>ROUND($S24*'11生産名目'!N24,0)</f>
        <v>130262</v>
      </c>
      <c r="O24" s="419">
        <f>ROUND($S24*'11生産名目'!O24,0)</f>
        <v>109747</v>
      </c>
      <c r="P24" s="419">
        <f>ROUND($S24*'11生産名目'!P24,0)</f>
        <v>156326</v>
      </c>
      <c r="Q24" s="419">
        <f>ROUND($S24*'11生産名目'!Q24,0)</f>
        <v>146895</v>
      </c>
      <c r="R24" s="1615">
        <f>ROUND($S24*'11生産名目'!R24,0)</f>
        <v>140428</v>
      </c>
      <c r="S24" s="1621">
        <f>'11生産名目'!T24/'11生産名目'!S24</f>
        <v>0.90484577739043526</v>
      </c>
      <c r="T24" s="411">
        <f>'11生産名目'!T24</f>
        <v>148468</v>
      </c>
      <c r="U24" s="78">
        <f>'11生産名目'!U24</f>
        <v>161956</v>
      </c>
      <c r="V24" s="78">
        <f>'11生産名目'!V24</f>
        <v>149885</v>
      </c>
      <c r="W24" s="78">
        <f>'11生産名目'!W24</f>
        <v>140706</v>
      </c>
      <c r="X24" s="78">
        <f>'11生産名目'!X24</f>
        <v>161335</v>
      </c>
      <c r="Y24" s="78">
        <f>'11生産名目'!Y24</f>
        <v>171456</v>
      </c>
      <c r="Z24" s="78">
        <f>'11生産名目'!Z24</f>
        <v>189780</v>
      </c>
      <c r="AA24" s="78">
        <f>'11生産名目'!AA24</f>
        <v>167583</v>
      </c>
      <c r="AB24" s="78">
        <f>'11生産名目'!AB24</f>
        <v>174934</v>
      </c>
      <c r="AC24" s="78">
        <f>'11生産名目'!AC24</f>
        <v>186965</v>
      </c>
      <c r="AD24" s="407">
        <f>'11生産名目'!AD24</f>
        <v>227992</v>
      </c>
      <c r="AE24" s="1612">
        <f>ROUND(SUM(AI24:AK24)/3,0)</f>
        <v>148550</v>
      </c>
      <c r="AF24" s="627" t="s">
        <v>295</v>
      </c>
      <c r="AG24" s="85"/>
      <c r="AH24" s="355"/>
      <c r="AI24" s="1041">
        <v>161805</v>
      </c>
      <c r="AJ24" s="85">
        <v>139536</v>
      </c>
      <c r="AK24" s="85">
        <v>144308</v>
      </c>
      <c r="AL24" s="85">
        <v>188353</v>
      </c>
      <c r="AM24" s="85">
        <v>208091</v>
      </c>
      <c r="AN24" s="53">
        <v>255283</v>
      </c>
      <c r="AO24" s="54">
        <v>272780</v>
      </c>
      <c r="AP24" s="996">
        <v>205637</v>
      </c>
      <c r="AQ24" s="54">
        <v>214928</v>
      </c>
      <c r="AR24" s="54">
        <v>207403</v>
      </c>
      <c r="AS24" s="54">
        <v>192536</v>
      </c>
      <c r="AT24" s="54">
        <v>283094</v>
      </c>
      <c r="AU24" s="996">
        <v>274184</v>
      </c>
      <c r="AV24" s="54">
        <v>286102</v>
      </c>
      <c r="AW24" s="54">
        <v>146338</v>
      </c>
      <c r="AX24" s="54">
        <v>162672</v>
      </c>
      <c r="AY24" s="1003">
        <v>161701</v>
      </c>
      <c r="AZ24" s="858"/>
      <c r="BA24" s="1910">
        <f t="shared" si="1"/>
        <v>0.29131930455263894</v>
      </c>
      <c r="BB24" s="1071">
        <f t="shared" si="2"/>
        <v>27.089397731837707</v>
      </c>
      <c r="BC24" s="1910">
        <f t="shared" si="3"/>
        <v>33.333981725078658</v>
      </c>
      <c r="BD24" s="1019">
        <f t="shared" si="4"/>
        <v>-41.024640387477021</v>
      </c>
      <c r="BE24" s="1143"/>
      <c r="BF24" s="1129">
        <f t="shared" si="5"/>
        <v>3.4838934738863792</v>
      </c>
      <c r="BG24" s="1130">
        <f t="shared" si="6"/>
        <v>5.9224871234800913</v>
      </c>
      <c r="BH24" s="1131">
        <f t="shared" si="7"/>
        <v>-10.022459122069415</v>
      </c>
    </row>
    <row r="25" spans="1:60" s="17" customFormat="1" ht="12">
      <c r="A25" s="2161" t="s">
        <v>296</v>
      </c>
      <c r="B25" s="85"/>
      <c r="C25" s="2156"/>
      <c r="D25" s="78">
        <f>ROUND($S25*'11生産名目'!D25,0)</f>
        <v>203207</v>
      </c>
      <c r="E25" s="78">
        <f>ROUND($S25*'11生産名目'!E25,0)</f>
        <v>181848</v>
      </c>
      <c r="F25" s="78">
        <f>ROUND($S25*'11生産名目'!F25,0)</f>
        <v>280851</v>
      </c>
      <c r="G25" s="78">
        <f>ROUND($S25*'11生産名目'!G25,0)</f>
        <v>203816</v>
      </c>
      <c r="H25" s="78">
        <f>ROUND($S25*'11生産名目'!H25,0)</f>
        <v>217664</v>
      </c>
      <c r="I25" s="78">
        <f>ROUND($S25*'11生産名目'!I25,0)</f>
        <v>235290</v>
      </c>
      <c r="J25" s="78">
        <f>ROUND($S25*'11生産名目'!J25,0)</f>
        <v>266609</v>
      </c>
      <c r="K25" s="78">
        <f>ROUND($S25*'11生産名目'!K25,0)</f>
        <v>233446</v>
      </c>
      <c r="L25" s="78">
        <f>ROUND($S25*'11生産名目'!L25,0)</f>
        <v>218401</v>
      </c>
      <c r="M25" s="78">
        <f>ROUND($S25*'11生産名目'!M25,0)</f>
        <v>269665</v>
      </c>
      <c r="N25" s="78">
        <f>ROUND($S25*'11生産名目'!N25,0)</f>
        <v>234811</v>
      </c>
      <c r="O25" s="78">
        <f>ROUND($S25*'11生産名目'!O25,0)</f>
        <v>151071</v>
      </c>
      <c r="P25" s="78">
        <f>ROUND($S25*'11生産名目'!P25,0)</f>
        <v>172709</v>
      </c>
      <c r="Q25" s="78">
        <f>ROUND($S25*'11生産名目'!Q25,0)</f>
        <v>210799</v>
      </c>
      <c r="R25" s="407">
        <f>ROUND($S25*'11生産名目'!R25,0)</f>
        <v>245217</v>
      </c>
      <c r="S25" s="1620">
        <f>'11生産名目'!T25/'11生産名目'!S25</f>
        <v>1.0732830848506123</v>
      </c>
      <c r="T25" s="1618">
        <f>'11生産名目'!T25</f>
        <v>324095</v>
      </c>
      <c r="U25" s="586">
        <f>'11生産名目'!U25</f>
        <v>384488</v>
      </c>
      <c r="V25" s="586">
        <f>'11生産名目'!V25</f>
        <v>321777</v>
      </c>
      <c r="W25" s="586">
        <f>'11生産名目'!W25</f>
        <v>359429</v>
      </c>
      <c r="X25" s="586">
        <f>'11生産名目'!X25</f>
        <v>364564</v>
      </c>
      <c r="Y25" s="586">
        <f>'11生産名目'!Y25</f>
        <v>342197</v>
      </c>
      <c r="Z25" s="586">
        <f>'11生産名目'!Z25</f>
        <v>349607</v>
      </c>
      <c r="AA25" s="586">
        <f>'11生産名目'!AA25</f>
        <v>377546</v>
      </c>
      <c r="AB25" s="586">
        <f>'11生産名目'!AB25</f>
        <v>337508</v>
      </c>
      <c r="AC25" s="586">
        <f>'11生産名目'!AC25</f>
        <v>253011</v>
      </c>
      <c r="AD25" s="587">
        <f>'11生産名目'!AD25</f>
        <v>259698</v>
      </c>
      <c r="AE25" s="407"/>
      <c r="AF25" s="627" t="s">
        <v>296</v>
      </c>
      <c r="AG25" s="85"/>
      <c r="AH25" s="355"/>
      <c r="AI25" s="1041">
        <v>389844</v>
      </c>
      <c r="AJ25" s="85">
        <v>418936</v>
      </c>
      <c r="AK25" s="85">
        <v>400194</v>
      </c>
      <c r="AL25" s="85">
        <v>483036</v>
      </c>
      <c r="AM25" s="85">
        <v>436317</v>
      </c>
      <c r="AN25" s="53">
        <v>520938</v>
      </c>
      <c r="AO25" s="54">
        <v>476445</v>
      </c>
      <c r="AP25" s="996">
        <v>537913</v>
      </c>
      <c r="AQ25" s="54">
        <v>381042</v>
      </c>
      <c r="AR25" s="54">
        <v>379594</v>
      </c>
      <c r="AS25" s="54">
        <v>288424</v>
      </c>
      <c r="AT25" s="54">
        <v>429075</v>
      </c>
      <c r="AU25" s="996">
        <v>410061</v>
      </c>
      <c r="AV25" s="54">
        <v>471630</v>
      </c>
      <c r="AW25" s="54">
        <v>392805</v>
      </c>
      <c r="AX25" s="54">
        <v>442101</v>
      </c>
      <c r="AY25" s="1003">
        <v>493709</v>
      </c>
      <c r="AZ25" s="858"/>
      <c r="BA25" s="1910">
        <f t="shared" si="1"/>
        <v>6.9343105737264237</v>
      </c>
      <c r="BB25" s="1071">
        <f t="shared" si="2"/>
        <v>37.981602897569282</v>
      </c>
      <c r="BC25" s="1910">
        <f t="shared" si="3"/>
        <v>-23.768155817018737</v>
      </c>
      <c r="BD25" s="1019">
        <f t="shared" si="4"/>
        <v>20.398916258800519</v>
      </c>
      <c r="BE25" s="1143"/>
      <c r="BF25" s="1129">
        <f t="shared" si="5"/>
        <v>4.7066958498019007</v>
      </c>
      <c r="BG25" s="1130">
        <f t="shared" si="6"/>
        <v>-5.2831415008852689</v>
      </c>
      <c r="BH25" s="1131">
        <f t="shared" si="7"/>
        <v>3.782592579572186</v>
      </c>
    </row>
    <row r="26" spans="1:60" s="17" customFormat="1" ht="12">
      <c r="A26" s="2161" t="s">
        <v>297</v>
      </c>
      <c r="B26" s="85"/>
      <c r="C26" s="2156"/>
      <c r="D26" s="78">
        <f>ROUND($S26*'11生産名目'!D26,0)</f>
        <v>25402</v>
      </c>
      <c r="E26" s="78">
        <f>ROUND($S26*'11生産名目'!E26,0)</f>
        <v>31820</v>
      </c>
      <c r="F26" s="78">
        <f>ROUND($S26*'11生産名目'!F26,0)</f>
        <v>25585</v>
      </c>
      <c r="G26" s="78">
        <f>ROUND($S26*'11生産名目'!G26,0)</f>
        <v>34269</v>
      </c>
      <c r="H26" s="78">
        <f>ROUND($S26*'11生産名目'!H26,0)</f>
        <v>38589</v>
      </c>
      <c r="I26" s="78">
        <f>ROUND($S26*'11生産名目'!I26,0)</f>
        <v>51072</v>
      </c>
      <c r="J26" s="78">
        <f>ROUND($S26*'11生産名目'!J26,0)</f>
        <v>55998</v>
      </c>
      <c r="K26" s="78">
        <f>ROUND($S26*'11生産名目'!K26,0)</f>
        <v>56153</v>
      </c>
      <c r="L26" s="78">
        <f>ROUND($S26*'11生産名目'!L26,0)</f>
        <v>63992</v>
      </c>
      <c r="M26" s="78">
        <f>ROUND($S26*'11生産名目'!M26,0)</f>
        <v>59601</v>
      </c>
      <c r="N26" s="78">
        <f>ROUND($S26*'11生産名目'!N26,0)</f>
        <v>63921</v>
      </c>
      <c r="O26" s="78">
        <f>ROUND($S26*'11生産名目'!O26,0)</f>
        <v>71310</v>
      </c>
      <c r="P26" s="78">
        <f>ROUND($S26*'11生産名目'!P26,0)</f>
        <v>60924</v>
      </c>
      <c r="Q26" s="78">
        <f>ROUND($S26*'11生産名目'!Q26,0)</f>
        <v>63992</v>
      </c>
      <c r="R26" s="407">
        <f>ROUND($S26*'11生産名目'!R26,0)</f>
        <v>70986</v>
      </c>
      <c r="S26" s="1620">
        <f>'11生産名目'!T26/'11生産名目'!S26</f>
        <v>14.073376029277219</v>
      </c>
      <c r="T26" s="411">
        <f>'11生産名目'!T26</f>
        <v>76911</v>
      </c>
      <c r="U26" s="78">
        <f>'11生産名目'!U26</f>
        <v>90637</v>
      </c>
      <c r="V26" s="78">
        <f>'11生産名目'!V26</f>
        <v>90241</v>
      </c>
      <c r="W26" s="78">
        <f>'11生産名目'!W26</f>
        <v>83999</v>
      </c>
      <c r="X26" s="78">
        <f>'11生産名目'!X26</f>
        <v>72454</v>
      </c>
      <c r="Y26" s="78">
        <f>'11生産名目'!Y26</f>
        <v>90527</v>
      </c>
      <c r="Z26" s="78">
        <f>'11生産名目'!Z26</f>
        <v>100339</v>
      </c>
      <c r="AA26" s="78">
        <f>'11生産名目'!AA26</f>
        <v>102322</v>
      </c>
      <c r="AB26" s="78">
        <f>'11生産名目'!AB26</f>
        <v>98006</v>
      </c>
      <c r="AC26" s="78">
        <f>'11生産名目'!AC26</f>
        <v>98831</v>
      </c>
      <c r="AD26" s="407">
        <f>'11生産名目'!AD26</f>
        <v>98109</v>
      </c>
      <c r="AE26" s="595"/>
      <c r="AF26" s="627" t="s">
        <v>297</v>
      </c>
      <c r="AG26" s="85"/>
      <c r="AH26" s="355"/>
      <c r="AI26" s="1041">
        <v>105855</v>
      </c>
      <c r="AJ26" s="85">
        <v>60341</v>
      </c>
      <c r="AK26" s="85">
        <v>94082</v>
      </c>
      <c r="AL26" s="85">
        <v>93507</v>
      </c>
      <c r="AM26" s="85">
        <v>93760</v>
      </c>
      <c r="AN26" s="53">
        <v>94805</v>
      </c>
      <c r="AO26" s="54">
        <v>95715</v>
      </c>
      <c r="AP26" s="996">
        <v>96858</v>
      </c>
      <c r="AQ26" s="54">
        <v>92123</v>
      </c>
      <c r="AR26" s="54">
        <v>79175</v>
      </c>
      <c r="AS26" s="54">
        <v>91391</v>
      </c>
      <c r="AT26" s="54">
        <v>52152</v>
      </c>
      <c r="AU26" s="996">
        <v>48156</v>
      </c>
      <c r="AV26" s="54">
        <v>46207</v>
      </c>
      <c r="AW26" s="54">
        <v>48194</v>
      </c>
      <c r="AX26" s="54">
        <v>51967</v>
      </c>
      <c r="AY26" s="1003">
        <v>43376</v>
      </c>
      <c r="AZ26" s="858"/>
      <c r="BA26" s="1910">
        <f t="shared" si="1"/>
        <v>46.099594225301573</v>
      </c>
      <c r="BB26" s="1071">
        <f t="shared" si="2"/>
        <v>-8.4993623352699448</v>
      </c>
      <c r="BC26" s="1910">
        <f t="shared" si="3"/>
        <v>-50.281855912779541</v>
      </c>
      <c r="BD26" s="1019">
        <f t="shared" si="4"/>
        <v>-9.9260735941523368</v>
      </c>
      <c r="BE26" s="1143"/>
      <c r="BF26" s="1129">
        <f t="shared" si="5"/>
        <v>-1.2609009647591374</v>
      </c>
      <c r="BG26" s="1130">
        <f t="shared" si="6"/>
        <v>-13.043313659928979</v>
      </c>
      <c r="BH26" s="1131">
        <f t="shared" si="7"/>
        <v>-2.0690835087876835</v>
      </c>
    </row>
    <row r="27" spans="1:60" s="17" customFormat="1" ht="12">
      <c r="A27" s="2162" t="s">
        <v>320</v>
      </c>
      <c r="B27" s="629"/>
      <c r="C27" s="2163"/>
      <c r="D27" s="419">
        <f>ROUND($S27*'11生産名目'!D27,0)</f>
        <v>174598</v>
      </c>
      <c r="E27" s="419">
        <f>ROUND($S27*'11生産名目'!E27,0)</f>
        <v>218694</v>
      </c>
      <c r="F27" s="419">
        <f>ROUND($S27*'11生産名目'!F27,0)</f>
        <v>175879</v>
      </c>
      <c r="G27" s="419">
        <f>ROUND($S27*'11生産名目'!G27,0)</f>
        <v>235584</v>
      </c>
      <c r="H27" s="419">
        <f>ROUND($S27*'11生産名目'!H27,0)</f>
        <v>265239</v>
      </c>
      <c r="I27" s="419">
        <f>ROUND($S27*'11生産名目'!I27,0)</f>
        <v>351081</v>
      </c>
      <c r="J27" s="419">
        <f>ROUND($S27*'11生産名目'!J27,0)</f>
        <v>384931</v>
      </c>
      <c r="K27" s="419">
        <f>ROUND($S27*'11生産名目'!K27,0)</f>
        <v>386043</v>
      </c>
      <c r="L27" s="419">
        <f>ROUND($S27*'11生産名目'!L27,0)</f>
        <v>439851</v>
      </c>
      <c r="M27" s="419">
        <f>ROUND($S27*'11生産名目'!M27,0)</f>
        <v>409745</v>
      </c>
      <c r="N27" s="419">
        <f>ROUND($S27*'11生産名目'!N27,0)</f>
        <v>439373</v>
      </c>
      <c r="O27" s="419">
        <f>ROUND($S27*'11生産名目'!O27,0)</f>
        <v>490169</v>
      </c>
      <c r="P27" s="419">
        <f>ROUND($S27*'11生産名目'!P27,0)</f>
        <v>418809</v>
      </c>
      <c r="Q27" s="419">
        <f>ROUND($S27*'11生産名目'!Q27,0)</f>
        <v>439837</v>
      </c>
      <c r="R27" s="1615">
        <f>ROUND($S27*'11生産名目'!R27,0)</f>
        <v>487987</v>
      </c>
      <c r="S27" s="1621">
        <f>'11生産名目'!T27/'11生産名目'!S27</f>
        <v>14.07478700745474</v>
      </c>
      <c r="T27" s="1614">
        <f>'11生産名目'!T27</f>
        <v>528649</v>
      </c>
      <c r="U27" s="419">
        <f>'11生産名目'!U27</f>
        <v>570995</v>
      </c>
      <c r="V27" s="419">
        <f>'11生産名目'!V27</f>
        <v>511772</v>
      </c>
      <c r="W27" s="419">
        <f>'11生産名目'!W27</f>
        <v>496455</v>
      </c>
      <c r="X27" s="419">
        <f>'11生産名目'!X27</f>
        <v>507958</v>
      </c>
      <c r="Y27" s="419">
        <f>'11生産名目'!Y27</f>
        <v>445920</v>
      </c>
      <c r="Z27" s="419">
        <f>'11生産名目'!Z27</f>
        <v>463983</v>
      </c>
      <c r="AA27" s="419">
        <f>'11生産名目'!AA27</f>
        <v>471378</v>
      </c>
      <c r="AB27" s="419">
        <f>'11生産名目'!AB27</f>
        <v>444607</v>
      </c>
      <c r="AC27" s="419">
        <f>'11生産名目'!AC27</f>
        <v>409089</v>
      </c>
      <c r="AD27" s="1615">
        <f>'11生産名目'!AD27</f>
        <v>400754</v>
      </c>
      <c r="AE27" s="591"/>
      <c r="AF27" s="628" t="s">
        <v>320</v>
      </c>
      <c r="AG27" s="629"/>
      <c r="AH27" s="630"/>
      <c r="AI27" s="1043">
        <v>356650</v>
      </c>
      <c r="AJ27" s="629">
        <v>339560</v>
      </c>
      <c r="AK27" s="629">
        <v>351216</v>
      </c>
      <c r="AL27" s="629">
        <v>360837</v>
      </c>
      <c r="AM27" s="629">
        <v>352606</v>
      </c>
      <c r="AN27" s="61">
        <v>337111</v>
      </c>
      <c r="AO27" s="62">
        <v>357066</v>
      </c>
      <c r="AP27" s="999">
        <v>325707</v>
      </c>
      <c r="AQ27" s="62">
        <v>252062</v>
      </c>
      <c r="AR27" s="62">
        <v>275219</v>
      </c>
      <c r="AS27" s="62">
        <v>284723</v>
      </c>
      <c r="AT27" s="62">
        <v>307204</v>
      </c>
      <c r="AU27" s="999">
        <v>327238</v>
      </c>
      <c r="AV27" s="62">
        <v>316649</v>
      </c>
      <c r="AW27" s="62">
        <v>331666</v>
      </c>
      <c r="AX27" s="62">
        <v>353148</v>
      </c>
      <c r="AY27" s="1006">
        <v>332799</v>
      </c>
      <c r="AZ27" s="860"/>
      <c r="BA27" s="1910">
        <f t="shared" si="1"/>
        <v>-29.787502116316706</v>
      </c>
      <c r="BB27" s="1072">
        <f t="shared" si="2"/>
        <v>-8.6760128977989623</v>
      </c>
      <c r="BC27" s="1913">
        <f t="shared" si="3"/>
        <v>0.47005437402327865</v>
      </c>
      <c r="BD27" s="1074">
        <f t="shared" si="4"/>
        <v>1.6993747669891639</v>
      </c>
      <c r="BE27" s="1146"/>
      <c r="BF27" s="1135">
        <f t="shared" si="5"/>
        <v>-1.2881556794057447</v>
      </c>
      <c r="BG27" s="1136">
        <f t="shared" si="6"/>
        <v>9.3834610801901697E-2</v>
      </c>
      <c r="BH27" s="1137">
        <f t="shared" si="7"/>
        <v>0.33758793346139182</v>
      </c>
    </row>
    <row r="28" spans="1:60" s="17" customFormat="1" ht="12">
      <c r="A28" s="1889" t="s">
        <v>298</v>
      </c>
      <c r="B28" s="80"/>
      <c r="C28" s="2156"/>
      <c r="D28" s="78">
        <f>ROUND($S28*'11生産名目'!D28,0)</f>
        <v>498074</v>
      </c>
      <c r="E28" s="78">
        <f>ROUND($S28*'11生産名目'!E28,0)</f>
        <v>569051</v>
      </c>
      <c r="F28" s="78">
        <f>ROUND($S28*'11生産名目'!F28,0)</f>
        <v>647600</v>
      </c>
      <c r="G28" s="78">
        <f>ROUND($S28*'11生産名目'!G28,0)</f>
        <v>658011</v>
      </c>
      <c r="H28" s="78">
        <f>ROUND($S28*'11生産名目'!H28,0)</f>
        <v>732434</v>
      </c>
      <c r="I28" s="78">
        <f>ROUND($S28*'11生産名目'!I28,0)</f>
        <v>845126</v>
      </c>
      <c r="J28" s="78">
        <f>ROUND($S28*'11生産名目'!J28,0)</f>
        <v>905490</v>
      </c>
      <c r="K28" s="78">
        <f>ROUND($S28*'11生産名目'!K28,0)</f>
        <v>900082</v>
      </c>
      <c r="L28" s="78">
        <f>ROUND($S28*'11生産名目'!L28,0)</f>
        <v>864453</v>
      </c>
      <c r="M28" s="78">
        <f>ROUND($S28*'11生産名目'!M28,0)</f>
        <v>961033</v>
      </c>
      <c r="N28" s="78">
        <f>ROUND($S28*'11生産名目'!N28,0)</f>
        <v>1013762</v>
      </c>
      <c r="O28" s="78">
        <f>ROUND($S28*'11生産名目'!O28,0)</f>
        <v>1079866</v>
      </c>
      <c r="P28" s="78">
        <f>ROUND($S28*'11生産名目'!P28,0)</f>
        <v>1320960</v>
      </c>
      <c r="Q28" s="78">
        <f>ROUND($S28*'11生産名目'!Q28,0)</f>
        <v>1521543</v>
      </c>
      <c r="R28" s="407">
        <f>ROUND($S28*'11生産名目'!R28,0)</f>
        <v>1654643</v>
      </c>
      <c r="S28" s="1622">
        <f>'11生産名目'!T28/'11生産名目'!S28</f>
        <v>1.0414792078249717</v>
      </c>
      <c r="T28" s="411">
        <f>'11生産名目'!T28</f>
        <v>1743356</v>
      </c>
      <c r="U28" s="78">
        <f>'11生産名目'!U28</f>
        <v>1709735</v>
      </c>
      <c r="V28" s="78">
        <f>'11生産名目'!V28</f>
        <v>1809614</v>
      </c>
      <c r="W28" s="78">
        <f>'11生産名目'!W28</f>
        <v>1761075</v>
      </c>
      <c r="X28" s="78">
        <f>'11生産名目'!X28</f>
        <v>1582246</v>
      </c>
      <c r="Y28" s="78">
        <f>'11生産名目'!Y28</f>
        <v>2628851</v>
      </c>
      <c r="Z28" s="78">
        <f>'11生産名目'!Z28</f>
        <v>2766627</v>
      </c>
      <c r="AA28" s="78">
        <f>'11生産名目'!AA28</f>
        <v>2401021</v>
      </c>
      <c r="AB28" s="78">
        <f>'11生産名目'!AB28</f>
        <v>1866470</v>
      </c>
      <c r="AC28" s="78">
        <f>'11生産名目'!AC28</f>
        <v>1625331</v>
      </c>
      <c r="AD28" s="407">
        <f>'11生産名目'!AD28</f>
        <v>1513421</v>
      </c>
      <c r="AE28" s="407"/>
      <c r="AF28" s="80" t="s">
        <v>298</v>
      </c>
      <c r="AG28" s="80"/>
      <c r="AH28" s="355"/>
      <c r="AI28" s="1041">
        <v>1208929</v>
      </c>
      <c r="AJ28" s="85">
        <v>1062626</v>
      </c>
      <c r="AK28" s="85">
        <v>995204</v>
      </c>
      <c r="AL28" s="85">
        <v>1039149</v>
      </c>
      <c r="AM28" s="85">
        <v>988057</v>
      </c>
      <c r="AN28" s="53">
        <v>1002221</v>
      </c>
      <c r="AO28" s="54">
        <v>909185</v>
      </c>
      <c r="AP28" s="996">
        <v>1047639</v>
      </c>
      <c r="AQ28" s="54">
        <v>773152</v>
      </c>
      <c r="AR28" s="54">
        <v>770633</v>
      </c>
      <c r="AS28" s="54">
        <v>711979</v>
      </c>
      <c r="AT28" s="54">
        <v>772755</v>
      </c>
      <c r="AU28" s="996">
        <v>864500</v>
      </c>
      <c r="AV28" s="54">
        <v>886536</v>
      </c>
      <c r="AW28" s="54">
        <v>861435</v>
      </c>
      <c r="AX28" s="54">
        <v>974607</v>
      </c>
      <c r="AY28" s="1003">
        <v>914469</v>
      </c>
      <c r="AZ28" s="858"/>
      <c r="BA28" s="1910">
        <f t="shared" si="1"/>
        <v>-23.594118740069497</v>
      </c>
      <c r="BB28" s="1071">
        <f t="shared" si="2"/>
        <v>-13.341561001514563</v>
      </c>
      <c r="BC28" s="1910">
        <f t="shared" si="3"/>
        <v>-17.48111706417955</v>
      </c>
      <c r="BD28" s="1019">
        <f t="shared" si="4"/>
        <v>5.7801041064198957</v>
      </c>
      <c r="BE28" s="1143"/>
      <c r="BF28" s="1129">
        <f t="shared" si="5"/>
        <v>-2.0248724849413757</v>
      </c>
      <c r="BG28" s="1130">
        <f t="shared" si="6"/>
        <v>-3.769959615493057</v>
      </c>
      <c r="BH28" s="1131">
        <f t="shared" si="7"/>
        <v>1.130184141676227</v>
      </c>
    </row>
    <row r="29" spans="1:60" s="17" customFormat="1" ht="12">
      <c r="A29" s="2157"/>
      <c r="B29" s="2019" t="s">
        <v>321</v>
      </c>
      <c r="C29" s="2158"/>
      <c r="D29" s="431">
        <f t="shared" ref="D29:Q29" si="10">D28+D11+D12</f>
        <v>2492419</v>
      </c>
      <c r="E29" s="431">
        <f t="shared" si="10"/>
        <v>3075195</v>
      </c>
      <c r="F29" s="431">
        <f t="shared" si="10"/>
        <v>3124738</v>
      </c>
      <c r="G29" s="431">
        <f t="shared" si="10"/>
        <v>3271926</v>
      </c>
      <c r="H29" s="431">
        <f t="shared" si="10"/>
        <v>3816772</v>
      </c>
      <c r="I29" s="431">
        <f t="shared" si="10"/>
        <v>4651897</v>
      </c>
      <c r="J29" s="431">
        <f t="shared" si="10"/>
        <v>4879552</v>
      </c>
      <c r="K29" s="431">
        <f t="shared" si="10"/>
        <v>4840266</v>
      </c>
      <c r="L29" s="431">
        <f t="shared" si="10"/>
        <v>5023273</v>
      </c>
      <c r="M29" s="431">
        <f t="shared" si="10"/>
        <v>5388337</v>
      </c>
      <c r="N29" s="431">
        <f t="shared" si="10"/>
        <v>5422371</v>
      </c>
      <c r="O29" s="431">
        <f t="shared" si="10"/>
        <v>5334768</v>
      </c>
      <c r="P29" s="431">
        <f t="shared" si="10"/>
        <v>5859346</v>
      </c>
      <c r="Q29" s="431">
        <f t="shared" si="10"/>
        <v>6505985</v>
      </c>
      <c r="R29" s="1554">
        <f>R28+R11+R12</f>
        <v>7005389</v>
      </c>
      <c r="S29" s="1625" t="s">
        <v>1029</v>
      </c>
      <c r="T29" s="2018">
        <f>'11生産名目'!T29</f>
        <v>7573199</v>
      </c>
      <c r="U29" s="431">
        <f>'11生産名目'!U29</f>
        <v>7842260</v>
      </c>
      <c r="V29" s="431">
        <f>'11生産名目'!V29</f>
        <v>7646828</v>
      </c>
      <c r="W29" s="431">
        <f>'11生産名目'!W29</f>
        <v>7497292</v>
      </c>
      <c r="X29" s="431">
        <f>'11生産名目'!X29</f>
        <v>7041802</v>
      </c>
      <c r="Y29" s="431">
        <f>'11生産名目'!Y29</f>
        <v>8426530</v>
      </c>
      <c r="Z29" s="431">
        <f>'11生産名目'!Z29</f>
        <v>8530329</v>
      </c>
      <c r="AA29" s="431">
        <f>'11生産名目'!AA29</f>
        <v>8069080</v>
      </c>
      <c r="AB29" s="431">
        <f>'11生産名目'!AB29</f>
        <v>7292686</v>
      </c>
      <c r="AC29" s="431">
        <f>'11生産名目'!AC29</f>
        <v>6798828</v>
      </c>
      <c r="AD29" s="1554">
        <f>'11生産名目'!AD29</f>
        <v>6837960</v>
      </c>
      <c r="AE29" s="1554"/>
      <c r="AF29" s="1044"/>
      <c r="AG29" s="2019" t="s">
        <v>321</v>
      </c>
      <c r="AH29" s="2020"/>
      <c r="AI29" s="1044">
        <v>6159048</v>
      </c>
      <c r="AJ29" s="1044">
        <v>5837351</v>
      </c>
      <c r="AK29" s="1044">
        <v>5744683</v>
      </c>
      <c r="AL29" s="1044">
        <v>6023391</v>
      </c>
      <c r="AM29" s="1044">
        <v>6069657</v>
      </c>
      <c r="AN29" s="2022">
        <v>6477216</v>
      </c>
      <c r="AO29" s="1000">
        <v>6230613</v>
      </c>
      <c r="AP29" s="1000">
        <v>6470957</v>
      </c>
      <c r="AQ29" s="1000">
        <v>5011507</v>
      </c>
      <c r="AR29" s="1000">
        <v>5589233</v>
      </c>
      <c r="AS29" s="1000">
        <v>5380093</v>
      </c>
      <c r="AT29" s="1000">
        <v>5485196</v>
      </c>
      <c r="AU29" s="1000">
        <v>5516803</v>
      </c>
      <c r="AV29" s="1000">
        <v>5716184</v>
      </c>
      <c r="AW29" s="1000">
        <v>5623012</v>
      </c>
      <c r="AX29" s="1000">
        <v>5704343</v>
      </c>
      <c r="AY29" s="1007">
        <v>5821736</v>
      </c>
      <c r="AZ29" s="104"/>
      <c r="BA29" s="1910">
        <f t="shared" si="1"/>
        <v>-12.53591055244098</v>
      </c>
      <c r="BB29" s="1071">
        <f t="shared" si="2"/>
        <v>5.0642404475496861</v>
      </c>
      <c r="BC29" s="1910">
        <f t="shared" si="3"/>
        <v>-14.745176022650128</v>
      </c>
      <c r="BD29" s="1019">
        <f t="shared" si="4"/>
        <v>5.5273498074881413</v>
      </c>
      <c r="BE29" s="1143"/>
      <c r="BF29" s="1129">
        <f t="shared" si="5"/>
        <v>0.70823608224528378</v>
      </c>
      <c r="BG29" s="1130">
        <f t="shared" si="6"/>
        <v>-3.1401499414070555</v>
      </c>
      <c r="BH29" s="1131">
        <f t="shared" si="7"/>
        <v>1.0818091572110999</v>
      </c>
    </row>
    <row r="30" spans="1:60" s="17" customFormat="1" ht="12">
      <c r="A30" s="1889" t="s">
        <v>299</v>
      </c>
      <c r="B30" s="80"/>
      <c r="C30" s="2156"/>
      <c r="D30" s="78">
        <f>ROUND($S30*'11生産名目'!D30,0)</f>
        <v>192402</v>
      </c>
      <c r="E30" s="78">
        <f>ROUND($S30*'11生産名目'!E30,0)</f>
        <v>224393</v>
      </c>
      <c r="F30" s="78">
        <f>ROUND($S30*'11生産名目'!F30,0)</f>
        <v>293277</v>
      </c>
      <c r="G30" s="78">
        <f>ROUND($S30*'11生産名目'!G30,0)</f>
        <v>319794</v>
      </c>
      <c r="H30" s="78">
        <f>ROUND($S30*'11生産名目'!H30,0)</f>
        <v>295617</v>
      </c>
      <c r="I30" s="78">
        <f>ROUND($S30*'11生産名目'!I30,0)</f>
        <v>459598</v>
      </c>
      <c r="J30" s="78">
        <f>ROUND($S30*'11生産名目'!J30,0)</f>
        <v>461882</v>
      </c>
      <c r="K30" s="78">
        <f>ROUND($S30*'11生産名目'!K30,0)</f>
        <v>470859</v>
      </c>
      <c r="L30" s="78">
        <f>ROUND($S30*'11生産名目'!L30,0)</f>
        <v>543097</v>
      </c>
      <c r="M30" s="78">
        <f>ROUND($S30*'11生産名目'!M30,0)</f>
        <v>533441</v>
      </c>
      <c r="N30" s="78">
        <f>ROUND($S30*'11生産名目'!N30,0)</f>
        <v>599716</v>
      </c>
      <c r="O30" s="78">
        <f>ROUND($S30*'11生産名目'!O30,0)</f>
        <v>602252</v>
      </c>
      <c r="P30" s="78">
        <f>ROUND($S30*'11生産名目'!P30,0)</f>
        <v>573480</v>
      </c>
      <c r="Q30" s="78">
        <f>ROUND($S30*'11生産名目'!Q30,0)</f>
        <v>573380</v>
      </c>
      <c r="R30" s="407">
        <f>ROUND($S30*'11生産名目'!R30,0)</f>
        <v>597629</v>
      </c>
      <c r="S30" s="1622">
        <f>'11生産名目'!T30/'11生産名目'!S30</f>
        <v>1.2182072374145791</v>
      </c>
      <c r="T30" s="411">
        <f>'11生産名目'!T30</f>
        <v>629991</v>
      </c>
      <c r="U30" s="78">
        <f>'11生産名目'!U30</f>
        <v>691319</v>
      </c>
      <c r="V30" s="78">
        <f>'11生産名目'!V30</f>
        <v>705517</v>
      </c>
      <c r="W30" s="78">
        <f>'11生産名目'!W30</f>
        <v>727321</v>
      </c>
      <c r="X30" s="78">
        <f>'11生産名目'!X30</f>
        <v>719776</v>
      </c>
      <c r="Y30" s="78">
        <f>'11生産名目'!Y30</f>
        <v>740900</v>
      </c>
      <c r="Z30" s="78">
        <f>'11生産名目'!Z30</f>
        <v>778312</v>
      </c>
      <c r="AA30" s="78">
        <f>'11生産名目'!AA30</f>
        <v>821043</v>
      </c>
      <c r="AB30" s="78">
        <f>'11生産名目'!AB30</f>
        <v>816776</v>
      </c>
      <c r="AC30" s="78">
        <f>'11生産名目'!AC30</f>
        <v>794167</v>
      </c>
      <c r="AD30" s="407">
        <f>'11生産名目'!AD30</f>
        <v>825223</v>
      </c>
      <c r="AE30" s="354"/>
      <c r="AF30" s="80" t="s">
        <v>299</v>
      </c>
      <c r="AG30" s="80"/>
      <c r="AH30" s="355"/>
      <c r="AI30" s="1041">
        <v>707505.03722008597</v>
      </c>
      <c r="AJ30" s="85">
        <v>720272.56916084467</v>
      </c>
      <c r="AK30" s="85">
        <v>718130.61593593727</v>
      </c>
      <c r="AL30" s="85">
        <v>670739.36971389642</v>
      </c>
      <c r="AM30" s="85">
        <v>880570.81158160523</v>
      </c>
      <c r="AN30" s="53">
        <v>885371</v>
      </c>
      <c r="AO30" s="54">
        <v>863868</v>
      </c>
      <c r="AP30" s="996">
        <v>819360</v>
      </c>
      <c r="AQ30" s="54">
        <v>844371</v>
      </c>
      <c r="AR30" s="54">
        <v>908223</v>
      </c>
      <c r="AS30" s="54">
        <v>719648</v>
      </c>
      <c r="AT30" s="54">
        <v>688507</v>
      </c>
      <c r="AU30" s="996">
        <v>791444</v>
      </c>
      <c r="AV30" s="54">
        <v>892585</v>
      </c>
      <c r="AW30" s="54">
        <v>1016474</v>
      </c>
      <c r="AX30" s="54">
        <v>955002</v>
      </c>
      <c r="AY30" s="1003">
        <v>995713</v>
      </c>
      <c r="AZ30" s="858"/>
      <c r="BA30" s="1910">
        <f t="shared" si="1"/>
        <v>-1.7048307778967386</v>
      </c>
      <c r="BB30" s="1071">
        <f t="shared" si="2"/>
        <v>15.809776170557347</v>
      </c>
      <c r="BC30" s="1910">
        <f t="shared" si="3"/>
        <v>-3.4070494044132005</v>
      </c>
      <c r="BD30" s="1019">
        <f t="shared" si="4"/>
        <v>25.809659306280675</v>
      </c>
      <c r="BE30" s="1143"/>
      <c r="BF30" s="1129">
        <f t="shared" si="5"/>
        <v>2.118978130831084</v>
      </c>
      <c r="BG30" s="1130">
        <f t="shared" si="6"/>
        <v>-0.69089075246769882</v>
      </c>
      <c r="BH30" s="1131">
        <f t="shared" si="7"/>
        <v>4.6990635449272844</v>
      </c>
    </row>
    <row r="31" spans="1:60" s="17" customFormat="1" ht="13.5" customHeight="1">
      <c r="A31" s="1889" t="s">
        <v>322</v>
      </c>
      <c r="B31" s="80"/>
      <c r="C31" s="2156"/>
      <c r="D31" s="78">
        <f>ROUND($S31*'11生産名目'!D31,0)</f>
        <v>929421</v>
      </c>
      <c r="E31" s="78">
        <f>ROUND($S31*'11生産名目'!E31,0)</f>
        <v>941553</v>
      </c>
      <c r="F31" s="78">
        <f>ROUND($S31*'11生産名目'!F31,0)</f>
        <v>1015178</v>
      </c>
      <c r="G31" s="78">
        <f>ROUND($S31*'11生産名目'!G31,0)</f>
        <v>1156954</v>
      </c>
      <c r="H31" s="78">
        <f>ROUND($S31*'11生産名目'!H31,0)</f>
        <v>1285906</v>
      </c>
      <c r="I31" s="78">
        <f>ROUND($S31*'11生産名目'!I31,0)</f>
        <v>1124070</v>
      </c>
      <c r="J31" s="78">
        <f>ROUND($S31*'11生産名目'!J31,0)</f>
        <v>1233229</v>
      </c>
      <c r="K31" s="78">
        <f>ROUND($S31*'11生産名目'!K31,0)</f>
        <v>1373475</v>
      </c>
      <c r="L31" s="78">
        <f>ROUND($S31*'11生産名目'!L31,0)</f>
        <v>1445415</v>
      </c>
      <c r="M31" s="78">
        <f>ROUND($S31*'11生産名目'!M31,0)</f>
        <v>1447104</v>
      </c>
      <c r="N31" s="78">
        <f>ROUND($S31*'11生産名目'!N31,0)</f>
        <v>1517126</v>
      </c>
      <c r="O31" s="78">
        <f>ROUND($S31*'11生産名目'!O31,0)</f>
        <v>1622340</v>
      </c>
      <c r="P31" s="78">
        <f>ROUND($S31*'11生産名目'!P31,0)</f>
        <v>1660125</v>
      </c>
      <c r="Q31" s="78">
        <f>ROUND($S31*'11生産名目'!Q31,0)</f>
        <v>1733411</v>
      </c>
      <c r="R31" s="407">
        <f>ROUND($S31*'11生産名目'!R31,0)</f>
        <v>1874482</v>
      </c>
      <c r="S31" s="1622">
        <f>'11生産名目'!T31/'11生産名目'!S31</f>
        <v>0.97232364751928646</v>
      </c>
      <c r="T31" s="411">
        <f>'11生産名目'!T31</f>
        <v>2102927</v>
      </c>
      <c r="U31" s="78">
        <f>'11生産名目'!U31</f>
        <v>2282616</v>
      </c>
      <c r="V31" s="78">
        <f>'11生産名目'!V31</f>
        <v>2336668</v>
      </c>
      <c r="W31" s="78">
        <f>'11生産名目'!W31</f>
        <v>2553855</v>
      </c>
      <c r="X31" s="78">
        <f>'11生産名目'!X31</f>
        <v>2609791</v>
      </c>
      <c r="Y31" s="78">
        <f>'11生産名目'!Y31</f>
        <v>2444549</v>
      </c>
      <c r="Z31" s="78">
        <f>'11生産名目'!Z31</f>
        <v>2607463</v>
      </c>
      <c r="AA31" s="78">
        <f>'11生産名目'!AA31</f>
        <v>2483654</v>
      </c>
      <c r="AB31" s="78">
        <f>'11生産名目'!AB31</f>
        <v>2396978</v>
      </c>
      <c r="AC31" s="78">
        <f>'11生産名目'!AC31</f>
        <v>2348756</v>
      </c>
      <c r="AD31" s="407">
        <f>'11生産名目'!AD31</f>
        <v>2267343</v>
      </c>
      <c r="AE31" s="407"/>
      <c r="AF31" s="80" t="s">
        <v>322</v>
      </c>
      <c r="AG31" s="80"/>
      <c r="AH31" s="355"/>
      <c r="AI31" s="1041">
        <v>2232258</v>
      </c>
      <c r="AJ31" s="85">
        <v>2165872</v>
      </c>
      <c r="AK31" s="85">
        <v>2195094</v>
      </c>
      <c r="AL31" s="85">
        <v>2151568</v>
      </c>
      <c r="AM31" s="85">
        <v>2065774</v>
      </c>
      <c r="AN31" s="53">
        <v>1960025</v>
      </c>
      <c r="AO31" s="54">
        <v>2013405</v>
      </c>
      <c r="AP31" s="996">
        <v>1819512</v>
      </c>
      <c r="AQ31" s="54">
        <v>1991335</v>
      </c>
      <c r="AR31" s="54">
        <v>2060197</v>
      </c>
      <c r="AS31" s="54">
        <v>2173761</v>
      </c>
      <c r="AT31" s="54">
        <v>2294694</v>
      </c>
      <c r="AU31" s="996">
        <v>2244142</v>
      </c>
      <c r="AV31" s="54">
        <v>2110699</v>
      </c>
      <c r="AW31" s="54">
        <v>2348606</v>
      </c>
      <c r="AX31" s="54">
        <v>2392625</v>
      </c>
      <c r="AY31" s="1003">
        <v>2313297</v>
      </c>
      <c r="AZ31" s="858"/>
      <c r="BA31" s="1910">
        <f t="shared" si="1"/>
        <v>-14.466024290834017</v>
      </c>
      <c r="BB31" s="1071">
        <f t="shared" si="2"/>
        <v>-18.490067008383441</v>
      </c>
      <c r="BC31" s="1910">
        <f t="shared" si="3"/>
        <v>23.337576229230695</v>
      </c>
      <c r="BD31" s="1019">
        <f t="shared" si="4"/>
        <v>3.0815786166829016</v>
      </c>
      <c r="BE31" s="1143"/>
      <c r="BF31" s="1129">
        <f t="shared" si="5"/>
        <v>-2.8784084014865319</v>
      </c>
      <c r="BG31" s="1130">
        <f t="shared" si="6"/>
        <v>4.2843364042535415</v>
      </c>
      <c r="BH31" s="1131">
        <f t="shared" si="7"/>
        <v>0.6088563239409206</v>
      </c>
    </row>
    <row r="32" spans="1:60" s="17" customFormat="1" ht="13.5" customHeight="1">
      <c r="A32" s="2164" t="s">
        <v>300</v>
      </c>
      <c r="B32" s="86"/>
      <c r="C32" s="1898"/>
      <c r="D32" s="78">
        <f>ROUND($S32*'11生産名目'!D32,0)</f>
        <v>621141</v>
      </c>
      <c r="E32" s="78">
        <f>ROUND($S32*'11生産名目'!E32,0)</f>
        <v>751060</v>
      </c>
      <c r="F32" s="78">
        <f>ROUND($S32*'11生産名目'!F32,0)</f>
        <v>864382</v>
      </c>
      <c r="G32" s="78">
        <f>ROUND($S32*'11生産名目'!G32,0)</f>
        <v>905478</v>
      </c>
      <c r="H32" s="78">
        <f>ROUND($S32*'11生産名目'!H32,0)</f>
        <v>972191</v>
      </c>
      <c r="I32" s="78">
        <f>ROUND($S32*'11生産名目'!I32,0)</f>
        <v>825931</v>
      </c>
      <c r="J32" s="78">
        <f>ROUND($S32*'11生産名目'!J32,0)</f>
        <v>912839</v>
      </c>
      <c r="K32" s="78">
        <f>ROUND($S32*'11生産名目'!K32,0)</f>
        <v>954061</v>
      </c>
      <c r="L32" s="78">
        <f>ROUND($S32*'11生産名目'!L32,0)</f>
        <v>973959</v>
      </c>
      <c r="M32" s="78">
        <f>ROUND($S32*'11生産名目'!M32,0)</f>
        <v>1459398</v>
      </c>
      <c r="N32" s="78">
        <f>ROUND($S32*'11生産名目'!N32,0)</f>
        <v>1079543</v>
      </c>
      <c r="O32" s="78">
        <f>ROUND($S32*'11生産名目'!O32,0)</f>
        <v>1031965</v>
      </c>
      <c r="P32" s="78">
        <f>ROUND($S32*'11生産名目'!P32,0)</f>
        <v>1073422</v>
      </c>
      <c r="Q32" s="78">
        <f>ROUND($S32*'11生産名目'!Q32,0)</f>
        <v>1142801</v>
      </c>
      <c r="R32" s="407">
        <f>ROUND($S32*'11生産名目'!R32,0)</f>
        <v>1351557</v>
      </c>
      <c r="S32" s="1622">
        <f>'11生産名目'!T32/'11生産名目'!S32</f>
        <v>1.1667779235689684</v>
      </c>
      <c r="T32" s="411">
        <f>'11生産名目'!T32</f>
        <v>1422769</v>
      </c>
      <c r="U32" s="78">
        <f>'11生産名目'!U32</f>
        <v>1530737</v>
      </c>
      <c r="V32" s="78">
        <f>'11生産名目'!V32</f>
        <v>1535799</v>
      </c>
      <c r="W32" s="78">
        <f>'11生産名目'!W32</f>
        <v>1558443</v>
      </c>
      <c r="X32" s="78">
        <f>'11生産名目'!X32</f>
        <v>1396311</v>
      </c>
      <c r="Y32" s="78">
        <f>'11生産名目'!Y32</f>
        <v>1399419</v>
      </c>
      <c r="Z32" s="78">
        <f>'11生産名目'!Z32</f>
        <v>1399978</v>
      </c>
      <c r="AA32" s="78">
        <f>'11生産名目'!AA32</f>
        <v>1374308</v>
      </c>
      <c r="AB32" s="78">
        <f>'11生産名目'!AB32</f>
        <v>1329961</v>
      </c>
      <c r="AC32" s="78">
        <f>'11生産名目'!AC32</f>
        <v>1260461</v>
      </c>
      <c r="AD32" s="407">
        <f>'11生産名目'!AD32</f>
        <v>1250275</v>
      </c>
      <c r="AE32" s="595"/>
      <c r="AF32" s="86" t="s">
        <v>300</v>
      </c>
      <c r="AG32" s="86"/>
      <c r="AH32" s="354"/>
      <c r="AI32" s="609">
        <v>1095096</v>
      </c>
      <c r="AJ32" s="50">
        <v>1082539</v>
      </c>
      <c r="AK32" s="50">
        <v>1075807</v>
      </c>
      <c r="AL32" s="50">
        <v>1130397</v>
      </c>
      <c r="AM32" s="50">
        <v>1096225</v>
      </c>
      <c r="AN32" s="53">
        <v>1191957</v>
      </c>
      <c r="AO32" s="54">
        <v>1266606</v>
      </c>
      <c r="AP32" s="996">
        <v>1218235</v>
      </c>
      <c r="AQ32" s="54">
        <v>1085364</v>
      </c>
      <c r="AR32" s="54">
        <v>1157272</v>
      </c>
      <c r="AS32" s="54">
        <v>1085401</v>
      </c>
      <c r="AT32" s="54">
        <v>1156356</v>
      </c>
      <c r="AU32" s="996">
        <v>1067549</v>
      </c>
      <c r="AV32" s="54">
        <v>1234847</v>
      </c>
      <c r="AW32" s="54">
        <v>1255317</v>
      </c>
      <c r="AX32" s="54">
        <v>1184860</v>
      </c>
      <c r="AY32" s="1003">
        <v>1183693</v>
      </c>
      <c r="AZ32" s="858"/>
      <c r="BA32" s="1910">
        <f t="shared" si="1"/>
        <v>-21.57219988956615</v>
      </c>
      <c r="BB32" s="1071">
        <f t="shared" si="2"/>
        <v>11.244584949629987</v>
      </c>
      <c r="BC32" s="1910">
        <f t="shared" si="3"/>
        <v>-12.369206269726284</v>
      </c>
      <c r="BD32" s="1019">
        <f t="shared" si="4"/>
        <v>10.879500613086613</v>
      </c>
      <c r="BE32" s="1143"/>
      <c r="BF32" s="1129">
        <f t="shared" si="5"/>
        <v>1.5339468667371126</v>
      </c>
      <c r="BG32" s="1130">
        <f t="shared" si="6"/>
        <v>-2.6061914533644148</v>
      </c>
      <c r="BH32" s="1131">
        <f t="shared" si="7"/>
        <v>2.0869555098409709</v>
      </c>
    </row>
    <row r="33" spans="1:60" s="17" customFormat="1" ht="13.5" customHeight="1">
      <c r="A33" s="2164" t="s">
        <v>301</v>
      </c>
      <c r="B33" s="86"/>
      <c r="C33" s="1898"/>
      <c r="D33" s="78">
        <f>ROUND($S33*'11生産名目'!D33,0)</f>
        <v>88666</v>
      </c>
      <c r="E33" s="78">
        <f>ROUND($S33*'11生産名目'!E33,0)</f>
        <v>108167</v>
      </c>
      <c r="F33" s="78">
        <f>ROUND($S33*'11生産名目'!F33,0)</f>
        <v>133374</v>
      </c>
      <c r="G33" s="78">
        <f>ROUND($S33*'11生産名目'!G33,0)</f>
        <v>146984</v>
      </c>
      <c r="H33" s="78">
        <f>ROUND($S33*'11生産名目'!H33,0)</f>
        <v>152667</v>
      </c>
      <c r="I33" s="78">
        <f>ROUND($S33*'11生産名目'!I33,0)</f>
        <v>159056</v>
      </c>
      <c r="J33" s="78">
        <f>ROUND($S33*'11生産名目'!J33,0)</f>
        <v>166327</v>
      </c>
      <c r="K33" s="78">
        <f>ROUND($S33*'11生産名目'!K33,0)</f>
        <v>190102</v>
      </c>
      <c r="L33" s="78">
        <f>ROUND($S33*'11生産名目'!L33,0)</f>
        <v>186118</v>
      </c>
      <c r="M33" s="78">
        <f>ROUND($S33*'11生産名目'!M33,0)</f>
        <v>222581</v>
      </c>
      <c r="N33" s="78">
        <f>ROUND($S33*'11生産名目'!N33,0)</f>
        <v>249746</v>
      </c>
      <c r="O33" s="78">
        <f>ROUND($S33*'11生産名目'!O33,0)</f>
        <v>266973</v>
      </c>
      <c r="P33" s="78">
        <f>ROUND($S33*'11生産名目'!P33,0)</f>
        <v>276483</v>
      </c>
      <c r="Q33" s="78">
        <f>ROUND($S33*'11生産名目'!Q33,0)</f>
        <v>301413</v>
      </c>
      <c r="R33" s="407">
        <f>ROUND($S33*'11生産名目'!R33,0)</f>
        <v>329373</v>
      </c>
      <c r="S33" s="1622">
        <f>'11生産名目'!T33/'11生産名目'!S33</f>
        <v>0.9681525490906846</v>
      </c>
      <c r="T33" s="411">
        <f>'11生産名目'!T33</f>
        <v>486091</v>
      </c>
      <c r="U33" s="78">
        <f>'11生産名目'!U33</f>
        <v>507096</v>
      </c>
      <c r="V33" s="78">
        <f>'11生産名目'!V33</f>
        <v>532148</v>
      </c>
      <c r="W33" s="78">
        <f>'11生産名目'!W33</f>
        <v>586080</v>
      </c>
      <c r="X33" s="78">
        <f>'11生産名目'!X33</f>
        <v>595067</v>
      </c>
      <c r="Y33" s="78">
        <f>'11生産名目'!Y33</f>
        <v>593885</v>
      </c>
      <c r="Z33" s="78">
        <f>'11生産名目'!Z33</f>
        <v>599840</v>
      </c>
      <c r="AA33" s="78">
        <f>'11生産名目'!AA33</f>
        <v>626048</v>
      </c>
      <c r="AB33" s="78">
        <f>'11生産名目'!AB33</f>
        <v>634621</v>
      </c>
      <c r="AC33" s="78">
        <f>'11生産名目'!AC33</f>
        <v>636942</v>
      </c>
      <c r="AD33" s="407">
        <f>'11生産名目'!AD33</f>
        <v>605603</v>
      </c>
      <c r="AE33" s="595"/>
      <c r="AF33" s="86" t="s">
        <v>301</v>
      </c>
      <c r="AG33" s="86"/>
      <c r="AH33" s="354"/>
      <c r="AI33" s="609">
        <v>709352</v>
      </c>
      <c r="AJ33" s="50">
        <v>693232</v>
      </c>
      <c r="AK33" s="50">
        <v>668678</v>
      </c>
      <c r="AL33" s="50">
        <v>639677</v>
      </c>
      <c r="AM33" s="50">
        <v>609402</v>
      </c>
      <c r="AN33" s="53">
        <v>631900</v>
      </c>
      <c r="AO33" s="54">
        <v>633501</v>
      </c>
      <c r="AP33" s="996">
        <v>574956</v>
      </c>
      <c r="AQ33" s="54">
        <v>578996</v>
      </c>
      <c r="AR33" s="54">
        <v>546051</v>
      </c>
      <c r="AS33" s="54">
        <v>561608</v>
      </c>
      <c r="AT33" s="54">
        <v>540067</v>
      </c>
      <c r="AU33" s="996">
        <v>547301</v>
      </c>
      <c r="AV33" s="54">
        <v>554458</v>
      </c>
      <c r="AW33" s="54">
        <v>513436</v>
      </c>
      <c r="AX33" s="54">
        <v>552086</v>
      </c>
      <c r="AY33" s="1003">
        <v>617619</v>
      </c>
      <c r="AZ33" s="858"/>
      <c r="BA33" s="1910">
        <f t="shared" si="1"/>
        <v>19.205400400291058</v>
      </c>
      <c r="BB33" s="1071">
        <f t="shared" si="2"/>
        <v>-18.946305924280189</v>
      </c>
      <c r="BC33" s="1910">
        <f t="shared" si="3"/>
        <v>-4.8099332818511327</v>
      </c>
      <c r="BD33" s="1019">
        <f t="shared" si="4"/>
        <v>12.848140237273457</v>
      </c>
      <c r="BE33" s="1143"/>
      <c r="BF33" s="1129">
        <f t="shared" si="5"/>
        <v>-2.9562557314192661</v>
      </c>
      <c r="BG33" s="1130">
        <f t="shared" si="6"/>
        <v>-0.98104783511748783</v>
      </c>
      <c r="BH33" s="1131">
        <f t="shared" si="7"/>
        <v>2.4469141234356062</v>
      </c>
    </row>
    <row r="34" spans="1:60" s="17" customFormat="1" ht="13.5" customHeight="1">
      <c r="A34" s="2164" t="s">
        <v>302</v>
      </c>
      <c r="B34" s="86"/>
      <c r="C34" s="2156"/>
      <c r="D34" s="78">
        <f>ROUND($S34*'11生産名目'!D34,0)</f>
        <v>123145</v>
      </c>
      <c r="E34" s="78">
        <f>ROUND($S34*'11生産名目'!E34,0)</f>
        <v>148903</v>
      </c>
      <c r="F34" s="78">
        <f>ROUND($S34*'11生産名目'!F34,0)</f>
        <v>171369</v>
      </c>
      <c r="G34" s="78">
        <f>ROUND($S34*'11生産名目'!G34,0)</f>
        <v>179517</v>
      </c>
      <c r="H34" s="78">
        <f>ROUND($S34*'11生産名目'!H34,0)</f>
        <v>192743</v>
      </c>
      <c r="I34" s="78">
        <f>ROUND($S34*'11生産名目'!I34,0)</f>
        <v>154081</v>
      </c>
      <c r="J34" s="78">
        <f>ROUND($S34*'11生産名目'!J34,0)</f>
        <v>170114</v>
      </c>
      <c r="K34" s="78">
        <f>ROUND($S34*'11生産名目'!K34,0)</f>
        <v>179450</v>
      </c>
      <c r="L34" s="78">
        <f>ROUND($S34*'11生産名目'!L34,0)</f>
        <v>191459</v>
      </c>
      <c r="M34" s="78">
        <f>ROUND($S34*'11生産名目'!M34,0)</f>
        <v>269491</v>
      </c>
      <c r="N34" s="78">
        <f>ROUND($S34*'11生産名目'!N34,0)</f>
        <v>207518</v>
      </c>
      <c r="O34" s="78">
        <f>ROUND($S34*'11生産名目'!O34,0)</f>
        <v>217721</v>
      </c>
      <c r="P34" s="78">
        <f>ROUND($S34*'11生産名目'!P34,0)</f>
        <v>232297</v>
      </c>
      <c r="Q34" s="78">
        <f>ROUND($S34*'11生産名目'!Q34,0)</f>
        <v>253851</v>
      </c>
      <c r="R34" s="407">
        <f>ROUND($S34*'11生産名目'!R34,0)</f>
        <v>256320</v>
      </c>
      <c r="S34" s="1622">
        <f>'11生産名目'!T34/'11生産名目'!S34</f>
        <v>1.1667775027136955</v>
      </c>
      <c r="T34" s="411">
        <f>'11生産名目'!T34</f>
        <v>271949</v>
      </c>
      <c r="U34" s="78">
        <f>'11生産名目'!U34</f>
        <v>282269</v>
      </c>
      <c r="V34" s="78">
        <f>'11生産名目'!V34</f>
        <v>278377</v>
      </c>
      <c r="W34" s="78">
        <f>'11生産名目'!W34</f>
        <v>304074</v>
      </c>
      <c r="X34" s="78">
        <f>'11生産名目'!X34</f>
        <v>327993</v>
      </c>
      <c r="Y34" s="78">
        <f>'11生産名目'!Y34</f>
        <v>399897</v>
      </c>
      <c r="Z34" s="78">
        <f>'11生産名目'!Z34</f>
        <v>456407</v>
      </c>
      <c r="AA34" s="78">
        <f>'11生産名目'!AA34</f>
        <v>482790</v>
      </c>
      <c r="AB34" s="78">
        <f>'11生産名目'!AB34</f>
        <v>473634</v>
      </c>
      <c r="AC34" s="78">
        <f>'11生産名目'!AC34</f>
        <v>453984</v>
      </c>
      <c r="AD34" s="407">
        <f>'11生産名目'!AD34</f>
        <v>450539</v>
      </c>
      <c r="AE34" s="595"/>
      <c r="AF34" s="86" t="s">
        <v>302</v>
      </c>
      <c r="AG34" s="86"/>
      <c r="AH34" s="355"/>
      <c r="AI34" s="1041">
        <v>581440</v>
      </c>
      <c r="AJ34" s="85">
        <v>614100</v>
      </c>
      <c r="AK34" s="85">
        <v>599423</v>
      </c>
      <c r="AL34" s="85">
        <v>586552</v>
      </c>
      <c r="AM34" s="85">
        <v>592543</v>
      </c>
      <c r="AN34" s="53">
        <v>584853</v>
      </c>
      <c r="AO34" s="54">
        <v>591119</v>
      </c>
      <c r="AP34" s="996">
        <v>595694</v>
      </c>
      <c r="AQ34" s="54">
        <v>595544</v>
      </c>
      <c r="AR34" s="54">
        <v>606210</v>
      </c>
      <c r="AS34" s="54">
        <v>617683</v>
      </c>
      <c r="AT34" s="54">
        <v>603354</v>
      </c>
      <c r="AU34" s="996">
        <v>606537</v>
      </c>
      <c r="AV34" s="54">
        <v>603981</v>
      </c>
      <c r="AW34" s="54">
        <v>610817</v>
      </c>
      <c r="AX34" s="54">
        <v>597166</v>
      </c>
      <c r="AY34" s="1003">
        <v>573517</v>
      </c>
      <c r="AZ34" s="858"/>
      <c r="BA34" s="1910">
        <f t="shared" si="1"/>
        <v>77.272075928449695</v>
      </c>
      <c r="BB34" s="1071">
        <f t="shared" si="2"/>
        <v>2.4514997248211339</v>
      </c>
      <c r="BC34" s="1910">
        <f t="shared" si="3"/>
        <v>1.8202298495536298</v>
      </c>
      <c r="BD34" s="1019">
        <f t="shared" si="4"/>
        <v>-5.4440207275071426</v>
      </c>
      <c r="BE34" s="1143"/>
      <c r="BF34" s="1129">
        <f t="shared" si="5"/>
        <v>0.34658962610569777</v>
      </c>
      <c r="BG34" s="1130">
        <f t="shared" si="6"/>
        <v>0.3614239648218831</v>
      </c>
      <c r="BH34" s="1131">
        <f t="shared" si="7"/>
        <v>-1.1133192877590625</v>
      </c>
    </row>
    <row r="35" spans="1:60" s="17" customFormat="1" ht="13.5" customHeight="1">
      <c r="A35" s="1889" t="s">
        <v>323</v>
      </c>
      <c r="B35" s="80"/>
      <c r="C35" s="2156"/>
      <c r="D35" s="78">
        <f>ROUND($S35*'11生産名目'!D35,0)</f>
        <v>225889</v>
      </c>
      <c r="E35" s="78">
        <f>ROUND($S35*'11生産名目'!E35,0)</f>
        <v>241981</v>
      </c>
      <c r="F35" s="78">
        <f>ROUND($S35*'11生産名目'!F35,0)</f>
        <v>251769</v>
      </c>
      <c r="G35" s="78">
        <f>ROUND($S35*'11生産名目'!G35,0)</f>
        <v>280296</v>
      </c>
      <c r="H35" s="78">
        <f>ROUND($S35*'11生産名目'!H35,0)</f>
        <v>303178</v>
      </c>
      <c r="I35" s="78">
        <f>ROUND($S35*'11生産名目'!I35,0)</f>
        <v>353731</v>
      </c>
      <c r="J35" s="78">
        <f>ROUND($S35*'11生産名目'!J35,0)</f>
        <v>354680</v>
      </c>
      <c r="K35" s="78">
        <f>ROUND($S35*'11生産名目'!K35,0)</f>
        <v>411405</v>
      </c>
      <c r="L35" s="78">
        <f>ROUND($S35*'11生産名目'!L35,0)</f>
        <v>416260</v>
      </c>
      <c r="M35" s="78">
        <f>ROUND($S35*'11生産名目'!M35,0)</f>
        <v>414555</v>
      </c>
      <c r="N35" s="78">
        <f>ROUND($S35*'11生産名目'!N35,0)</f>
        <v>427381</v>
      </c>
      <c r="O35" s="78">
        <f>ROUND($S35*'11生産名目'!O35,0)</f>
        <v>443493</v>
      </c>
      <c r="P35" s="78">
        <f>ROUND($S35*'11生産名目'!P35,0)</f>
        <v>459727</v>
      </c>
      <c r="Q35" s="78">
        <f>ROUND($S35*'11生産名目'!Q35,0)</f>
        <v>532176</v>
      </c>
      <c r="R35" s="407">
        <f>ROUND($S35*'11生産名目'!R35,0)</f>
        <v>568883</v>
      </c>
      <c r="S35" s="1622">
        <f>'11生産名目'!T35/'11生産名目'!S35</f>
        <v>0.86007988419931647</v>
      </c>
      <c r="T35" s="411">
        <f>'11生産名目'!T35</f>
        <v>602498</v>
      </c>
      <c r="U35" s="78">
        <f>'11生産名目'!U35</f>
        <v>671167</v>
      </c>
      <c r="V35" s="78">
        <f>'11生産名目'!V35</f>
        <v>649232</v>
      </c>
      <c r="W35" s="78">
        <f>'11生産名目'!W35</f>
        <v>666352</v>
      </c>
      <c r="X35" s="78">
        <f>'11生産名目'!X35</f>
        <v>764783</v>
      </c>
      <c r="Y35" s="78">
        <f>'11生産名目'!Y35</f>
        <v>823367</v>
      </c>
      <c r="Z35" s="78">
        <f>'11生産名目'!Z35</f>
        <v>949630</v>
      </c>
      <c r="AA35" s="78">
        <f>'11生産名目'!AA35</f>
        <v>935152</v>
      </c>
      <c r="AB35" s="78">
        <f>'11生産名目'!AB35</f>
        <v>824455</v>
      </c>
      <c r="AC35" s="78">
        <f>'11生産名目'!AC35</f>
        <v>807572</v>
      </c>
      <c r="AD35" s="407">
        <f>'11生産名目'!AD35</f>
        <v>781413</v>
      </c>
      <c r="AE35" s="407"/>
      <c r="AF35" s="80" t="s">
        <v>323</v>
      </c>
      <c r="AG35" s="80"/>
      <c r="AH35" s="355"/>
      <c r="AI35" s="1041">
        <v>880478.76306477084</v>
      </c>
      <c r="AJ35" s="85">
        <v>900785.82915041922</v>
      </c>
      <c r="AK35" s="85">
        <v>922932.79524617887</v>
      </c>
      <c r="AL35" s="85">
        <v>902953.83493654011</v>
      </c>
      <c r="AM35" s="85">
        <v>965236.56847200182</v>
      </c>
      <c r="AN35" s="53">
        <v>944651</v>
      </c>
      <c r="AO35" s="54">
        <v>939558</v>
      </c>
      <c r="AP35" s="996">
        <v>741393</v>
      </c>
      <c r="AQ35" s="54">
        <v>733177</v>
      </c>
      <c r="AR35" s="54">
        <v>721979</v>
      </c>
      <c r="AS35" s="54">
        <v>694567</v>
      </c>
      <c r="AT35" s="54">
        <v>700752</v>
      </c>
      <c r="AU35" s="996">
        <v>723033</v>
      </c>
      <c r="AV35" s="54">
        <v>706810</v>
      </c>
      <c r="AW35" s="54">
        <v>712139</v>
      </c>
      <c r="AX35" s="54">
        <v>674067</v>
      </c>
      <c r="AY35" s="1003">
        <v>672026</v>
      </c>
      <c r="AZ35" s="858"/>
      <c r="BA35" s="1910">
        <f t="shared" si="1"/>
        <v>15.127920346656612</v>
      </c>
      <c r="BB35" s="1071">
        <f t="shared" si="2"/>
        <v>-15.796606221442646</v>
      </c>
      <c r="BC35" s="1910">
        <f t="shared" si="3"/>
        <v>-2.4764193889070976</v>
      </c>
      <c r="BD35" s="1019">
        <f t="shared" si="4"/>
        <v>-7.0545881031709472</v>
      </c>
      <c r="BE35" s="1143"/>
      <c r="BF35" s="1129">
        <f t="shared" si="5"/>
        <v>-2.4262942393689757</v>
      </c>
      <c r="BG35" s="1130">
        <f t="shared" si="6"/>
        <v>-0.5002641858143031</v>
      </c>
      <c r="BH35" s="1131">
        <f t="shared" si="7"/>
        <v>-1.4525045587323704</v>
      </c>
    </row>
    <row r="36" spans="1:60" s="17" customFormat="1" ht="12">
      <c r="A36" s="1889" t="s">
        <v>324</v>
      </c>
      <c r="B36" s="80"/>
      <c r="C36" s="2156"/>
      <c r="D36" s="78">
        <f>ROUND($S36*'11生産名目'!D36,0)</f>
        <v>501676</v>
      </c>
      <c r="E36" s="78">
        <f>ROUND($S36*'11生産名目'!E36,0)</f>
        <v>583853</v>
      </c>
      <c r="F36" s="78">
        <f>ROUND($S36*'11生産名目'!F36,0)</f>
        <v>659514</v>
      </c>
      <c r="G36" s="78">
        <f>ROUND($S36*'11生産名目'!G36,0)</f>
        <v>750576</v>
      </c>
      <c r="H36" s="78">
        <f>ROUND($S36*'11生産名目'!H36,0)</f>
        <v>848549</v>
      </c>
      <c r="I36" s="78">
        <f>ROUND($S36*'11生産名目'!I36,0)</f>
        <v>936824</v>
      </c>
      <c r="J36" s="78">
        <f>ROUND($S36*'11生産名目'!J36,0)</f>
        <v>1019645</v>
      </c>
      <c r="K36" s="78">
        <f>ROUND($S36*'11生産名目'!K36,0)</f>
        <v>1075474</v>
      </c>
      <c r="L36" s="78">
        <f>ROUND($S36*'11生産名目'!L36,0)</f>
        <v>1150590</v>
      </c>
      <c r="M36" s="78">
        <f>ROUND($S36*'11生産名目'!M36,0)</f>
        <v>1244205</v>
      </c>
      <c r="N36" s="78">
        <f>ROUND($S36*'11生産名目'!N36,0)</f>
        <v>1343248</v>
      </c>
      <c r="O36" s="78">
        <f>ROUND($S36*'11生産名目'!O36,0)</f>
        <v>1447367</v>
      </c>
      <c r="P36" s="78">
        <f>ROUND($S36*'11生産名目'!P36,0)</f>
        <v>1574704</v>
      </c>
      <c r="Q36" s="78">
        <f>ROUND($S36*'11生産名目'!Q36,0)</f>
        <v>1692580</v>
      </c>
      <c r="R36" s="407">
        <f>ROUND($S36*'11生産名目'!R36,0)</f>
        <v>1885704</v>
      </c>
      <c r="S36" s="1622">
        <f>'11生産名目'!T36/'11生産名目'!S36</f>
        <v>1.0519590680943829</v>
      </c>
      <c r="T36" s="411">
        <f>'11生産名目'!T36</f>
        <v>2082232</v>
      </c>
      <c r="U36" s="78">
        <f>'11生産名目'!U36</f>
        <v>2285552</v>
      </c>
      <c r="V36" s="78">
        <f>'11生産名目'!V36</f>
        <v>2482718</v>
      </c>
      <c r="W36" s="78">
        <f>'11生産名目'!W36</f>
        <v>2733692</v>
      </c>
      <c r="X36" s="78">
        <f>'11生産名目'!X36</f>
        <v>2770579</v>
      </c>
      <c r="Y36" s="78">
        <f>'11生産名目'!Y36</f>
        <v>2591283</v>
      </c>
      <c r="Z36" s="78">
        <f>'11生産名目'!Z36</f>
        <v>2684502</v>
      </c>
      <c r="AA36" s="78">
        <f>'11生産名目'!AA36</f>
        <v>2749719</v>
      </c>
      <c r="AB36" s="78">
        <f>'11生産名目'!AB36</f>
        <v>2801093</v>
      </c>
      <c r="AC36" s="78">
        <f>'11生産名目'!AC36</f>
        <v>2805168</v>
      </c>
      <c r="AD36" s="407">
        <f>'11生産名目'!AD36</f>
        <v>2844213</v>
      </c>
      <c r="AE36" s="407"/>
      <c r="AF36" s="80" t="s">
        <v>324</v>
      </c>
      <c r="AG36" s="80"/>
      <c r="AH36" s="355"/>
      <c r="AI36" s="1041">
        <v>2557497</v>
      </c>
      <c r="AJ36" s="85">
        <v>2504185</v>
      </c>
      <c r="AK36" s="85">
        <v>2481587</v>
      </c>
      <c r="AL36" s="85">
        <v>2512394</v>
      </c>
      <c r="AM36" s="85">
        <v>2567024</v>
      </c>
      <c r="AN36" s="53">
        <v>2659934</v>
      </c>
      <c r="AO36" s="54">
        <v>2662579</v>
      </c>
      <c r="AP36" s="996">
        <v>2570456</v>
      </c>
      <c r="AQ36" s="54">
        <v>2629958</v>
      </c>
      <c r="AR36" s="54">
        <v>2655562</v>
      </c>
      <c r="AS36" s="54">
        <v>2674596</v>
      </c>
      <c r="AT36" s="54">
        <v>2680213</v>
      </c>
      <c r="AU36" s="996">
        <v>2873318</v>
      </c>
      <c r="AV36" s="54">
        <v>2910768</v>
      </c>
      <c r="AW36" s="54">
        <v>2957248</v>
      </c>
      <c r="AX36" s="54">
        <v>2992434</v>
      </c>
      <c r="AY36" s="1003">
        <v>3151416</v>
      </c>
      <c r="AZ36" s="858"/>
      <c r="BA36" s="1910">
        <f t="shared" si="1"/>
        <v>-7.690883385747167</v>
      </c>
      <c r="BB36" s="1071">
        <f t="shared" si="2"/>
        <v>0.50670636172789252</v>
      </c>
      <c r="BC36" s="1910">
        <f t="shared" si="3"/>
        <v>11.782423040892356</v>
      </c>
      <c r="BD36" s="1019">
        <f t="shared" si="4"/>
        <v>9.6786363361103778</v>
      </c>
      <c r="BE36" s="1143"/>
      <c r="BF36" s="1132">
        <f t="shared" si="5"/>
        <v>7.2229919711208623E-2</v>
      </c>
      <c r="BG36" s="1133">
        <f t="shared" si="6"/>
        <v>2.252681026419534</v>
      </c>
      <c r="BH36" s="1134">
        <f t="shared" si="7"/>
        <v>1.8648637015898917</v>
      </c>
    </row>
    <row r="37" spans="1:60" s="17" customFormat="1" ht="12">
      <c r="A37" s="1889" t="s">
        <v>303</v>
      </c>
      <c r="B37" s="80"/>
      <c r="C37" s="2156"/>
      <c r="D37" s="78">
        <f>ROUND($S37*'11生産名目'!D37,0)</f>
        <v>91794</v>
      </c>
      <c r="E37" s="78">
        <f>ROUND($S37*'11生産名目'!E37,0)</f>
        <v>106800</v>
      </c>
      <c r="F37" s="78">
        <f>ROUND($S37*'11生産名目'!F37,0)</f>
        <v>118094</v>
      </c>
      <c r="G37" s="78">
        <f>ROUND($S37*'11生産名目'!G37,0)</f>
        <v>127544</v>
      </c>
      <c r="H37" s="78">
        <f>ROUND($S37*'11生産名目'!H37,0)</f>
        <v>139240</v>
      </c>
      <c r="I37" s="78">
        <f>ROUND($S37*'11生産名目'!I37,0)</f>
        <v>263793</v>
      </c>
      <c r="J37" s="78">
        <f>ROUND($S37*'11生産名目'!J37,0)</f>
        <v>303986</v>
      </c>
      <c r="K37" s="78">
        <f>ROUND($S37*'11生産名目'!K37,0)</f>
        <v>325711</v>
      </c>
      <c r="L37" s="78">
        <f>ROUND($S37*'11生産名目'!L37,0)</f>
        <v>347953</v>
      </c>
      <c r="M37" s="78">
        <f>ROUND($S37*'11生産名目'!M37,0)</f>
        <v>391474</v>
      </c>
      <c r="N37" s="78">
        <f>ROUND($S37*'11生産名目'!N37,0)</f>
        <v>426430</v>
      </c>
      <c r="O37" s="78">
        <f>ROUND($S37*'11生産名目'!O37,0)</f>
        <v>436188</v>
      </c>
      <c r="P37" s="78">
        <f>ROUND($S37*'11生産名目'!P37,0)</f>
        <v>440624</v>
      </c>
      <c r="Q37" s="78">
        <f>ROUND($S37*'11生産名目'!Q37,0)</f>
        <v>473344</v>
      </c>
      <c r="R37" s="407">
        <f>ROUND($S37*'11生産名目'!R37,0)</f>
        <v>546597</v>
      </c>
      <c r="S37" s="1622">
        <f>'11生産名目'!T37/'11生産名目'!S37</f>
        <v>0.83264800167775177</v>
      </c>
      <c r="T37" s="411">
        <f>'11生産名目'!T37</f>
        <v>667011</v>
      </c>
      <c r="U37" s="78">
        <f>'11生産名目'!U37</f>
        <v>746177</v>
      </c>
      <c r="V37" s="78">
        <f>'11生産名目'!V37</f>
        <v>822387</v>
      </c>
      <c r="W37" s="78">
        <f>'11生産名目'!W37</f>
        <v>848632</v>
      </c>
      <c r="X37" s="78">
        <f>'11生産名目'!X37</f>
        <v>828966</v>
      </c>
      <c r="Y37" s="78">
        <f>'11生産名目'!Y37</f>
        <v>826260</v>
      </c>
      <c r="Z37" s="78">
        <f>'11生産名目'!Z37</f>
        <v>938434</v>
      </c>
      <c r="AA37" s="78">
        <f>'11生産名目'!AA37</f>
        <v>979367</v>
      </c>
      <c r="AB37" s="78">
        <f>'11生産名目'!AB37</f>
        <v>1046972</v>
      </c>
      <c r="AC37" s="78">
        <f>'11生産名目'!AC37</f>
        <v>1075825</v>
      </c>
      <c r="AD37" s="407">
        <f>'11生産名目'!AD37</f>
        <v>1108083</v>
      </c>
      <c r="AE37" s="595"/>
      <c r="AF37" s="80" t="s">
        <v>303</v>
      </c>
      <c r="AG37" s="80"/>
      <c r="AH37" s="355"/>
      <c r="AI37" s="1041">
        <v>1002015</v>
      </c>
      <c r="AJ37" s="85">
        <v>970930</v>
      </c>
      <c r="AK37" s="85">
        <v>958859</v>
      </c>
      <c r="AL37" s="85">
        <v>975995</v>
      </c>
      <c r="AM37" s="85">
        <v>1006561</v>
      </c>
      <c r="AN37" s="53">
        <v>1051654</v>
      </c>
      <c r="AO37" s="54">
        <v>1134186</v>
      </c>
      <c r="AP37" s="996">
        <v>1158360</v>
      </c>
      <c r="AQ37" s="54">
        <v>1117769</v>
      </c>
      <c r="AR37" s="54">
        <v>1109765</v>
      </c>
      <c r="AS37" s="54">
        <v>1148780</v>
      </c>
      <c r="AT37" s="54">
        <v>1100540</v>
      </c>
      <c r="AU37" s="996">
        <v>1137590</v>
      </c>
      <c r="AV37" s="54">
        <v>1173607</v>
      </c>
      <c r="AW37" s="54">
        <v>1275442</v>
      </c>
      <c r="AX37" s="54">
        <v>1365556</v>
      </c>
      <c r="AY37" s="1003">
        <v>1392172</v>
      </c>
      <c r="AZ37" s="858"/>
      <c r="BA37" s="1910">
        <f t="shared" si="1"/>
        <v>20.875283184111289</v>
      </c>
      <c r="BB37" s="1071">
        <f t="shared" si="2"/>
        <v>15.603059834433616</v>
      </c>
      <c r="BC37" s="1910">
        <f t="shared" si="3"/>
        <v>-1.7930522462792222</v>
      </c>
      <c r="BD37" s="1019">
        <f t="shared" si="4"/>
        <v>22.379064513576949</v>
      </c>
      <c r="BE37" s="1143"/>
      <c r="BF37" s="1129">
        <f t="shared" si="5"/>
        <v>2.0929183675804985</v>
      </c>
      <c r="BG37" s="1130">
        <f t="shared" si="6"/>
        <v>-0.36121050114406028</v>
      </c>
      <c r="BH37" s="1131">
        <f t="shared" si="7"/>
        <v>4.1217420923929327</v>
      </c>
    </row>
    <row r="38" spans="1:60" s="17" customFormat="1" ht="12">
      <c r="A38" s="1889" t="s">
        <v>304</v>
      </c>
      <c r="B38" s="80"/>
      <c r="C38" s="2156"/>
      <c r="D38" s="78">
        <f>ROUND($S38*'11生産名目'!D38,0)</f>
        <v>308108</v>
      </c>
      <c r="E38" s="78">
        <f>ROUND($S38*'11生産名目'!E38,0)</f>
        <v>330694</v>
      </c>
      <c r="F38" s="78">
        <f>ROUND($S38*'11生産名目'!F38,0)</f>
        <v>367371</v>
      </c>
      <c r="G38" s="78">
        <f>ROUND($S38*'11生産名目'!G38,0)</f>
        <v>402074</v>
      </c>
      <c r="H38" s="78">
        <f>ROUND($S38*'11生産名目'!H38,0)</f>
        <v>435293</v>
      </c>
      <c r="I38" s="78">
        <f>ROUND($S38*'11生産名目'!I38,0)</f>
        <v>484365</v>
      </c>
      <c r="J38" s="78">
        <f>ROUND($S38*'11生産名目'!J38,0)</f>
        <v>529045</v>
      </c>
      <c r="K38" s="78">
        <f>ROUND($S38*'11生産名目'!K38,0)</f>
        <v>537296</v>
      </c>
      <c r="L38" s="78">
        <f>ROUND($S38*'11生産名目'!L38,0)</f>
        <v>551484</v>
      </c>
      <c r="M38" s="78">
        <f>ROUND($S38*'11生産名目'!M38,0)</f>
        <v>592852</v>
      </c>
      <c r="N38" s="78">
        <f>ROUND($S38*'11生産名目'!N38,0)</f>
        <v>594869</v>
      </c>
      <c r="O38" s="78">
        <f>ROUND($S38*'11生産名目'!O38,0)</f>
        <v>618551</v>
      </c>
      <c r="P38" s="78">
        <f>ROUND($S38*'11生産名目'!P38,0)</f>
        <v>636580</v>
      </c>
      <c r="Q38" s="78">
        <f>ROUND($S38*'11生産名目'!Q38,0)</f>
        <v>663790</v>
      </c>
      <c r="R38" s="407">
        <f>ROUND($S38*'11生産名目'!R38,0)</f>
        <v>695079</v>
      </c>
      <c r="S38" s="1622">
        <f>'11生産名目'!T38/'11生産名目'!S38</f>
        <v>1.0033412385948106</v>
      </c>
      <c r="T38" s="411">
        <f>'11生産名目'!T38</f>
        <v>772947</v>
      </c>
      <c r="U38" s="78">
        <f>'11生産名目'!U38</f>
        <v>818215</v>
      </c>
      <c r="V38" s="78">
        <f>'11生産名目'!V38</f>
        <v>838176</v>
      </c>
      <c r="W38" s="78">
        <f>'11生産名目'!W38</f>
        <v>863652</v>
      </c>
      <c r="X38" s="78">
        <f>'11生産名目'!X38</f>
        <v>927470</v>
      </c>
      <c r="Y38" s="78">
        <f>'11生産名目'!Y38</f>
        <v>907695</v>
      </c>
      <c r="Z38" s="78">
        <f>'11生産名目'!Z38</f>
        <v>936276</v>
      </c>
      <c r="AA38" s="78">
        <f>'11生産名目'!AA38</f>
        <v>963058</v>
      </c>
      <c r="AB38" s="78">
        <f>'11生産名目'!AB38</f>
        <v>969569</v>
      </c>
      <c r="AC38" s="78">
        <f>'11生産名目'!AC38</f>
        <v>1002989</v>
      </c>
      <c r="AD38" s="407">
        <f>'11生産名目'!AD38</f>
        <v>993689</v>
      </c>
      <c r="AE38" s="407"/>
      <c r="AF38" s="80" t="s">
        <v>304</v>
      </c>
      <c r="AG38" s="80"/>
      <c r="AH38" s="355"/>
      <c r="AI38" s="1041">
        <v>764431</v>
      </c>
      <c r="AJ38" s="85">
        <v>746741</v>
      </c>
      <c r="AK38" s="85">
        <v>737749</v>
      </c>
      <c r="AL38" s="85">
        <v>731470</v>
      </c>
      <c r="AM38" s="85">
        <v>727802</v>
      </c>
      <c r="AN38" s="53">
        <v>732881</v>
      </c>
      <c r="AO38" s="54">
        <v>734824</v>
      </c>
      <c r="AP38" s="996">
        <v>723448</v>
      </c>
      <c r="AQ38" s="54">
        <v>698380</v>
      </c>
      <c r="AR38" s="54">
        <v>691790</v>
      </c>
      <c r="AS38" s="54">
        <v>692985</v>
      </c>
      <c r="AT38" s="54">
        <v>663367</v>
      </c>
      <c r="AU38" s="996">
        <v>634702</v>
      </c>
      <c r="AV38" s="54">
        <v>652141</v>
      </c>
      <c r="AW38" s="54">
        <v>658481</v>
      </c>
      <c r="AX38" s="54">
        <v>658554</v>
      </c>
      <c r="AY38" s="1003">
        <v>649290</v>
      </c>
      <c r="AZ38" s="858"/>
      <c r="BA38" s="1910">
        <f t="shared" si="1"/>
        <v>-17.578897430644659</v>
      </c>
      <c r="BB38" s="1071">
        <f t="shared" si="2"/>
        <v>-5.3612425451087145</v>
      </c>
      <c r="BC38" s="1910">
        <f t="shared" si="3"/>
        <v>-12.267087613760767</v>
      </c>
      <c r="BD38" s="1019">
        <f t="shared" si="4"/>
        <v>2.2984014545408713</v>
      </c>
      <c r="BE38" s="1143"/>
      <c r="BF38" s="1129">
        <f t="shared" si="5"/>
        <v>-0.78409687608541612</v>
      </c>
      <c r="BG38" s="1130">
        <f t="shared" si="6"/>
        <v>-2.5835028718066533</v>
      </c>
      <c r="BH38" s="1131">
        <f t="shared" si="7"/>
        <v>0.45551152985381371</v>
      </c>
    </row>
    <row r="39" spans="1:60" s="17" customFormat="1" ht="12">
      <c r="A39" s="1889" t="s">
        <v>305</v>
      </c>
      <c r="B39" s="80"/>
      <c r="C39" s="2156"/>
      <c r="D39" s="78">
        <f>ROUND($S39*'11生産名目'!D39,0)</f>
        <v>359083</v>
      </c>
      <c r="E39" s="78">
        <f>ROUND($S39*'11生産名目'!E39,0)</f>
        <v>436984</v>
      </c>
      <c r="F39" s="78">
        <f>ROUND($S39*'11生産名目'!F39,0)</f>
        <v>470089</v>
      </c>
      <c r="G39" s="78">
        <f>ROUND($S39*'11生産名目'!G39,0)</f>
        <v>532042</v>
      </c>
      <c r="H39" s="78">
        <f>ROUND($S39*'11生産名目'!H39,0)</f>
        <v>595521</v>
      </c>
      <c r="I39" s="78">
        <f>ROUND($S39*'11生産名目'!I39,0)</f>
        <v>613957</v>
      </c>
      <c r="J39" s="78">
        <f>ROUND($S39*'11生産名目'!J39,0)</f>
        <v>433421</v>
      </c>
      <c r="K39" s="78">
        <f>ROUND($S39*'11生産名目'!K39,0)</f>
        <v>443192</v>
      </c>
      <c r="L39" s="78">
        <f>ROUND($S39*'11生産名目'!L39,0)</f>
        <v>456040</v>
      </c>
      <c r="M39" s="78">
        <f>ROUND($S39*'11生産名目'!M39,0)</f>
        <v>477166</v>
      </c>
      <c r="N39" s="78">
        <f>ROUND($S39*'11生産名目'!N39,0)</f>
        <v>503330</v>
      </c>
      <c r="O39" s="78">
        <f>ROUND($S39*'11生産名目'!O39,0)</f>
        <v>527194</v>
      </c>
      <c r="P39" s="78">
        <f>ROUND($S39*'11生産名目'!P39,0)</f>
        <v>546371</v>
      </c>
      <c r="Q39" s="78">
        <f>ROUND($S39*'11生産名目'!Q39,0)</f>
        <v>572755</v>
      </c>
      <c r="R39" s="407">
        <f>ROUND($S39*'11生産名目'!R39,0)</f>
        <v>602599</v>
      </c>
      <c r="S39" s="1622">
        <f>'11生産名目'!T39/'11生産名目'!S39</f>
        <v>0.99837525470364552</v>
      </c>
      <c r="T39" s="411">
        <f>'11生産名目'!T39</f>
        <v>633530</v>
      </c>
      <c r="U39" s="78">
        <f>'11生産名目'!U39</f>
        <v>675923</v>
      </c>
      <c r="V39" s="78">
        <f>'11生産名目'!V39</f>
        <v>709011</v>
      </c>
      <c r="W39" s="78">
        <f>'11生産名目'!W39</f>
        <v>727696</v>
      </c>
      <c r="X39" s="78">
        <f>'11生産名目'!X39</f>
        <v>721789</v>
      </c>
      <c r="Y39" s="78">
        <f>'11生産名目'!Y39</f>
        <v>767566</v>
      </c>
      <c r="Z39" s="78">
        <f>'11生産名目'!Z39</f>
        <v>763009</v>
      </c>
      <c r="AA39" s="78">
        <f>'11生産名目'!AA39</f>
        <v>772992</v>
      </c>
      <c r="AB39" s="78">
        <f>'11生産名目'!AB39</f>
        <v>774631</v>
      </c>
      <c r="AC39" s="78">
        <f>'11生産名目'!AC39</f>
        <v>765697</v>
      </c>
      <c r="AD39" s="407">
        <f>'11生産名目'!AD39</f>
        <v>753271</v>
      </c>
      <c r="AE39" s="595"/>
      <c r="AF39" s="80" t="s">
        <v>305</v>
      </c>
      <c r="AG39" s="80"/>
      <c r="AH39" s="355"/>
      <c r="AI39" s="1041">
        <v>910535</v>
      </c>
      <c r="AJ39" s="85">
        <v>900151</v>
      </c>
      <c r="AK39" s="85">
        <v>887410</v>
      </c>
      <c r="AL39" s="85">
        <v>885663</v>
      </c>
      <c r="AM39" s="85">
        <v>887731</v>
      </c>
      <c r="AN39" s="53">
        <v>890001</v>
      </c>
      <c r="AO39" s="54">
        <v>892531</v>
      </c>
      <c r="AP39" s="996">
        <v>870624</v>
      </c>
      <c r="AQ39" s="54">
        <v>851817</v>
      </c>
      <c r="AR39" s="54">
        <v>860592</v>
      </c>
      <c r="AS39" s="54">
        <v>870278</v>
      </c>
      <c r="AT39" s="54">
        <v>853763</v>
      </c>
      <c r="AU39" s="996">
        <v>848307</v>
      </c>
      <c r="AV39" s="54">
        <v>847920</v>
      </c>
      <c r="AW39" s="54">
        <v>884897</v>
      </c>
      <c r="AX39" s="54">
        <v>935000</v>
      </c>
      <c r="AY39" s="1003">
        <v>989768</v>
      </c>
      <c r="AZ39" s="858"/>
      <c r="BA39" s="1910">
        <f t="shared" si="1"/>
        <v>26.149747363841787</v>
      </c>
      <c r="BB39" s="1071">
        <f t="shared" si="2"/>
        <v>-4.3832472118040489</v>
      </c>
      <c r="BC39" s="1910">
        <f t="shared" si="3"/>
        <v>-2.5633338846620357</v>
      </c>
      <c r="BD39" s="1019">
        <f t="shared" si="4"/>
        <v>16.675684628324415</v>
      </c>
      <c r="BE39" s="1143"/>
      <c r="BF39" s="1129">
        <f t="shared" si="5"/>
        <v>-0.63827067088531031</v>
      </c>
      <c r="BG39" s="1130">
        <f t="shared" si="6"/>
        <v>-0.51800564658104342</v>
      </c>
      <c r="BH39" s="1131">
        <f t="shared" si="7"/>
        <v>3.1326249384848737</v>
      </c>
    </row>
    <row r="40" spans="1:60" s="17" customFormat="1" ht="12">
      <c r="A40" s="1889" t="s">
        <v>306</v>
      </c>
      <c r="B40" s="80"/>
      <c r="C40" s="2156"/>
      <c r="D40" s="78">
        <f>ROUND($S40*'11生産名目'!D40,0)</f>
        <v>203308</v>
      </c>
      <c r="E40" s="78">
        <f>ROUND($S40*'11生産名目'!E40,0)</f>
        <v>247414</v>
      </c>
      <c r="F40" s="78">
        <f>ROUND($S40*'11生産名目'!F40,0)</f>
        <v>266158</v>
      </c>
      <c r="G40" s="78">
        <f>ROUND($S40*'11生産名目'!G40,0)</f>
        <v>301236</v>
      </c>
      <c r="H40" s="78">
        <f>ROUND($S40*'11生産名目'!H40,0)</f>
        <v>337175</v>
      </c>
      <c r="I40" s="78">
        <f>ROUND($S40*'11生産名目'!I40,0)</f>
        <v>347612</v>
      </c>
      <c r="J40" s="78">
        <f>ROUND($S40*'11生産名目'!J40,0)</f>
        <v>364533</v>
      </c>
      <c r="K40" s="78">
        <f>ROUND($S40*'11生産名目'!K40,0)</f>
        <v>394919</v>
      </c>
      <c r="L40" s="78">
        <f>ROUND($S40*'11生産名目'!L40,0)</f>
        <v>418844</v>
      </c>
      <c r="M40" s="78">
        <f>ROUND($S40*'11生産名目'!M40,0)</f>
        <v>466537</v>
      </c>
      <c r="N40" s="78">
        <f>ROUND($S40*'11生産名目'!N40,0)</f>
        <v>493807</v>
      </c>
      <c r="O40" s="78">
        <f>ROUND($S40*'11生産名目'!O40,0)</f>
        <v>515407</v>
      </c>
      <c r="P40" s="78">
        <f>ROUND($S40*'11生産名目'!P40,0)</f>
        <v>524357</v>
      </c>
      <c r="Q40" s="78">
        <f>ROUND($S40*'11生産名目'!Q40,0)</f>
        <v>517205</v>
      </c>
      <c r="R40" s="407">
        <f>ROUND($S40*'11生産名目'!R40,0)</f>
        <v>523040</v>
      </c>
      <c r="S40" s="1622">
        <f>'11生産名目'!T40/'11生産名目'!S40</f>
        <v>1</v>
      </c>
      <c r="T40" s="411">
        <f>'11生産名目'!T40</f>
        <v>514603</v>
      </c>
      <c r="U40" s="78">
        <f>'11生産名目'!U40</f>
        <v>543173</v>
      </c>
      <c r="V40" s="78">
        <f>'11生産名目'!V40</f>
        <v>588497</v>
      </c>
      <c r="W40" s="78">
        <f>'11生産名目'!W40</f>
        <v>619393</v>
      </c>
      <c r="X40" s="78">
        <f>'11生産名目'!X40</f>
        <v>652249</v>
      </c>
      <c r="Y40" s="78">
        <f>'11生産名目'!Y40</f>
        <v>681384</v>
      </c>
      <c r="Z40" s="78">
        <f>'11生産名目'!Z40</f>
        <v>727913</v>
      </c>
      <c r="AA40" s="78">
        <f>'11生産名目'!AA40</f>
        <v>749395</v>
      </c>
      <c r="AB40" s="78">
        <f>'11生産名目'!AB40</f>
        <v>776400</v>
      </c>
      <c r="AC40" s="78">
        <f>'11生産名目'!AC40</f>
        <v>800704</v>
      </c>
      <c r="AD40" s="407">
        <f>'11生産名目'!AD40</f>
        <v>898327</v>
      </c>
      <c r="AE40" s="595"/>
      <c r="AF40" s="80" t="s">
        <v>306</v>
      </c>
      <c r="AG40" s="80"/>
      <c r="AH40" s="355"/>
      <c r="AI40" s="1041">
        <v>1217795</v>
      </c>
      <c r="AJ40" s="85">
        <v>1211694</v>
      </c>
      <c r="AK40" s="85">
        <v>1259473</v>
      </c>
      <c r="AL40" s="85">
        <v>1297747</v>
      </c>
      <c r="AM40" s="85">
        <v>1329027</v>
      </c>
      <c r="AN40" s="53">
        <v>1342790</v>
      </c>
      <c r="AO40" s="54">
        <v>1356535</v>
      </c>
      <c r="AP40" s="996">
        <v>1388934</v>
      </c>
      <c r="AQ40" s="54">
        <v>1478301</v>
      </c>
      <c r="AR40" s="54">
        <v>1554614</v>
      </c>
      <c r="AS40" s="54">
        <v>1581334</v>
      </c>
      <c r="AT40" s="54">
        <v>1563636</v>
      </c>
      <c r="AU40" s="996">
        <v>1597512</v>
      </c>
      <c r="AV40" s="54">
        <v>1597653</v>
      </c>
      <c r="AW40" s="54">
        <v>1658833</v>
      </c>
      <c r="AX40" s="54">
        <v>1697586</v>
      </c>
      <c r="AY40" s="1003">
        <v>1702829</v>
      </c>
      <c r="AZ40" s="858"/>
      <c r="BA40" s="1910">
        <f t="shared" si="1"/>
        <v>86.707070459287777</v>
      </c>
      <c r="BB40" s="1071">
        <f t="shared" si="2"/>
        <v>14.053186291617227</v>
      </c>
      <c r="BC40" s="1910">
        <f t="shared" si="3"/>
        <v>15.017128243674646</v>
      </c>
      <c r="BD40" s="1019">
        <f t="shared" si="4"/>
        <v>6.5925639369219136</v>
      </c>
      <c r="BE40" s="1143"/>
      <c r="BF40" s="1129">
        <f t="shared" si="5"/>
        <v>1.8962504450942497</v>
      </c>
      <c r="BG40" s="1130">
        <f t="shared" si="6"/>
        <v>2.837735292450061</v>
      </c>
      <c r="BH40" s="1131">
        <f t="shared" si="7"/>
        <v>1.2850581423237806</v>
      </c>
    </row>
    <row r="41" spans="1:60" s="17" customFormat="1" ht="12">
      <c r="A41" s="1889" t="s">
        <v>307</v>
      </c>
      <c r="B41" s="80"/>
      <c r="C41" s="2156"/>
      <c r="D41" s="78">
        <f>ROUND($S41*'11生産名目'!D41,0)</f>
        <v>168874</v>
      </c>
      <c r="E41" s="78">
        <f>ROUND($S41*'11生産名目'!E41,0)</f>
        <v>180600</v>
      </c>
      <c r="F41" s="78">
        <f>ROUND($S41*'11生産名目'!F41,0)</f>
        <v>246254</v>
      </c>
      <c r="G41" s="78">
        <f>ROUND($S41*'11生産名目'!G41,0)</f>
        <v>256531</v>
      </c>
      <c r="H41" s="78">
        <f>ROUND($S41*'11生産名目'!H41,0)</f>
        <v>248583</v>
      </c>
      <c r="I41" s="78">
        <f>ROUND($S41*'11生産名目'!I41,0)</f>
        <v>277692</v>
      </c>
      <c r="J41" s="78">
        <f>ROUND($S41*'11生産名目'!J41,0)</f>
        <v>512861</v>
      </c>
      <c r="K41" s="78">
        <f>ROUND($S41*'11生産名目'!K41,0)</f>
        <v>549548</v>
      </c>
      <c r="L41" s="78">
        <f>ROUND($S41*'11生産名目'!L41,0)</f>
        <v>584403</v>
      </c>
      <c r="M41" s="78">
        <f>ROUND($S41*'11生産名目'!M41,0)</f>
        <v>648201</v>
      </c>
      <c r="N41" s="78">
        <f>ROUND($S41*'11生産名目'!N41,0)</f>
        <v>713653</v>
      </c>
      <c r="O41" s="78">
        <f>ROUND($S41*'11生産名目'!O41,0)</f>
        <v>775134</v>
      </c>
      <c r="P41" s="78">
        <f>ROUND($S41*'11生産名目'!P41,0)</f>
        <v>847919</v>
      </c>
      <c r="Q41" s="78">
        <f>ROUND($S41*'11生産名目'!Q41,0)</f>
        <v>891244</v>
      </c>
      <c r="R41" s="407">
        <f>ROUND($S41*'11生産名目'!R41,0)</f>
        <v>939672</v>
      </c>
      <c r="S41" s="1622">
        <f>'11生産名目'!T41/'11生産名目'!S41</f>
        <v>0.83784728718799251</v>
      </c>
      <c r="T41" s="411">
        <f>'11生産名目'!T41</f>
        <v>1056817</v>
      </c>
      <c r="U41" s="78">
        <f>'11生産名目'!U41</f>
        <v>1046300</v>
      </c>
      <c r="V41" s="78">
        <f>'11生産名目'!V41</f>
        <v>1036873</v>
      </c>
      <c r="W41" s="78">
        <f>'11生産名目'!W41</f>
        <v>1087432</v>
      </c>
      <c r="X41" s="78">
        <f>'11生産名目'!X41</f>
        <v>1052360</v>
      </c>
      <c r="Y41" s="78">
        <f>'11生産名目'!Y41</f>
        <v>1038024</v>
      </c>
      <c r="Z41" s="78">
        <f>'11生産名目'!Z41</f>
        <v>1064866</v>
      </c>
      <c r="AA41" s="78">
        <f>'11生産名目'!AA41</f>
        <v>1061341</v>
      </c>
      <c r="AB41" s="78">
        <f>'11生産名目'!AB41</f>
        <v>1087769</v>
      </c>
      <c r="AC41" s="78">
        <f>'11生産名目'!AC41</f>
        <v>1056698</v>
      </c>
      <c r="AD41" s="407">
        <f>'11生産名目'!AD41</f>
        <v>1048711</v>
      </c>
      <c r="AE41" s="595"/>
      <c r="AF41" s="80" t="s">
        <v>307</v>
      </c>
      <c r="AG41" s="80"/>
      <c r="AH41" s="355"/>
      <c r="AI41" s="1041">
        <v>1119458</v>
      </c>
      <c r="AJ41" s="85">
        <v>1110252</v>
      </c>
      <c r="AK41" s="85">
        <v>1104411</v>
      </c>
      <c r="AL41" s="85">
        <v>1096358</v>
      </c>
      <c r="AM41" s="85">
        <v>1105775</v>
      </c>
      <c r="AN41" s="53">
        <v>1146773</v>
      </c>
      <c r="AO41" s="54">
        <v>1122395</v>
      </c>
      <c r="AP41" s="996">
        <v>1061563</v>
      </c>
      <c r="AQ41" s="54">
        <v>1028581</v>
      </c>
      <c r="AR41" s="54">
        <v>1018521</v>
      </c>
      <c r="AS41" s="54">
        <v>1015940</v>
      </c>
      <c r="AT41" s="54">
        <v>993501</v>
      </c>
      <c r="AU41" s="996">
        <v>998727</v>
      </c>
      <c r="AV41" s="54">
        <v>1038738</v>
      </c>
      <c r="AW41" s="54">
        <v>1065892</v>
      </c>
      <c r="AX41" s="54">
        <v>1038530</v>
      </c>
      <c r="AY41" s="1003">
        <v>1050067</v>
      </c>
      <c r="AZ41" s="858"/>
      <c r="BA41" s="1910">
        <f t="shared" si="1"/>
        <v>6.3759549963890692</v>
      </c>
      <c r="BB41" s="1071">
        <f t="shared" si="2"/>
        <v>-5.1716991615585401</v>
      </c>
      <c r="BC41" s="1910">
        <f t="shared" si="3"/>
        <v>-5.9191965055300537</v>
      </c>
      <c r="BD41" s="1019">
        <f t="shared" si="4"/>
        <v>5.1405439124004859</v>
      </c>
      <c r="BE41" s="1143"/>
      <c r="BF41" s="1129">
        <f t="shared" si="5"/>
        <v>-0.75573399293245025</v>
      </c>
      <c r="BG41" s="1130">
        <f t="shared" si="6"/>
        <v>-1.2129074787147753</v>
      </c>
      <c r="BH41" s="1131">
        <f t="shared" si="7"/>
        <v>1.0075980783398109</v>
      </c>
    </row>
    <row r="42" spans="1:60" s="17" customFormat="1" ht="12">
      <c r="A42" s="2165"/>
      <c r="B42" s="2023" t="s">
        <v>325</v>
      </c>
      <c r="C42" s="2166"/>
      <c r="D42" s="431">
        <f>SUM(D30:D41)</f>
        <v>3813507</v>
      </c>
      <c r="E42" s="431">
        <f t="shared" ref="E42:R42" si="11">SUM(E30:E41)</f>
        <v>4302402</v>
      </c>
      <c r="F42" s="431">
        <f t="shared" si="11"/>
        <v>4856829</v>
      </c>
      <c r="G42" s="431">
        <f t="shared" si="11"/>
        <v>5359026</v>
      </c>
      <c r="H42" s="431">
        <f t="shared" si="11"/>
        <v>5806663</v>
      </c>
      <c r="I42" s="431">
        <f t="shared" si="11"/>
        <v>6000710</v>
      </c>
      <c r="J42" s="431">
        <f t="shared" si="11"/>
        <v>6462562</v>
      </c>
      <c r="K42" s="431">
        <f t="shared" si="11"/>
        <v>6905492</v>
      </c>
      <c r="L42" s="431">
        <f t="shared" si="11"/>
        <v>7265622</v>
      </c>
      <c r="M42" s="431">
        <f t="shared" si="11"/>
        <v>8167005</v>
      </c>
      <c r="N42" s="431">
        <f t="shared" si="11"/>
        <v>8156367</v>
      </c>
      <c r="O42" s="431">
        <f t="shared" si="11"/>
        <v>8504585</v>
      </c>
      <c r="P42" s="431">
        <f t="shared" si="11"/>
        <v>8846089</v>
      </c>
      <c r="Q42" s="431">
        <f t="shared" si="11"/>
        <v>9347950</v>
      </c>
      <c r="R42" s="1553">
        <f t="shared" si="11"/>
        <v>10170935</v>
      </c>
      <c r="S42" s="1625" t="s">
        <v>1029</v>
      </c>
      <c r="T42" s="2018">
        <f>'11生産名目'!T42</f>
        <v>11243365</v>
      </c>
      <c r="U42" s="431">
        <f>'11生産名目'!U42</f>
        <v>12080544</v>
      </c>
      <c r="V42" s="431">
        <f>'11生産名目'!V42</f>
        <v>12515403</v>
      </c>
      <c r="W42" s="431">
        <f>'11生産名目'!W42</f>
        <v>13276622</v>
      </c>
      <c r="X42" s="431">
        <f>'11生産名目'!X42</f>
        <v>13367134</v>
      </c>
      <c r="Y42" s="431">
        <f>'11生産名目'!Y42</f>
        <v>13214229</v>
      </c>
      <c r="Z42" s="431">
        <f>'11生産名目'!Z42</f>
        <v>13906630</v>
      </c>
      <c r="AA42" s="431">
        <f>'11生産名目'!AA42</f>
        <v>13998867</v>
      </c>
      <c r="AB42" s="431">
        <f>'11生産名目'!AB42</f>
        <v>13932859</v>
      </c>
      <c r="AC42" s="431">
        <f>'11生産名目'!AC42</f>
        <v>13808963</v>
      </c>
      <c r="AD42" s="1554">
        <f>'11生産名目'!AD42</f>
        <v>13826690</v>
      </c>
      <c r="AE42" s="1554"/>
      <c r="AF42" s="1041"/>
      <c r="AG42" s="2023" t="s">
        <v>325</v>
      </c>
      <c r="AH42" s="2024"/>
      <c r="AI42" s="1041">
        <v>13777860.800284857</v>
      </c>
      <c r="AJ42" s="1041">
        <v>13620754.398311265</v>
      </c>
      <c r="AK42" s="1041">
        <v>13609554.411182117</v>
      </c>
      <c r="AL42" s="1041">
        <v>13581514.204650437</v>
      </c>
      <c r="AM42" s="1041">
        <v>13833671.380053606</v>
      </c>
      <c r="AN42" s="2021">
        <v>14022790</v>
      </c>
      <c r="AO42" s="996">
        <v>14211107</v>
      </c>
      <c r="AP42" s="996">
        <v>13542535</v>
      </c>
      <c r="AQ42" s="996">
        <v>13633593</v>
      </c>
      <c r="AR42" s="996">
        <v>13890776</v>
      </c>
      <c r="AS42" s="996">
        <v>13836581</v>
      </c>
      <c r="AT42" s="996">
        <v>13838750</v>
      </c>
      <c r="AU42" s="996">
        <v>14070162</v>
      </c>
      <c r="AV42" s="996">
        <v>14324207</v>
      </c>
      <c r="AW42" s="996">
        <v>14957582</v>
      </c>
      <c r="AX42" s="996">
        <v>15043466</v>
      </c>
      <c r="AY42" s="1003">
        <v>15291407</v>
      </c>
      <c r="AZ42" s="104"/>
      <c r="BA42" s="1910">
        <f t="shared" si="1"/>
        <v>3.072661651217508</v>
      </c>
      <c r="BB42" s="1071">
        <f t="shared" si="2"/>
        <v>-1.7079995486671744</v>
      </c>
      <c r="BC42" s="1910">
        <f t="shared" si="3"/>
        <v>3.896072633373294</v>
      </c>
      <c r="BD42" s="1019">
        <f t="shared" si="4"/>
        <v>8.6796797364522167</v>
      </c>
      <c r="BE42" s="1143"/>
      <c r="BF42" s="1129">
        <f t="shared" si="5"/>
        <v>-0.24580513285699102</v>
      </c>
      <c r="BG42" s="1130">
        <f t="shared" si="6"/>
        <v>0.76734737340022896</v>
      </c>
      <c r="BH42" s="1131">
        <f t="shared" si="7"/>
        <v>1.6786262565802623</v>
      </c>
    </row>
    <row r="43" spans="1:60" s="17" customFormat="1" ht="12">
      <c r="A43" s="2167" t="s">
        <v>308</v>
      </c>
      <c r="B43" s="88"/>
      <c r="C43" s="2168"/>
      <c r="D43" s="93">
        <f>D42+D29+D10</f>
        <v>6463784</v>
      </c>
      <c r="E43" s="93">
        <f t="shared" ref="E43:R43" si="12">E42+E29+E10</f>
        <v>7541782</v>
      </c>
      <c r="F43" s="93">
        <f t="shared" si="12"/>
        <v>8176116</v>
      </c>
      <c r="G43" s="93">
        <f t="shared" si="12"/>
        <v>8823068</v>
      </c>
      <c r="H43" s="93">
        <f t="shared" si="12"/>
        <v>9816508</v>
      </c>
      <c r="I43" s="93">
        <f t="shared" si="12"/>
        <v>10818824</v>
      </c>
      <c r="J43" s="93">
        <f t="shared" si="12"/>
        <v>11518249</v>
      </c>
      <c r="K43" s="93">
        <f t="shared" si="12"/>
        <v>11898317</v>
      </c>
      <c r="L43" s="93">
        <f t="shared" si="12"/>
        <v>12459618</v>
      </c>
      <c r="M43" s="93">
        <f t="shared" si="12"/>
        <v>13739915</v>
      </c>
      <c r="N43" s="93">
        <f t="shared" si="12"/>
        <v>13749086</v>
      </c>
      <c r="O43" s="93">
        <f t="shared" si="12"/>
        <v>14012880</v>
      </c>
      <c r="P43" s="93">
        <f t="shared" si="12"/>
        <v>14865841</v>
      </c>
      <c r="Q43" s="93">
        <f t="shared" si="12"/>
        <v>16027265</v>
      </c>
      <c r="R43" s="613">
        <f t="shared" si="12"/>
        <v>17343986</v>
      </c>
      <c r="S43" s="1626" t="s">
        <v>1029</v>
      </c>
      <c r="T43" s="1617">
        <f>'11生産名目'!T43</f>
        <v>18643103</v>
      </c>
      <c r="U43" s="93">
        <f>'11生産名目'!U43</f>
        <v>19746502</v>
      </c>
      <c r="V43" s="93">
        <f>'11生産名目'!V43</f>
        <v>20002303</v>
      </c>
      <c r="W43" s="93">
        <f>'11生産名目'!W43</f>
        <v>20606075</v>
      </c>
      <c r="X43" s="93">
        <f>'11生産名目'!X43</f>
        <v>20236801</v>
      </c>
      <c r="Y43" s="93">
        <f>'11生産名目'!Y43</f>
        <v>21482405</v>
      </c>
      <c r="Z43" s="93">
        <f>'11生産名目'!Z43</f>
        <v>22282105</v>
      </c>
      <c r="AA43" s="93">
        <f>'11生産名目'!AA43</f>
        <v>21928207</v>
      </c>
      <c r="AB43" s="93">
        <f>'11生産名目'!AB43</f>
        <v>21086447</v>
      </c>
      <c r="AC43" s="93">
        <f>'11生産名目'!AC43</f>
        <v>20475677</v>
      </c>
      <c r="AD43" s="613">
        <f>'11生産名目'!AD43</f>
        <v>20544725</v>
      </c>
      <c r="AE43" s="613"/>
      <c r="AF43" s="445" t="s">
        <v>308</v>
      </c>
      <c r="AG43" s="88"/>
      <c r="AH43" s="357"/>
      <c r="AI43" s="620">
        <v>20059233.218105312</v>
      </c>
      <c r="AJ43" s="95">
        <v>19582996.732835606</v>
      </c>
      <c r="AK43" s="95">
        <v>19472127.183848485</v>
      </c>
      <c r="AL43" s="95">
        <v>19707696.204650439</v>
      </c>
      <c r="AM43" s="95">
        <v>20012738.380053606</v>
      </c>
      <c r="AN43" s="59">
        <v>20599812</v>
      </c>
      <c r="AO43" s="60">
        <v>20540271</v>
      </c>
      <c r="AP43" s="1001">
        <v>20107324</v>
      </c>
      <c r="AQ43" s="60">
        <v>18738341</v>
      </c>
      <c r="AR43" s="60">
        <v>19573784</v>
      </c>
      <c r="AS43" s="60">
        <v>19307542</v>
      </c>
      <c r="AT43" s="60">
        <v>19425543</v>
      </c>
      <c r="AU43" s="1001">
        <v>19677774</v>
      </c>
      <c r="AV43" s="60">
        <v>20130844</v>
      </c>
      <c r="AW43" s="60">
        <v>20684326</v>
      </c>
      <c r="AX43" s="60">
        <v>20862723</v>
      </c>
      <c r="AY43" s="1008">
        <v>21223892</v>
      </c>
      <c r="AZ43" s="1882"/>
      <c r="BA43" s="1911">
        <f t="shared" si="1"/>
        <v>-0.87744985926722108</v>
      </c>
      <c r="BB43" s="1066">
        <f t="shared" si="2"/>
        <v>0.23974386942807557</v>
      </c>
      <c r="BC43" s="1911">
        <f t="shared" si="3"/>
        <v>-2.1362862606680033</v>
      </c>
      <c r="BD43" s="1065">
        <f t="shared" si="4"/>
        <v>7.8571793740491174</v>
      </c>
      <c r="BE43" s="1144"/>
      <c r="BF43" s="1160">
        <f t="shared" si="5"/>
        <v>3.4213986266085072E-2</v>
      </c>
      <c r="BG43" s="1161">
        <f t="shared" si="6"/>
        <v>-0.4309557358570304</v>
      </c>
      <c r="BH43" s="1162">
        <f t="shared" si="7"/>
        <v>1.5242551107934599</v>
      </c>
    </row>
    <row r="44" spans="1:60" s="17" customFormat="1" ht="12">
      <c r="A44" s="1889" t="s">
        <v>309</v>
      </c>
      <c r="B44" s="85"/>
      <c r="C44" s="2156"/>
      <c r="D44" s="78">
        <f>ROUND($S44*'11生産名目'!D44,0)</f>
        <v>24526</v>
      </c>
      <c r="E44" s="78">
        <f>ROUND($S44*'11生産名目'!E44,0)</f>
        <v>33383</v>
      </c>
      <c r="F44" s="78">
        <f>ROUND($S44*'11生産名目'!F44,0)</f>
        <v>35226</v>
      </c>
      <c r="G44" s="78">
        <f>ROUND($S44*'11生産名目'!G44,0)</f>
        <v>33850</v>
      </c>
      <c r="H44" s="78">
        <f>ROUND($S44*'11生産名目'!H44,0)</f>
        <v>43262</v>
      </c>
      <c r="I44" s="78">
        <f>ROUND($S44*'11生産名目'!I44,0)</f>
        <v>57315</v>
      </c>
      <c r="J44" s="78">
        <f>ROUND($S44*'11生産名目'!J44,0)</f>
        <v>55339</v>
      </c>
      <c r="K44" s="78">
        <f>ROUND($S44*'11生産名目'!K44,0)</f>
        <v>56493</v>
      </c>
      <c r="L44" s="78">
        <f>ROUND($S44*'11生産名目'!L44,0)</f>
        <v>51473</v>
      </c>
      <c r="M44" s="78">
        <f>ROUND($S44*'11生産名目'!M44,0)</f>
        <v>58049</v>
      </c>
      <c r="N44" s="78">
        <f>ROUND($S44*'11生産名目'!N44,0)</f>
        <v>56846</v>
      </c>
      <c r="O44" s="78">
        <f>ROUND($S44*'11生産名目'!O44,0)</f>
        <v>43345</v>
      </c>
      <c r="P44" s="78">
        <f>ROUND($S44*'11生産名目'!P44,0)</f>
        <v>48692</v>
      </c>
      <c r="Q44" s="78">
        <f>ROUND($S44*'11生産名目'!Q44,0)</f>
        <v>52054</v>
      </c>
      <c r="R44" s="407">
        <f>ROUND($S44*'11生産名目'!R44,0)</f>
        <v>94992</v>
      </c>
      <c r="S44" s="1622">
        <f>'11生産名目'!T44/'11生産名目'!S44</f>
        <v>1.0157258904394917</v>
      </c>
      <c r="T44" s="411">
        <f>'11生産名目'!T44</f>
        <v>117036</v>
      </c>
      <c r="U44" s="78">
        <f>'11生産名目'!U44</f>
        <v>122404</v>
      </c>
      <c r="V44" s="78">
        <f>'11生産名目'!V44</f>
        <v>121116</v>
      </c>
      <c r="W44" s="78">
        <f>'11生産名目'!W44</f>
        <v>108884</v>
      </c>
      <c r="X44" s="78">
        <f>'11生産名目'!X44</f>
        <v>111991</v>
      </c>
      <c r="Y44" s="78">
        <f>'11生産名目'!Y44</f>
        <v>126323</v>
      </c>
      <c r="Z44" s="78">
        <f>'11生産名目'!Z44</f>
        <v>135906</v>
      </c>
      <c r="AA44" s="78">
        <f>'11生産名目'!AA44</f>
        <v>164925</v>
      </c>
      <c r="AB44" s="78">
        <f>'11生産名目'!AB44</f>
        <v>156377</v>
      </c>
      <c r="AC44" s="78">
        <f>'11生産名目'!AC44</f>
        <v>148434</v>
      </c>
      <c r="AD44" s="407">
        <f>'11生産名目'!AD44</f>
        <v>159621</v>
      </c>
      <c r="AE44" s="1613"/>
      <c r="AF44" s="80" t="s">
        <v>309</v>
      </c>
      <c r="AG44" s="85"/>
      <c r="AH44" s="355"/>
      <c r="AI44" s="1041">
        <v>160262</v>
      </c>
      <c r="AJ44" s="85">
        <v>154412</v>
      </c>
      <c r="AK44" s="85">
        <v>160312</v>
      </c>
      <c r="AL44" s="85">
        <v>169725</v>
      </c>
      <c r="AM44" s="85">
        <v>188385</v>
      </c>
      <c r="AN44" s="53">
        <v>211396</v>
      </c>
      <c r="AO44" s="54">
        <v>220594</v>
      </c>
      <c r="AP44" s="996">
        <v>229970</v>
      </c>
      <c r="AQ44" s="54">
        <v>167406</v>
      </c>
      <c r="AR44" s="54">
        <v>190057</v>
      </c>
      <c r="AS44" s="54">
        <v>219170</v>
      </c>
      <c r="AT44" s="54">
        <v>225008</v>
      </c>
      <c r="AU44" s="996">
        <v>250922</v>
      </c>
      <c r="AV44" s="54">
        <v>342900</v>
      </c>
      <c r="AW44" s="54">
        <v>342777</v>
      </c>
      <c r="AX44" s="54">
        <v>300451</v>
      </c>
      <c r="AY44" s="1003">
        <v>335555</v>
      </c>
      <c r="AZ44" s="858"/>
      <c r="BA44" s="1910">
        <f t="shared" si="1"/>
        <v>43.102570742291789</v>
      </c>
      <c r="BB44" s="1071">
        <f t="shared" si="2"/>
        <v>43.496274849933236</v>
      </c>
      <c r="BC44" s="1910">
        <f t="shared" si="3"/>
        <v>9.1107535765534635</v>
      </c>
      <c r="BD44" s="1019">
        <f t="shared" si="4"/>
        <v>33.72880815552243</v>
      </c>
      <c r="BE44" s="1143"/>
      <c r="BF44" s="1129">
        <f t="shared" si="5"/>
        <v>5.2945284168685713</v>
      </c>
      <c r="BG44" s="1130">
        <f t="shared" si="6"/>
        <v>1.7591594702040192</v>
      </c>
      <c r="BH44" s="1131">
        <f t="shared" si="7"/>
        <v>5.9851441429713326</v>
      </c>
    </row>
    <row r="45" spans="1:60" s="17" customFormat="1" ht="12">
      <c r="A45" s="1889" t="s">
        <v>310</v>
      </c>
      <c r="B45" s="85"/>
      <c r="C45" s="2156"/>
      <c r="D45" s="78">
        <f>ROUND($S45*'11生産名目'!D45,0)</f>
        <v>0</v>
      </c>
      <c r="E45" s="78">
        <f>ROUND($S45*'11生産名目'!E45,0)</f>
        <v>0</v>
      </c>
      <c r="F45" s="78">
        <f>ROUND($S45*'11生産名目'!F45,0)</f>
        <v>0</v>
      </c>
      <c r="G45" s="78">
        <f>ROUND($S45*'11生産名目'!G45,0)</f>
        <v>0</v>
      </c>
      <c r="H45" s="78">
        <f>ROUND($S45*'11生産名目'!H45,0)</f>
        <v>0</v>
      </c>
      <c r="I45" s="78">
        <f>ROUND($S45*'11生産名目'!I45,0)</f>
        <v>0</v>
      </c>
      <c r="J45" s="78">
        <f>ROUND($S45*'11生産名目'!J45,0)</f>
        <v>0</v>
      </c>
      <c r="K45" s="78">
        <f>ROUND($S45*'11生産名目'!K45,0)</f>
        <v>0</v>
      </c>
      <c r="L45" s="78">
        <f>ROUND($S45*'11生産名目'!L45,0)</f>
        <v>0</v>
      </c>
      <c r="M45" s="78">
        <f>ROUND($S45*'11生産名目'!M45,0)</f>
        <v>0</v>
      </c>
      <c r="N45" s="78">
        <f>ROUND($S45*'11生産名目'!N45,0)</f>
        <v>0</v>
      </c>
      <c r="O45" s="78">
        <f>ROUND($S45*'11生産名目'!O45,0)</f>
        <v>0</v>
      </c>
      <c r="P45" s="78">
        <f>ROUND($S45*'11生産名目'!P45,0)</f>
        <v>0</v>
      </c>
      <c r="Q45" s="78">
        <f>ROUND($S45*'11生産名目'!Q45,0)</f>
        <v>0</v>
      </c>
      <c r="R45" s="407">
        <f>ROUND($S45*'11生産名目'!R45,0)</f>
        <v>71312</v>
      </c>
      <c r="S45" s="1622">
        <f>'11生産名目'!T45/'11生産名目'!S45</f>
        <v>0.98666993959316096</v>
      </c>
      <c r="T45" s="411">
        <f>'11生産名目'!T45</f>
        <v>92449</v>
      </c>
      <c r="U45" s="78">
        <f>'11生産名目'!U45</f>
        <v>100144</v>
      </c>
      <c r="V45" s="78">
        <f>'11生産名目'!V45</f>
        <v>91259</v>
      </c>
      <c r="W45" s="78">
        <f>'11生産名目'!W45</f>
        <v>84243</v>
      </c>
      <c r="X45" s="78">
        <f>'11生産名目'!X45</f>
        <v>83005</v>
      </c>
      <c r="Y45" s="78">
        <f>'11生産名目'!Y45</f>
        <v>99675</v>
      </c>
      <c r="Z45" s="78">
        <f>'11生産名目'!Z45</f>
        <v>110658</v>
      </c>
      <c r="AA45" s="78">
        <f>'11生産名目'!AA45</f>
        <v>154949</v>
      </c>
      <c r="AB45" s="78">
        <f>'11生産名目'!AB45</f>
        <v>143737</v>
      </c>
      <c r="AC45" s="78">
        <f>'11生産名目'!AC45</f>
        <v>126112</v>
      </c>
      <c r="AD45" s="407">
        <f>'11生産名目'!AD45</f>
        <v>120553</v>
      </c>
      <c r="AE45" s="407"/>
      <c r="AF45" s="80" t="s">
        <v>310</v>
      </c>
      <c r="AG45" s="85"/>
      <c r="AH45" s="355"/>
      <c r="AI45" s="1041">
        <v>119595</v>
      </c>
      <c r="AJ45" s="85">
        <v>97735</v>
      </c>
      <c r="AK45" s="85">
        <v>107662</v>
      </c>
      <c r="AL45" s="85">
        <v>117393</v>
      </c>
      <c r="AM45" s="85">
        <v>115488</v>
      </c>
      <c r="AN45" s="53">
        <v>126042</v>
      </c>
      <c r="AO45" s="54">
        <v>133587</v>
      </c>
      <c r="AP45" s="996">
        <v>131831</v>
      </c>
      <c r="AQ45" s="54">
        <v>126240</v>
      </c>
      <c r="AR45" s="54">
        <v>118970</v>
      </c>
      <c r="AS45" s="54">
        <v>116546</v>
      </c>
      <c r="AT45" s="54">
        <v>121211</v>
      </c>
      <c r="AU45" s="996">
        <v>123933</v>
      </c>
      <c r="AV45" s="54">
        <v>169754</v>
      </c>
      <c r="AW45" s="54">
        <v>197716</v>
      </c>
      <c r="AX45" s="54">
        <v>225394</v>
      </c>
      <c r="AY45" s="1003">
        <v>230624</v>
      </c>
      <c r="AZ45" s="104"/>
      <c r="BA45" s="1910">
        <f t="shared" si="1"/>
        <v>44.081681826396</v>
      </c>
      <c r="BB45" s="1071">
        <f t="shared" si="2"/>
        <v>10.231196956394498</v>
      </c>
      <c r="BC45" s="1910">
        <f t="shared" si="3"/>
        <v>-5.9910036334397825</v>
      </c>
      <c r="BD45" s="1019">
        <f t="shared" si="4"/>
        <v>86.087644130296198</v>
      </c>
      <c r="BE45" s="1143"/>
      <c r="BF45" s="1129">
        <f t="shared" si="5"/>
        <v>1.4012954434305058</v>
      </c>
      <c r="BG45" s="1130">
        <f t="shared" si="6"/>
        <v>-1.2279919248446403</v>
      </c>
      <c r="BH45" s="1131">
        <f t="shared" si="7"/>
        <v>13.225307167920363</v>
      </c>
    </row>
    <row r="46" spans="1:60" s="17" customFormat="1" ht="12">
      <c r="A46" s="2169" t="s">
        <v>326</v>
      </c>
      <c r="B46" s="620"/>
      <c r="C46" s="2170"/>
      <c r="D46" s="434">
        <f>D43+D44-D45</f>
        <v>6488310</v>
      </c>
      <c r="E46" s="434">
        <f t="shared" ref="E46:R46" si="13">E43+E44-E45</f>
        <v>7575165</v>
      </c>
      <c r="F46" s="434">
        <f t="shared" si="13"/>
        <v>8211342</v>
      </c>
      <c r="G46" s="434">
        <f t="shared" si="13"/>
        <v>8856918</v>
      </c>
      <c r="H46" s="434">
        <f t="shared" si="13"/>
        <v>9859770</v>
      </c>
      <c r="I46" s="434">
        <f t="shared" si="13"/>
        <v>10876139</v>
      </c>
      <c r="J46" s="434">
        <f t="shared" si="13"/>
        <v>11573588</v>
      </c>
      <c r="K46" s="434">
        <f t="shared" si="13"/>
        <v>11954810</v>
      </c>
      <c r="L46" s="434">
        <f t="shared" si="13"/>
        <v>12511091</v>
      </c>
      <c r="M46" s="434">
        <f t="shared" si="13"/>
        <v>13797964</v>
      </c>
      <c r="N46" s="434">
        <f t="shared" si="13"/>
        <v>13805932</v>
      </c>
      <c r="O46" s="434">
        <f t="shared" si="13"/>
        <v>14056225</v>
      </c>
      <c r="P46" s="434">
        <f t="shared" si="13"/>
        <v>14914533</v>
      </c>
      <c r="Q46" s="434">
        <f t="shared" si="13"/>
        <v>16079319</v>
      </c>
      <c r="R46" s="2014">
        <f t="shared" si="13"/>
        <v>17367666</v>
      </c>
      <c r="S46" s="1626" t="s">
        <v>1029</v>
      </c>
      <c r="T46" s="2015">
        <f>'11生産名目'!T46</f>
        <v>18667690</v>
      </c>
      <c r="U46" s="434">
        <f>'11生産名目'!U46</f>
        <v>19768762</v>
      </c>
      <c r="V46" s="434">
        <f>'11生産名目'!V46</f>
        <v>20032160</v>
      </c>
      <c r="W46" s="434">
        <f>'11生産名目'!W46</f>
        <v>20630716</v>
      </c>
      <c r="X46" s="434">
        <f>'11生産名目'!X46</f>
        <v>20265787</v>
      </c>
      <c r="Y46" s="434">
        <f>'11生産名目'!Y46</f>
        <v>21509053</v>
      </c>
      <c r="Z46" s="434">
        <f>'11生産名目'!Z46</f>
        <v>22307353</v>
      </c>
      <c r="AA46" s="434">
        <f>'11生産名目'!AA46</f>
        <v>21938183</v>
      </c>
      <c r="AB46" s="434">
        <f>'11生産名目'!AB46</f>
        <v>21099087</v>
      </c>
      <c r="AC46" s="434">
        <f>'11生産名目'!AC46</f>
        <v>20497999</v>
      </c>
      <c r="AD46" s="2014">
        <f>'11生産名目'!AD46</f>
        <v>20583793</v>
      </c>
      <c r="AE46" s="2014"/>
      <c r="AF46" s="619" t="s">
        <v>326</v>
      </c>
      <c r="AG46" s="620"/>
      <c r="AH46" s="621"/>
      <c r="AI46" s="620">
        <v>20099900.218105312</v>
      </c>
      <c r="AJ46" s="620">
        <v>19639673.732835606</v>
      </c>
      <c r="AK46" s="620">
        <v>19524777.183848485</v>
      </c>
      <c r="AL46" s="620">
        <v>19760028.204650439</v>
      </c>
      <c r="AM46" s="620">
        <v>20085635.380053606</v>
      </c>
      <c r="AN46" s="622">
        <v>20685166</v>
      </c>
      <c r="AO46" s="623">
        <v>20627278</v>
      </c>
      <c r="AP46" s="623">
        <v>20205463</v>
      </c>
      <c r="AQ46" s="623">
        <v>18779507</v>
      </c>
      <c r="AR46" s="623">
        <v>19644871</v>
      </c>
      <c r="AS46" s="623">
        <v>19410166</v>
      </c>
      <c r="AT46" s="623">
        <v>19529340</v>
      </c>
      <c r="AU46" s="623">
        <v>19804763</v>
      </c>
      <c r="AV46" s="623">
        <v>20303990</v>
      </c>
      <c r="AW46" s="623">
        <v>20829387</v>
      </c>
      <c r="AX46" s="623">
        <v>20937780</v>
      </c>
      <c r="AY46" s="624">
        <v>21328823</v>
      </c>
      <c r="AZ46" s="862"/>
      <c r="BA46" s="1947">
        <f t="shared" si="1"/>
        <v>-0.81855583449430092</v>
      </c>
      <c r="BB46" s="1948">
        <f t="shared" si="2"/>
        <v>0.52519057681490466</v>
      </c>
      <c r="BC46" s="1947">
        <f t="shared" si="3"/>
        <v>-1.9831270384647954</v>
      </c>
      <c r="BD46" s="1949">
        <f t="shared" si="4"/>
        <v>7.6954215508663246</v>
      </c>
      <c r="BE46" s="1950"/>
      <c r="BF46" s="1951">
        <f t="shared" si="5"/>
        <v>7.4858899707019866E-2</v>
      </c>
      <c r="BG46" s="1952">
        <f t="shared" si="6"/>
        <v>-0.39980960591254888</v>
      </c>
      <c r="BH46" s="1953">
        <f t="shared" si="7"/>
        <v>1.4937848107538176</v>
      </c>
    </row>
    <row r="47" spans="1:60" s="17" customFormat="1" ht="12">
      <c r="A47" s="1888" t="s">
        <v>479</v>
      </c>
      <c r="B47" s="50"/>
      <c r="C47" s="1898"/>
      <c r="D47" s="586">
        <f t="shared" ref="D47:AC47" si="14">D43-D48-D49</f>
        <v>5871969</v>
      </c>
      <c r="E47" s="586">
        <f t="shared" si="14"/>
        <v>6893419</v>
      </c>
      <c r="F47" s="586">
        <f t="shared" si="14"/>
        <v>7451571</v>
      </c>
      <c r="G47" s="586">
        <f t="shared" si="14"/>
        <v>8031463</v>
      </c>
      <c r="H47" s="586">
        <f t="shared" si="14"/>
        <v>8957809</v>
      </c>
      <c r="I47" s="586">
        <f t="shared" si="14"/>
        <v>9879173</v>
      </c>
      <c r="J47" s="586">
        <f t="shared" si="14"/>
        <v>10495318</v>
      </c>
      <c r="K47" s="586">
        <f t="shared" si="14"/>
        <v>10853014</v>
      </c>
      <c r="L47" s="586">
        <f t="shared" si="14"/>
        <v>11382954</v>
      </c>
      <c r="M47" s="586">
        <f t="shared" si="14"/>
        <v>12594420</v>
      </c>
      <c r="N47" s="586">
        <f t="shared" si="14"/>
        <v>12569630</v>
      </c>
      <c r="O47" s="586">
        <f t="shared" si="14"/>
        <v>12789665</v>
      </c>
      <c r="P47" s="586">
        <f t="shared" si="14"/>
        <v>13594771</v>
      </c>
      <c r="Q47" s="586">
        <f t="shared" si="14"/>
        <v>14705693</v>
      </c>
      <c r="R47" s="587">
        <f t="shared" si="14"/>
        <v>15954958</v>
      </c>
      <c r="S47" s="78" t="e">
        <f t="shared" si="14"/>
        <v>#VALUE!</v>
      </c>
      <c r="T47" s="1618">
        <f t="shared" si="14"/>
        <v>17049415</v>
      </c>
      <c r="U47" s="586">
        <f t="shared" si="14"/>
        <v>18053823</v>
      </c>
      <c r="V47" s="586">
        <f t="shared" si="14"/>
        <v>18242446</v>
      </c>
      <c r="W47" s="586">
        <f t="shared" si="14"/>
        <v>18781813</v>
      </c>
      <c r="X47" s="586">
        <f t="shared" si="14"/>
        <v>18342923</v>
      </c>
      <c r="Y47" s="586">
        <f t="shared" si="14"/>
        <v>19558331</v>
      </c>
      <c r="Z47" s="586">
        <f t="shared" si="14"/>
        <v>20287098</v>
      </c>
      <c r="AA47" s="586">
        <f t="shared" si="14"/>
        <v>19886261</v>
      </c>
      <c r="AB47" s="586">
        <f t="shared" si="14"/>
        <v>19001803</v>
      </c>
      <c r="AC47" s="586">
        <f t="shared" si="14"/>
        <v>18373557</v>
      </c>
      <c r="AD47" s="587">
        <f>AD43-AD48-AD49</f>
        <v>18479525</v>
      </c>
      <c r="AE47" s="109"/>
      <c r="AF47" s="429"/>
      <c r="AG47" s="97" t="s">
        <v>311</v>
      </c>
      <c r="AH47" s="358"/>
      <c r="AI47" s="1045">
        <v>17954999.218105309</v>
      </c>
      <c r="AJ47" s="97">
        <v>17475686.732835606</v>
      </c>
      <c r="AK47" s="97">
        <v>17385652.183848485</v>
      </c>
      <c r="AL47" s="97">
        <v>17612435.204650439</v>
      </c>
      <c r="AM47" s="97">
        <v>17924450.380053606</v>
      </c>
      <c r="AN47" s="53">
        <v>18496286</v>
      </c>
      <c r="AO47" s="54">
        <v>18456220</v>
      </c>
      <c r="AP47" s="996">
        <v>18013396</v>
      </c>
      <c r="AQ47" s="54">
        <v>16783282</v>
      </c>
      <c r="AR47" s="54">
        <v>17619544</v>
      </c>
      <c r="AS47" s="54">
        <v>17317057</v>
      </c>
      <c r="AT47" s="54">
        <v>17481043</v>
      </c>
      <c r="AU47" s="996">
        <v>17772012</v>
      </c>
      <c r="AV47" s="54">
        <v>18209369</v>
      </c>
      <c r="AW47" s="54">
        <v>18700277</v>
      </c>
      <c r="AX47" s="54">
        <v>18833705</v>
      </c>
      <c r="AY47" s="1003">
        <v>19147016</v>
      </c>
      <c r="AZ47" s="104"/>
      <c r="BA47" s="1910">
        <f t="shared" si="1"/>
        <v>-2.1148416852357244</v>
      </c>
      <c r="BB47" s="1071">
        <f t="shared" si="2"/>
        <v>0.3252396794080929</v>
      </c>
      <c r="BC47" s="1910">
        <f t="shared" si="3"/>
        <v>-1.3400249458791667</v>
      </c>
      <c r="BD47" s="1019">
        <f t="shared" si="4"/>
        <v>7.736906772288922</v>
      </c>
      <c r="BE47" s="1143"/>
      <c r="BF47" s="1129">
        <f t="shared" si="5"/>
        <v>4.6398177651374439E-2</v>
      </c>
      <c r="BG47" s="1130">
        <f t="shared" si="6"/>
        <v>-0.26945318206034186</v>
      </c>
      <c r="BH47" s="1131">
        <f t="shared" si="7"/>
        <v>1.5016028655193248</v>
      </c>
    </row>
    <row r="48" spans="1:60" s="17" customFormat="1" ht="12">
      <c r="A48" s="1889" t="s">
        <v>480</v>
      </c>
      <c r="B48" s="78"/>
      <c r="C48" s="1897"/>
      <c r="D48" s="78">
        <f>ROUND($S48*'11生産名目'!D48,0)</f>
        <v>505609</v>
      </c>
      <c r="E48" s="78">
        <f>ROUND($S48*'11生産名目'!E48,0)</f>
        <v>550745</v>
      </c>
      <c r="F48" s="78">
        <f>ROUND($S48*'11生産名目'!F48,0)</f>
        <v>610375</v>
      </c>
      <c r="G48" s="78">
        <f>ROUND($S48*'11生産名目'!G48,0)</f>
        <v>666476</v>
      </c>
      <c r="H48" s="78">
        <f>ROUND($S48*'11生産名目'!H48,0)</f>
        <v>716176</v>
      </c>
      <c r="I48" s="78">
        <f>ROUND($S48*'11生産名目'!I48,0)</f>
        <v>789704</v>
      </c>
      <c r="J48" s="78">
        <f>ROUND($S48*'11生産名目'!J48,0)</f>
        <v>860112</v>
      </c>
      <c r="K48" s="78">
        <f>ROUND($S48*'11生産名目'!K48,0)</f>
        <v>872243</v>
      </c>
      <c r="L48" s="78">
        <f>ROUND($S48*'11生産名目'!L48,0)</f>
        <v>892780</v>
      </c>
      <c r="M48" s="78">
        <f>ROUND($S48*'11生産名目'!M48,0)</f>
        <v>950109</v>
      </c>
      <c r="N48" s="78">
        <f>ROUND($S48*'11生産名目'!N48,0)</f>
        <v>973884</v>
      </c>
      <c r="O48" s="78">
        <f>ROUND($S48*'11生産名目'!O48,0)</f>
        <v>1012534</v>
      </c>
      <c r="P48" s="78">
        <f>ROUND($S48*'11生産名目'!P48,0)</f>
        <v>1040244</v>
      </c>
      <c r="Q48" s="78">
        <f>ROUND($S48*'11生産名目'!Q48,0)</f>
        <v>1082035</v>
      </c>
      <c r="R48" s="407">
        <f>ROUND($S48*'11生産名目'!R48,0)</f>
        <v>1131576</v>
      </c>
      <c r="S48" s="1914">
        <f>'11生産名目'!T48/'11生産名目'!S48</f>
        <v>0.9577266393469267</v>
      </c>
      <c r="T48" s="411">
        <f>'11生産名目'!T48</f>
        <v>1325826</v>
      </c>
      <c r="U48" s="78">
        <f>'11生産名目'!U48</f>
        <v>1401007</v>
      </c>
      <c r="V48" s="78">
        <f>'11生産名目'!V48</f>
        <v>1442874</v>
      </c>
      <c r="W48" s="78">
        <f>'11生産名目'!W48</f>
        <v>1490888</v>
      </c>
      <c r="X48" s="78">
        <f>'11生産名目'!X48</f>
        <v>1543413</v>
      </c>
      <c r="Y48" s="78">
        <f>'11生産名目'!Y48</f>
        <v>1562364</v>
      </c>
      <c r="Z48" s="78">
        <f>'11生産名目'!Z48</f>
        <v>1623377</v>
      </c>
      <c r="AA48" s="78">
        <f>'11生産名目'!AA48</f>
        <v>1671252</v>
      </c>
      <c r="AB48" s="78">
        <f>'11生産名目'!AB48</f>
        <v>1691615</v>
      </c>
      <c r="AC48" s="78">
        <f>'11生産名目'!AC48</f>
        <v>1728573</v>
      </c>
      <c r="AD48" s="407">
        <f>'11生産名目'!AD48</f>
        <v>1715077</v>
      </c>
      <c r="AE48" s="407"/>
      <c r="AF48" s="631" t="s">
        <v>405</v>
      </c>
      <c r="AG48" s="80" t="s">
        <v>312</v>
      </c>
      <c r="AH48" s="355"/>
      <c r="AI48" s="1041">
        <v>1706466</v>
      </c>
      <c r="AJ48" s="85">
        <v>1685311</v>
      </c>
      <c r="AK48" s="85">
        <v>1655810</v>
      </c>
      <c r="AL48" s="85">
        <v>1642114</v>
      </c>
      <c r="AM48" s="85">
        <v>1632056</v>
      </c>
      <c r="AN48" s="53">
        <v>1637114</v>
      </c>
      <c r="AO48" s="54">
        <v>1635727</v>
      </c>
      <c r="AP48" s="996">
        <v>1664272</v>
      </c>
      <c r="AQ48" s="54">
        <v>1536824</v>
      </c>
      <c r="AR48" s="54">
        <v>1516505</v>
      </c>
      <c r="AS48" s="54">
        <v>1527825</v>
      </c>
      <c r="AT48" s="54">
        <v>1487050</v>
      </c>
      <c r="AU48" s="996">
        <v>1459358</v>
      </c>
      <c r="AV48" s="54">
        <v>1476764</v>
      </c>
      <c r="AW48" s="54">
        <v>1470557</v>
      </c>
      <c r="AX48" s="54">
        <v>1482486</v>
      </c>
      <c r="AY48" s="1003">
        <v>1489340</v>
      </c>
      <c r="AZ48" s="104"/>
      <c r="BA48" s="1910">
        <f t="shared" si="1"/>
        <v>10.564443865640628</v>
      </c>
      <c r="BB48" s="1071">
        <f t="shared" si="2"/>
        <v>-2.4725954106322656</v>
      </c>
      <c r="BC48" s="1910">
        <f t="shared" si="3"/>
        <v>-12.312530644029342</v>
      </c>
      <c r="BD48" s="1019">
        <f t="shared" si="4"/>
        <v>2.0544650455885396</v>
      </c>
      <c r="BE48" s="1143"/>
      <c r="BF48" s="1129">
        <f t="shared" si="5"/>
        <v>-0.35702934010866105</v>
      </c>
      <c r="BG48" s="1130">
        <f t="shared" si="6"/>
        <v>-2.593596730983061</v>
      </c>
      <c r="BH48" s="1131">
        <f t="shared" si="7"/>
        <v>0.40755738181326162</v>
      </c>
    </row>
    <row r="49" spans="1:60" s="17" customFormat="1" ht="12">
      <c r="A49" s="1889" t="s">
        <v>481</v>
      </c>
      <c r="B49" s="78"/>
      <c r="C49" s="1897"/>
      <c r="D49" s="419">
        <f>ROUND($S49*'11生産名目'!D49,0)</f>
        <v>86206</v>
      </c>
      <c r="E49" s="419">
        <f>ROUND($S49*'11生産名目'!E49,0)</f>
        <v>97618</v>
      </c>
      <c r="F49" s="419">
        <f>ROUND($S49*'11生産名目'!F49,0)</f>
        <v>114170</v>
      </c>
      <c r="G49" s="419">
        <f>ROUND($S49*'11生産名目'!G49,0)</f>
        <v>125129</v>
      </c>
      <c r="H49" s="419">
        <f>ROUND($S49*'11生産名目'!H49,0)</f>
        <v>142523</v>
      </c>
      <c r="I49" s="419">
        <f>ROUND($S49*'11生産名目'!I49,0)</f>
        <v>149947</v>
      </c>
      <c r="J49" s="419">
        <f>ROUND($S49*'11生産名目'!J49,0)</f>
        <v>162819</v>
      </c>
      <c r="K49" s="419">
        <f>ROUND($S49*'11生産名目'!K49,0)</f>
        <v>173060</v>
      </c>
      <c r="L49" s="419">
        <f>ROUND($S49*'11生産名目'!L49,0)</f>
        <v>183884</v>
      </c>
      <c r="M49" s="419">
        <f>ROUND($S49*'11生産名目'!M49,0)</f>
        <v>195386</v>
      </c>
      <c r="N49" s="419">
        <f>ROUND($S49*'11生産名目'!N49,0)</f>
        <v>205572</v>
      </c>
      <c r="O49" s="419">
        <f>ROUND($S49*'11生産名目'!O49,0)</f>
        <v>210681</v>
      </c>
      <c r="P49" s="419">
        <f>ROUND($S49*'11生産名目'!P49,0)</f>
        <v>230826</v>
      </c>
      <c r="Q49" s="419">
        <f>ROUND($S49*'11生産名目'!Q49,0)</f>
        <v>239537</v>
      </c>
      <c r="R49" s="1615">
        <f>ROUND($S49*'11生産名目'!R49,0)</f>
        <v>257452</v>
      </c>
      <c r="S49" s="1914">
        <f>'11生産名目'!T49/'11生産名目'!S49</f>
        <v>1.019025264303187</v>
      </c>
      <c r="T49" s="1614">
        <f>'11生産名目'!T49</f>
        <v>267862</v>
      </c>
      <c r="U49" s="419">
        <f>'11生産名目'!U49</f>
        <v>291672</v>
      </c>
      <c r="V49" s="419">
        <f>'11生産名目'!V49</f>
        <v>316983</v>
      </c>
      <c r="W49" s="419">
        <f>'11生産名目'!W49</f>
        <v>333374</v>
      </c>
      <c r="X49" s="419">
        <f>'11生産名目'!X49</f>
        <v>350465</v>
      </c>
      <c r="Y49" s="419">
        <f>'11生産名目'!Y49</f>
        <v>361710</v>
      </c>
      <c r="Z49" s="419">
        <f>'11生産名目'!Z49</f>
        <v>371630</v>
      </c>
      <c r="AA49" s="419">
        <f>'11生産名目'!AA49</f>
        <v>370694</v>
      </c>
      <c r="AB49" s="419">
        <f>'11生産名目'!AB49</f>
        <v>393029</v>
      </c>
      <c r="AC49" s="419">
        <f>'11生産名目'!AC49</f>
        <v>373547</v>
      </c>
      <c r="AD49" s="1615">
        <f>'11生産名目'!AD49</f>
        <v>350123</v>
      </c>
      <c r="AE49" s="407"/>
      <c r="AF49" s="631" t="s">
        <v>406</v>
      </c>
      <c r="AG49" s="80" t="s">
        <v>313</v>
      </c>
      <c r="AH49" s="355"/>
      <c r="AI49" s="1041">
        <v>397768</v>
      </c>
      <c r="AJ49" s="85">
        <v>421999</v>
      </c>
      <c r="AK49" s="85">
        <v>430665</v>
      </c>
      <c r="AL49" s="85">
        <v>453147</v>
      </c>
      <c r="AM49" s="85">
        <v>456232</v>
      </c>
      <c r="AN49" s="61">
        <v>466412</v>
      </c>
      <c r="AO49" s="62">
        <v>448324</v>
      </c>
      <c r="AP49" s="999">
        <v>429656</v>
      </c>
      <c r="AQ49" s="62">
        <v>418235</v>
      </c>
      <c r="AR49" s="62">
        <v>437735</v>
      </c>
      <c r="AS49" s="62">
        <v>462660</v>
      </c>
      <c r="AT49" s="62">
        <v>457450</v>
      </c>
      <c r="AU49" s="999">
        <v>446404</v>
      </c>
      <c r="AV49" s="62">
        <v>444711</v>
      </c>
      <c r="AW49" s="62">
        <v>513492</v>
      </c>
      <c r="AX49" s="62">
        <v>546532</v>
      </c>
      <c r="AY49" s="1006">
        <v>587536</v>
      </c>
      <c r="AZ49" s="104"/>
      <c r="BA49" s="1910">
        <f t="shared" si="1"/>
        <v>13.49721084844421</v>
      </c>
      <c r="BB49" s="1071">
        <f t="shared" si="2"/>
        <v>8.0167333722169705</v>
      </c>
      <c r="BC49" s="1910">
        <f t="shared" si="3"/>
        <v>3.898002122628335</v>
      </c>
      <c r="BD49" s="1019">
        <f t="shared" si="4"/>
        <v>31.615308106558189</v>
      </c>
      <c r="BE49" s="1143"/>
      <c r="BF49" s="1129">
        <f t="shared" si="5"/>
        <v>1.1077472648223674</v>
      </c>
      <c r="BG49" s="1130">
        <f t="shared" si="6"/>
        <v>0.7677216475470372</v>
      </c>
      <c r="BH49" s="1131">
        <f t="shared" si="7"/>
        <v>5.648000249660412</v>
      </c>
    </row>
    <row r="50" spans="1:60" s="17" customFormat="1" ht="12">
      <c r="A50" s="1890" t="s">
        <v>314</v>
      </c>
      <c r="B50" s="102"/>
      <c r="C50" s="1899"/>
      <c r="D50" s="78">
        <f>D43</f>
        <v>6463784</v>
      </c>
      <c r="E50" s="78">
        <f t="shared" ref="E50:R50" si="15">E43</f>
        <v>7541782</v>
      </c>
      <c r="F50" s="78">
        <f t="shared" si="15"/>
        <v>8176116</v>
      </c>
      <c r="G50" s="78">
        <f t="shared" si="15"/>
        <v>8823068</v>
      </c>
      <c r="H50" s="78">
        <f t="shared" si="15"/>
        <v>9816508</v>
      </c>
      <c r="I50" s="78">
        <f t="shared" si="15"/>
        <v>10818824</v>
      </c>
      <c r="J50" s="78">
        <f t="shared" si="15"/>
        <v>11518249</v>
      </c>
      <c r="K50" s="78">
        <f t="shared" si="15"/>
        <v>11898317</v>
      </c>
      <c r="L50" s="78">
        <f t="shared" si="15"/>
        <v>12459618</v>
      </c>
      <c r="M50" s="78">
        <f t="shared" si="15"/>
        <v>13739915</v>
      </c>
      <c r="N50" s="78">
        <f t="shared" si="15"/>
        <v>13749086</v>
      </c>
      <c r="O50" s="78">
        <f t="shared" si="15"/>
        <v>14012880</v>
      </c>
      <c r="P50" s="78">
        <f t="shared" si="15"/>
        <v>14865841</v>
      </c>
      <c r="Q50" s="78">
        <f t="shared" si="15"/>
        <v>16027265</v>
      </c>
      <c r="R50" s="407">
        <f t="shared" si="15"/>
        <v>17343986</v>
      </c>
      <c r="S50" s="1626" t="s">
        <v>1029</v>
      </c>
      <c r="T50" s="1614">
        <f>'11生産名目'!T50</f>
        <v>18643103</v>
      </c>
      <c r="U50" s="419">
        <f>'11生産名目'!U50</f>
        <v>19746502</v>
      </c>
      <c r="V50" s="419">
        <f>'11生産名目'!V50</f>
        <v>20002303</v>
      </c>
      <c r="W50" s="419">
        <f>'11生産名目'!W50</f>
        <v>20606075</v>
      </c>
      <c r="X50" s="419">
        <f>'11生産名目'!X50</f>
        <v>20236801</v>
      </c>
      <c r="Y50" s="419">
        <f>'11生産名目'!Y50</f>
        <v>21482405</v>
      </c>
      <c r="Z50" s="419">
        <f>'11生産名目'!Z50</f>
        <v>22282105</v>
      </c>
      <c r="AA50" s="419">
        <f>'11生産名目'!AA50</f>
        <v>21928207</v>
      </c>
      <c r="AB50" s="419">
        <f>'11生産名目'!AB50</f>
        <v>21086447</v>
      </c>
      <c r="AC50" s="419">
        <f>'11生産名目'!AC50</f>
        <v>20475677</v>
      </c>
      <c r="AD50" s="1615">
        <f>'11生産名目'!AD50</f>
        <v>20544725</v>
      </c>
      <c r="AE50" s="354"/>
      <c r="AF50" s="631"/>
      <c r="AG50" s="361" t="s">
        <v>314</v>
      </c>
      <c r="AH50" s="359"/>
      <c r="AI50" s="1046">
        <v>20059233.218105309</v>
      </c>
      <c r="AJ50" s="102">
        <v>19582996.732835606</v>
      </c>
      <c r="AK50" s="102">
        <v>19472127.183848485</v>
      </c>
      <c r="AL50" s="102">
        <v>19707696.204650439</v>
      </c>
      <c r="AM50" s="359">
        <v>20012738.380053606</v>
      </c>
      <c r="AN50" s="53">
        <v>20599812</v>
      </c>
      <c r="AO50" s="54">
        <v>20540271</v>
      </c>
      <c r="AP50" s="996">
        <v>20107324</v>
      </c>
      <c r="AQ50" s="54">
        <v>18738341</v>
      </c>
      <c r="AR50" s="54">
        <v>19573784</v>
      </c>
      <c r="AS50" s="54">
        <v>19307542</v>
      </c>
      <c r="AT50" s="54">
        <v>19425543</v>
      </c>
      <c r="AU50" s="996">
        <v>19677774</v>
      </c>
      <c r="AV50" s="54">
        <v>20130844</v>
      </c>
      <c r="AW50" s="54">
        <v>20684326</v>
      </c>
      <c r="AX50" s="54">
        <v>20862723</v>
      </c>
      <c r="AY50" s="1003">
        <v>21223892</v>
      </c>
      <c r="AZ50" s="1870"/>
      <c r="BA50" s="1912">
        <f t="shared" si="1"/>
        <v>-0.8774498592672394</v>
      </c>
      <c r="BB50" s="1066">
        <f t="shared" si="2"/>
        <v>0.23974386942809417</v>
      </c>
      <c r="BC50" s="1911">
        <f t="shared" si="3"/>
        <v>-2.1362862606680033</v>
      </c>
      <c r="BD50" s="1065">
        <f t="shared" si="4"/>
        <v>7.8571793740491174</v>
      </c>
      <c r="BE50" s="1144"/>
      <c r="BF50" s="1160">
        <f t="shared" si="5"/>
        <v>3.4213986266085072E-2</v>
      </c>
      <c r="BG50" s="1161">
        <f t="shared" si="6"/>
        <v>-0.4309557358570304</v>
      </c>
      <c r="BH50" s="1162">
        <f t="shared" si="7"/>
        <v>1.5242551107934599</v>
      </c>
    </row>
    <row r="51" spans="1:60" s="17" customFormat="1" ht="12">
      <c r="A51" s="1891" t="s">
        <v>141</v>
      </c>
      <c r="B51" s="99" t="s">
        <v>142</v>
      </c>
      <c r="C51" s="1897"/>
      <c r="D51" s="586">
        <f>ROUND($S51*'11生産名目'!D51,0)</f>
        <v>381313</v>
      </c>
      <c r="E51" s="586">
        <f>ROUND($S51*'11生産名目'!E51,0)</f>
        <v>449612</v>
      </c>
      <c r="F51" s="586">
        <f>ROUND($S51*'11生産名目'!F51,0)</f>
        <v>482690</v>
      </c>
      <c r="G51" s="586">
        <f>ROUND($S51*'11生産名目'!G51,0)</f>
        <v>522264</v>
      </c>
      <c r="H51" s="586">
        <f>ROUND($S51*'11生産名目'!H51,0)</f>
        <v>581255</v>
      </c>
      <c r="I51" s="586">
        <f>ROUND($S51*'11生産名目'!I51,0)</f>
        <v>611259</v>
      </c>
      <c r="J51" s="586">
        <f>ROUND($S51*'11生産名目'!J51,0)</f>
        <v>848587</v>
      </c>
      <c r="K51" s="586">
        <f>ROUND($S51*'11生産名目'!K51,0)</f>
        <v>675814</v>
      </c>
      <c r="L51" s="586">
        <f>ROUND($S51*'11生産名目'!L51,0)</f>
        <v>765136</v>
      </c>
      <c r="M51" s="586">
        <f>ROUND($S51*'11生産名目'!M51,0)</f>
        <v>860556</v>
      </c>
      <c r="N51" s="586">
        <f>ROUND($S51*'11生産名目'!N51,0)</f>
        <v>662433</v>
      </c>
      <c r="O51" s="586">
        <f>ROUND($S51*'11生産名目'!O51,0)</f>
        <v>963542</v>
      </c>
      <c r="P51" s="586">
        <f>ROUND($S51*'11生産名目'!P51,0)</f>
        <v>897214</v>
      </c>
      <c r="Q51" s="586">
        <f>ROUND($S51*'11生産名目'!Q51,0)</f>
        <v>905066</v>
      </c>
      <c r="R51" s="587">
        <f>ROUND($S51*'11生産名目'!R51,0)</f>
        <v>723807</v>
      </c>
      <c r="S51" s="1622">
        <f>'11生産名目'!T51/'11生産名目'!S51</f>
        <v>1.0213803589514852</v>
      </c>
      <c r="T51" s="411">
        <f>'11生産名目'!T51</f>
        <v>414469</v>
      </c>
      <c r="U51" s="78">
        <f>'11生産名目'!U51</f>
        <v>720262</v>
      </c>
      <c r="V51" s="78">
        <f>'11生産名目'!V51</f>
        <v>635550</v>
      </c>
      <c r="W51" s="78">
        <f>'11生産名目'!W51</f>
        <v>378368</v>
      </c>
      <c r="X51" s="78">
        <f>'11生産名目'!X51</f>
        <v>685834</v>
      </c>
      <c r="Y51" s="78">
        <f>'11生産名目'!Y51</f>
        <v>497198</v>
      </c>
      <c r="Z51" s="78">
        <f>'11生産名目'!Z51</f>
        <v>1287632</v>
      </c>
      <c r="AA51" s="78">
        <f>'11生産名目'!AA51</f>
        <v>1462033</v>
      </c>
      <c r="AB51" s="78">
        <f>'11生産名目'!AB51</f>
        <v>1338546</v>
      </c>
      <c r="AC51" s="78">
        <f>'11生産名目'!AC51</f>
        <v>1193890</v>
      </c>
      <c r="AD51" s="407">
        <f>'11生産名目'!AD51</f>
        <v>1361547</v>
      </c>
      <c r="AE51" s="407"/>
      <c r="AF51" s="596" t="s">
        <v>327</v>
      </c>
      <c r="AG51" s="425" t="s">
        <v>328</v>
      </c>
      <c r="AH51" s="360"/>
      <c r="AI51" s="2016">
        <f>'11生産名目'!AI51</f>
        <v>1978853</v>
      </c>
      <c r="AJ51" s="2016">
        <f>'11生産名目'!AJ51</f>
        <v>1917671</v>
      </c>
      <c r="AK51" s="2016">
        <f>'11生産名目'!AK51</f>
        <v>1786287</v>
      </c>
      <c r="AL51" s="2016">
        <f>'11生産名目'!AL51</f>
        <v>1776368</v>
      </c>
      <c r="AM51" s="2016">
        <f>'11生産名目'!AM51</f>
        <v>1812644</v>
      </c>
      <c r="AN51" s="51">
        <v>1949009</v>
      </c>
      <c r="AO51" s="52">
        <v>1759493</v>
      </c>
      <c r="AP51" s="998">
        <v>1720611</v>
      </c>
      <c r="AQ51" s="52">
        <v>1831142</v>
      </c>
      <c r="AR51" s="52">
        <v>1449808</v>
      </c>
      <c r="AS51" s="52">
        <v>1466566</v>
      </c>
      <c r="AT51" s="52">
        <v>1503048</v>
      </c>
      <c r="AU51" s="998">
        <v>1624525</v>
      </c>
      <c r="AV51" s="52">
        <v>1622495</v>
      </c>
      <c r="AW51" s="52">
        <v>1583708</v>
      </c>
      <c r="AX51" s="52">
        <v>1539132</v>
      </c>
      <c r="AY51" s="1005">
        <v>1701150</v>
      </c>
      <c r="BA51" s="1912">
        <f t="shared" si="1"/>
        <v>188.53235622614218</v>
      </c>
      <c r="BB51" s="1060">
        <f>(AT51-AO51)/AO51*100</f>
        <v>-14.57493721202642</v>
      </c>
      <c r="BC51" s="1910">
        <f t="shared" si="3"/>
        <v>-5.5844115840245125</v>
      </c>
      <c r="BD51" s="1019">
        <f t="shared" si="4"/>
        <v>4.716763361598006</v>
      </c>
      <c r="BE51" s="1143"/>
      <c r="BF51" s="1129">
        <f t="shared" si="5"/>
        <v>-1.9778631137100877</v>
      </c>
      <c r="BG51" s="1130">
        <f t="shared" si="6"/>
        <v>-1.1427009052573989</v>
      </c>
      <c r="BH51" s="1131">
        <f t="shared" si="7"/>
        <v>0.92604203246005046</v>
      </c>
    </row>
    <row r="52" spans="1:60" s="17" customFormat="1" ht="12.5" thickBot="1">
      <c r="A52" s="1892" t="s">
        <v>143</v>
      </c>
      <c r="B52" s="1996" t="s">
        <v>144</v>
      </c>
      <c r="C52" s="1997"/>
      <c r="D52" s="1998">
        <f>D46+D51</f>
        <v>6869623</v>
      </c>
      <c r="E52" s="1998">
        <f t="shared" ref="E52:R52" si="16">E46+E51</f>
        <v>8024777</v>
      </c>
      <c r="F52" s="1998">
        <f t="shared" si="16"/>
        <v>8694032</v>
      </c>
      <c r="G52" s="1998">
        <f t="shared" si="16"/>
        <v>9379182</v>
      </c>
      <c r="H52" s="1998">
        <f t="shared" si="16"/>
        <v>10441025</v>
      </c>
      <c r="I52" s="1998">
        <f t="shared" si="16"/>
        <v>11487398</v>
      </c>
      <c r="J52" s="1998">
        <f t="shared" si="16"/>
        <v>12422175</v>
      </c>
      <c r="K52" s="1998">
        <f t="shared" si="16"/>
        <v>12630624</v>
      </c>
      <c r="L52" s="1998">
        <f t="shared" si="16"/>
        <v>13276227</v>
      </c>
      <c r="M52" s="1998">
        <f t="shared" si="16"/>
        <v>14658520</v>
      </c>
      <c r="N52" s="1998">
        <f t="shared" si="16"/>
        <v>14468365</v>
      </c>
      <c r="O52" s="1998">
        <f t="shared" si="16"/>
        <v>15019767</v>
      </c>
      <c r="P52" s="1998">
        <f t="shared" si="16"/>
        <v>15811747</v>
      </c>
      <c r="Q52" s="1998">
        <f t="shared" si="16"/>
        <v>16984385</v>
      </c>
      <c r="R52" s="1999">
        <f t="shared" si="16"/>
        <v>18091473</v>
      </c>
      <c r="S52" s="2000">
        <f>'11生産名目'!T52/'11生産名目'!S52</f>
        <v>1.0213794595143455</v>
      </c>
      <c r="T52" s="2001">
        <f>'11生産名目'!T52</f>
        <v>19429081.481009468</v>
      </c>
      <c r="U52" s="1998">
        <f>'11生産名目'!U52</f>
        <v>20841628.481009468</v>
      </c>
      <c r="V52" s="1998">
        <f>'11生産名目'!V52</f>
        <v>20987566.481009468</v>
      </c>
      <c r="W52" s="1998">
        <f>'11生産名目'!W52</f>
        <v>21344762.481009468</v>
      </c>
      <c r="X52" s="1998">
        <f>'11生産名目'!X52</f>
        <v>21295891.481009468</v>
      </c>
      <c r="Y52" s="1998">
        <f>'11生産名目'!Y52</f>
        <v>22322959.481009468</v>
      </c>
      <c r="Z52" s="1998">
        <f>'11生産名目'!Z52</f>
        <v>23904693.481009468</v>
      </c>
      <c r="AA52" s="1998">
        <f>'11生産名目'!AA52</f>
        <v>23679696.481009468</v>
      </c>
      <c r="AB52" s="1998">
        <f>'11生産名目'!AB52</f>
        <v>22715829.481009468</v>
      </c>
      <c r="AC52" s="1998">
        <f>'11生産名目'!AC52</f>
        <v>21956117.481009468</v>
      </c>
      <c r="AD52" s="1999">
        <f>'11生産名目'!AD52</f>
        <v>22185190.481009468</v>
      </c>
      <c r="AE52" s="1999"/>
      <c r="AF52" s="2002" t="s">
        <v>329</v>
      </c>
      <c r="AG52" s="2003" t="s">
        <v>315</v>
      </c>
      <c r="AH52" s="2004"/>
      <c r="AI52" s="1893">
        <f>AI50+AI51</f>
        <v>22038086.218105309</v>
      </c>
      <c r="AJ52" s="1893">
        <f>AJ50+AJ51</f>
        <v>21500667.732835606</v>
      </c>
      <c r="AK52" s="1893">
        <f>AK50+AK51</f>
        <v>21258414.183848485</v>
      </c>
      <c r="AL52" s="1893">
        <f>AL50+AL51</f>
        <v>21484064.204650439</v>
      </c>
      <c r="AM52" s="1893">
        <f>AM50+AM51</f>
        <v>21825382.380053606</v>
      </c>
      <c r="AN52" s="2005">
        <v>22634175</v>
      </c>
      <c r="AO52" s="1894">
        <v>22386771</v>
      </c>
      <c r="AP52" s="1894">
        <v>21926074</v>
      </c>
      <c r="AQ52" s="1894">
        <v>20610649</v>
      </c>
      <c r="AR52" s="1894">
        <v>21094679</v>
      </c>
      <c r="AS52" s="1894">
        <v>20876732</v>
      </c>
      <c r="AT52" s="1894">
        <v>21032388</v>
      </c>
      <c r="AU52" s="1894">
        <v>21429288</v>
      </c>
      <c r="AV52" s="1894">
        <v>21926485</v>
      </c>
      <c r="AW52" s="1894">
        <v>22413095</v>
      </c>
      <c r="AX52" s="1894">
        <v>22476912</v>
      </c>
      <c r="AY52" s="1895">
        <v>23029973</v>
      </c>
      <c r="AZ52" s="2006"/>
      <c r="BA52" s="2007">
        <f t="shared" si="1"/>
        <v>3.4851545790308416</v>
      </c>
      <c r="BB52" s="2008">
        <f>(AT52-AO52)/AO52*100</f>
        <v>-6.049925645820025</v>
      </c>
      <c r="BC52" s="2007">
        <f t="shared" si="3"/>
        <v>-2.2657316581162683</v>
      </c>
      <c r="BD52" s="2009">
        <f t="shared" si="4"/>
        <v>7.4696135494562403</v>
      </c>
      <c r="BE52" s="1992"/>
      <c r="BF52" s="2010">
        <f t="shared" si="5"/>
        <v>-7.2768169258763393E-2</v>
      </c>
      <c r="BG52" s="2011">
        <f t="shared" si="6"/>
        <v>-0.45730989445326164</v>
      </c>
      <c r="BH52" s="2012">
        <f t="shared" si="7"/>
        <v>1.4511880990169423</v>
      </c>
    </row>
    <row r="54" spans="1:60">
      <c r="A54" s="17"/>
      <c r="B54" s="2171" t="s">
        <v>1046</v>
      </c>
      <c r="C54" s="2171"/>
      <c r="D54" s="2172">
        <f>D10</f>
        <v>157858</v>
      </c>
      <c r="E54" s="2172">
        <f t="shared" ref="E54:AX54" si="17">E10</f>
        <v>164185</v>
      </c>
      <c r="F54" s="2172">
        <f t="shared" si="17"/>
        <v>194549</v>
      </c>
      <c r="G54" s="2172">
        <f t="shared" si="17"/>
        <v>192116</v>
      </c>
      <c r="H54" s="2172">
        <f t="shared" si="17"/>
        <v>193073</v>
      </c>
      <c r="I54" s="2172">
        <f t="shared" si="17"/>
        <v>166217</v>
      </c>
      <c r="J54" s="2172">
        <f t="shared" si="17"/>
        <v>176135</v>
      </c>
      <c r="K54" s="2172">
        <f t="shared" si="17"/>
        <v>152559</v>
      </c>
      <c r="L54" s="2172">
        <f t="shared" si="17"/>
        <v>170723</v>
      </c>
      <c r="M54" s="2172">
        <f t="shared" si="17"/>
        <v>184573</v>
      </c>
      <c r="N54" s="2172">
        <f t="shared" si="17"/>
        <v>170348</v>
      </c>
      <c r="O54" s="2172">
        <f t="shared" si="17"/>
        <v>173527</v>
      </c>
      <c r="P54" s="2172">
        <f t="shared" si="17"/>
        <v>160406</v>
      </c>
      <c r="Q54" s="2172">
        <f t="shared" si="17"/>
        <v>173330</v>
      </c>
      <c r="R54" s="2172">
        <f t="shared" si="17"/>
        <v>167662</v>
      </c>
      <c r="S54" s="2172"/>
      <c r="T54" s="2172">
        <f t="shared" si="17"/>
        <v>173461</v>
      </c>
      <c r="U54" s="2172">
        <f t="shared" si="17"/>
        <v>176302</v>
      </c>
      <c r="V54" s="2172">
        <f t="shared" si="17"/>
        <v>159928</v>
      </c>
      <c r="W54" s="2172">
        <f t="shared" si="17"/>
        <v>167839</v>
      </c>
      <c r="X54" s="2172">
        <f t="shared" si="17"/>
        <v>172135</v>
      </c>
      <c r="Y54" s="2172">
        <f t="shared" si="17"/>
        <v>158354</v>
      </c>
      <c r="Z54" s="2172">
        <f t="shared" si="17"/>
        <v>154854</v>
      </c>
      <c r="AA54" s="2172">
        <f t="shared" si="17"/>
        <v>139740</v>
      </c>
      <c r="AB54" s="2172">
        <f t="shared" si="17"/>
        <v>139098</v>
      </c>
      <c r="AC54" s="2172">
        <f t="shared" si="17"/>
        <v>132114</v>
      </c>
      <c r="AD54" s="2172">
        <f t="shared" si="17"/>
        <v>119925</v>
      </c>
      <c r="AE54" s="2172">
        <f t="shared" si="17"/>
        <v>0</v>
      </c>
      <c r="AF54" s="2172"/>
      <c r="AG54" s="2172"/>
      <c r="AH54" s="2172"/>
      <c r="AI54" s="2172">
        <f t="shared" si="17"/>
        <v>122324.41782045556</v>
      </c>
      <c r="AJ54" s="2172">
        <f t="shared" si="17"/>
        <v>124891.33452434122</v>
      </c>
      <c r="AK54" s="2172">
        <f t="shared" si="17"/>
        <v>117889.77266636892</v>
      </c>
      <c r="AL54" s="2172">
        <f t="shared" si="17"/>
        <v>102791</v>
      </c>
      <c r="AM54" s="2172">
        <f t="shared" si="17"/>
        <v>109410</v>
      </c>
      <c r="AN54" s="2172">
        <f t="shared" si="17"/>
        <v>99806</v>
      </c>
      <c r="AO54" s="2172">
        <f t="shared" si="17"/>
        <v>98551</v>
      </c>
      <c r="AP54" s="2172">
        <f t="shared" si="17"/>
        <v>93832</v>
      </c>
      <c r="AQ54" s="2172">
        <f t="shared" si="17"/>
        <v>93241</v>
      </c>
      <c r="AR54" s="2172">
        <f t="shared" si="17"/>
        <v>93775</v>
      </c>
      <c r="AS54" s="2172">
        <f t="shared" si="17"/>
        <v>90868</v>
      </c>
      <c r="AT54" s="2172">
        <f t="shared" si="17"/>
        <v>101597</v>
      </c>
      <c r="AU54" s="2172">
        <f t="shared" si="17"/>
        <v>90809</v>
      </c>
      <c r="AV54" s="2172">
        <f t="shared" si="17"/>
        <v>90453</v>
      </c>
      <c r="AW54" s="2172">
        <f t="shared" si="17"/>
        <v>103732</v>
      </c>
      <c r="AX54" s="2172">
        <f t="shared" si="17"/>
        <v>114914</v>
      </c>
      <c r="AY54" s="2172">
        <f>AY10</f>
        <v>110749</v>
      </c>
    </row>
    <row r="55" spans="1:60">
      <c r="A55" s="17"/>
      <c r="B55" s="17" t="s">
        <v>1049</v>
      </c>
      <c r="C55" s="17"/>
      <c r="D55" s="2173">
        <f>D29</f>
        <v>2492419</v>
      </c>
      <c r="E55" s="2173">
        <f t="shared" ref="E55:AY55" si="18">E29</f>
        <v>3075195</v>
      </c>
      <c r="F55" s="2173">
        <f t="shared" si="18"/>
        <v>3124738</v>
      </c>
      <c r="G55" s="2173">
        <f t="shared" si="18"/>
        <v>3271926</v>
      </c>
      <c r="H55" s="2173">
        <f t="shared" si="18"/>
        <v>3816772</v>
      </c>
      <c r="I55" s="2173">
        <f t="shared" si="18"/>
        <v>4651897</v>
      </c>
      <c r="J55" s="2173">
        <f t="shared" si="18"/>
        <v>4879552</v>
      </c>
      <c r="K55" s="2173">
        <f t="shared" si="18"/>
        <v>4840266</v>
      </c>
      <c r="L55" s="2173">
        <f t="shared" si="18"/>
        <v>5023273</v>
      </c>
      <c r="M55" s="2173">
        <f t="shared" si="18"/>
        <v>5388337</v>
      </c>
      <c r="N55" s="2173">
        <f t="shared" si="18"/>
        <v>5422371</v>
      </c>
      <c r="O55" s="2173">
        <f t="shared" si="18"/>
        <v>5334768</v>
      </c>
      <c r="P55" s="2173">
        <f t="shared" si="18"/>
        <v>5859346</v>
      </c>
      <c r="Q55" s="2173">
        <f t="shared" si="18"/>
        <v>6505985</v>
      </c>
      <c r="R55" s="2173">
        <f t="shared" si="18"/>
        <v>7005389</v>
      </c>
      <c r="S55" s="2173"/>
      <c r="T55" s="2173">
        <f t="shared" si="18"/>
        <v>7573199</v>
      </c>
      <c r="U55" s="2173">
        <f t="shared" si="18"/>
        <v>7842260</v>
      </c>
      <c r="V55" s="2173">
        <f t="shared" si="18"/>
        <v>7646828</v>
      </c>
      <c r="W55" s="2173">
        <f t="shared" si="18"/>
        <v>7497292</v>
      </c>
      <c r="X55" s="2173">
        <f t="shared" si="18"/>
        <v>7041802</v>
      </c>
      <c r="Y55" s="2173">
        <f t="shared" si="18"/>
        <v>8426530</v>
      </c>
      <c r="Z55" s="2173">
        <f t="shared" si="18"/>
        <v>8530329</v>
      </c>
      <c r="AA55" s="2173">
        <f t="shared" si="18"/>
        <v>8069080</v>
      </c>
      <c r="AB55" s="2173">
        <f t="shared" si="18"/>
        <v>7292686</v>
      </c>
      <c r="AC55" s="2173">
        <f t="shared" si="18"/>
        <v>6798828</v>
      </c>
      <c r="AD55" s="2173">
        <f t="shared" si="18"/>
        <v>6837960</v>
      </c>
      <c r="AE55" s="2173">
        <f t="shared" si="18"/>
        <v>0</v>
      </c>
      <c r="AF55" s="2173"/>
      <c r="AG55" s="2173"/>
      <c r="AH55" s="2173"/>
      <c r="AI55" s="2173">
        <f t="shared" si="18"/>
        <v>6159048</v>
      </c>
      <c r="AJ55" s="2173">
        <f t="shared" si="18"/>
        <v>5837351</v>
      </c>
      <c r="AK55" s="2173">
        <f t="shared" si="18"/>
        <v>5744683</v>
      </c>
      <c r="AL55" s="2173">
        <f t="shared" si="18"/>
        <v>6023391</v>
      </c>
      <c r="AM55" s="2173">
        <f t="shared" si="18"/>
        <v>6069657</v>
      </c>
      <c r="AN55" s="2173">
        <f t="shared" si="18"/>
        <v>6477216</v>
      </c>
      <c r="AO55" s="2173">
        <f t="shared" si="18"/>
        <v>6230613</v>
      </c>
      <c r="AP55" s="2173">
        <f t="shared" si="18"/>
        <v>6470957</v>
      </c>
      <c r="AQ55" s="2173">
        <f t="shared" si="18"/>
        <v>5011507</v>
      </c>
      <c r="AR55" s="2173">
        <f t="shared" si="18"/>
        <v>5589233</v>
      </c>
      <c r="AS55" s="2173">
        <f t="shared" si="18"/>
        <v>5380093</v>
      </c>
      <c r="AT55" s="2173">
        <f t="shared" si="18"/>
        <v>5485196</v>
      </c>
      <c r="AU55" s="2173">
        <f t="shared" si="18"/>
        <v>5516803</v>
      </c>
      <c r="AV55" s="2173">
        <f t="shared" si="18"/>
        <v>5716184</v>
      </c>
      <c r="AW55" s="2173">
        <f t="shared" si="18"/>
        <v>5623012</v>
      </c>
      <c r="AX55" s="2173">
        <f t="shared" si="18"/>
        <v>5704343</v>
      </c>
      <c r="AY55" s="2173">
        <f t="shared" si="18"/>
        <v>5821736</v>
      </c>
    </row>
    <row r="56" spans="1:60">
      <c r="A56" s="17"/>
      <c r="B56" s="17" t="s">
        <v>1048</v>
      </c>
      <c r="C56" s="17"/>
      <c r="D56" s="2173">
        <f>D42</f>
        <v>3813507</v>
      </c>
      <c r="E56" s="2173">
        <f t="shared" ref="E56:AY56" si="19">E42</f>
        <v>4302402</v>
      </c>
      <c r="F56" s="2173">
        <f t="shared" si="19"/>
        <v>4856829</v>
      </c>
      <c r="G56" s="2173">
        <f t="shared" si="19"/>
        <v>5359026</v>
      </c>
      <c r="H56" s="2173">
        <f t="shared" si="19"/>
        <v>5806663</v>
      </c>
      <c r="I56" s="2173">
        <f t="shared" si="19"/>
        <v>6000710</v>
      </c>
      <c r="J56" s="2173">
        <f t="shared" si="19"/>
        <v>6462562</v>
      </c>
      <c r="K56" s="2173">
        <f t="shared" si="19"/>
        <v>6905492</v>
      </c>
      <c r="L56" s="2173">
        <f t="shared" si="19"/>
        <v>7265622</v>
      </c>
      <c r="M56" s="2173">
        <f t="shared" si="19"/>
        <v>8167005</v>
      </c>
      <c r="N56" s="2173">
        <f t="shared" si="19"/>
        <v>8156367</v>
      </c>
      <c r="O56" s="2173">
        <f t="shared" si="19"/>
        <v>8504585</v>
      </c>
      <c r="P56" s="2173">
        <f t="shared" si="19"/>
        <v>8846089</v>
      </c>
      <c r="Q56" s="2173">
        <f t="shared" si="19"/>
        <v>9347950</v>
      </c>
      <c r="R56" s="2173">
        <f t="shared" si="19"/>
        <v>10170935</v>
      </c>
      <c r="S56" s="2173"/>
      <c r="T56" s="2173">
        <f t="shared" si="19"/>
        <v>11243365</v>
      </c>
      <c r="U56" s="2173">
        <f t="shared" si="19"/>
        <v>12080544</v>
      </c>
      <c r="V56" s="2173">
        <f t="shared" si="19"/>
        <v>12515403</v>
      </c>
      <c r="W56" s="2173">
        <f t="shared" si="19"/>
        <v>13276622</v>
      </c>
      <c r="X56" s="2173">
        <f t="shared" si="19"/>
        <v>13367134</v>
      </c>
      <c r="Y56" s="2173">
        <f t="shared" si="19"/>
        <v>13214229</v>
      </c>
      <c r="Z56" s="2173">
        <f t="shared" si="19"/>
        <v>13906630</v>
      </c>
      <c r="AA56" s="2173">
        <f t="shared" si="19"/>
        <v>13998867</v>
      </c>
      <c r="AB56" s="2173">
        <f t="shared" si="19"/>
        <v>13932859</v>
      </c>
      <c r="AC56" s="2173">
        <f t="shared" si="19"/>
        <v>13808963</v>
      </c>
      <c r="AD56" s="2173">
        <f t="shared" si="19"/>
        <v>13826690</v>
      </c>
      <c r="AE56" s="2173">
        <f t="shared" si="19"/>
        <v>0</v>
      </c>
      <c r="AF56" s="2173"/>
      <c r="AG56" s="2173"/>
      <c r="AH56" s="2173"/>
      <c r="AI56" s="2173">
        <f t="shared" si="19"/>
        <v>13777860.800284857</v>
      </c>
      <c r="AJ56" s="2173">
        <f t="shared" si="19"/>
        <v>13620754.398311265</v>
      </c>
      <c r="AK56" s="2173">
        <f t="shared" si="19"/>
        <v>13609554.411182117</v>
      </c>
      <c r="AL56" s="2173">
        <f t="shared" si="19"/>
        <v>13581514.204650437</v>
      </c>
      <c r="AM56" s="2173">
        <f t="shared" si="19"/>
        <v>13833671.380053606</v>
      </c>
      <c r="AN56" s="2173">
        <f t="shared" si="19"/>
        <v>14022790</v>
      </c>
      <c r="AO56" s="2173">
        <f t="shared" si="19"/>
        <v>14211107</v>
      </c>
      <c r="AP56" s="2173">
        <f t="shared" si="19"/>
        <v>13542535</v>
      </c>
      <c r="AQ56" s="2173">
        <f t="shared" si="19"/>
        <v>13633593</v>
      </c>
      <c r="AR56" s="2173">
        <f t="shared" si="19"/>
        <v>13890776</v>
      </c>
      <c r="AS56" s="2173">
        <f t="shared" si="19"/>
        <v>13836581</v>
      </c>
      <c r="AT56" s="2173">
        <f t="shared" si="19"/>
        <v>13838750</v>
      </c>
      <c r="AU56" s="2173">
        <f t="shared" si="19"/>
        <v>14070162</v>
      </c>
      <c r="AV56" s="2173">
        <f t="shared" si="19"/>
        <v>14324207</v>
      </c>
      <c r="AW56" s="2173">
        <f t="shared" si="19"/>
        <v>14957582</v>
      </c>
      <c r="AX56" s="2173">
        <f t="shared" si="19"/>
        <v>15043466</v>
      </c>
      <c r="AY56" s="2173">
        <f t="shared" si="19"/>
        <v>15291407</v>
      </c>
    </row>
    <row r="57" spans="1:60">
      <c r="A57" s="17"/>
      <c r="B57" s="1173" t="s">
        <v>1047</v>
      </c>
      <c r="C57" s="1173"/>
      <c r="D57" s="608">
        <f>SUM(D54:D56)</f>
        <v>6463784</v>
      </c>
      <c r="E57" s="608">
        <f t="shared" ref="E57:AY57" si="20">SUM(E54:E56)</f>
        <v>7541782</v>
      </c>
      <c r="F57" s="608">
        <f t="shared" si="20"/>
        <v>8176116</v>
      </c>
      <c r="G57" s="608">
        <f t="shared" si="20"/>
        <v>8823068</v>
      </c>
      <c r="H57" s="608">
        <f t="shared" si="20"/>
        <v>9816508</v>
      </c>
      <c r="I57" s="608">
        <f t="shared" si="20"/>
        <v>10818824</v>
      </c>
      <c r="J57" s="608">
        <f t="shared" si="20"/>
        <v>11518249</v>
      </c>
      <c r="K57" s="608">
        <f t="shared" si="20"/>
        <v>11898317</v>
      </c>
      <c r="L57" s="608">
        <f t="shared" si="20"/>
        <v>12459618</v>
      </c>
      <c r="M57" s="608">
        <f t="shared" si="20"/>
        <v>13739915</v>
      </c>
      <c r="N57" s="608">
        <f t="shared" si="20"/>
        <v>13749086</v>
      </c>
      <c r="O57" s="608">
        <f t="shared" si="20"/>
        <v>14012880</v>
      </c>
      <c r="P57" s="608">
        <f t="shared" si="20"/>
        <v>14865841</v>
      </c>
      <c r="Q57" s="608">
        <f t="shared" si="20"/>
        <v>16027265</v>
      </c>
      <c r="R57" s="608">
        <f t="shared" si="20"/>
        <v>17343986</v>
      </c>
      <c r="S57" s="608"/>
      <c r="T57" s="608">
        <f t="shared" si="20"/>
        <v>18990025</v>
      </c>
      <c r="U57" s="608">
        <f t="shared" si="20"/>
        <v>20099106</v>
      </c>
      <c r="V57" s="608">
        <f t="shared" si="20"/>
        <v>20322159</v>
      </c>
      <c r="W57" s="608">
        <f t="shared" si="20"/>
        <v>20941753</v>
      </c>
      <c r="X57" s="608">
        <f t="shared" si="20"/>
        <v>20581071</v>
      </c>
      <c r="Y57" s="608">
        <f t="shared" si="20"/>
        <v>21799113</v>
      </c>
      <c r="Z57" s="608">
        <f t="shared" si="20"/>
        <v>22591813</v>
      </c>
      <c r="AA57" s="608">
        <f t="shared" si="20"/>
        <v>22207687</v>
      </c>
      <c r="AB57" s="608">
        <f t="shared" si="20"/>
        <v>21364643</v>
      </c>
      <c r="AC57" s="608">
        <f t="shared" si="20"/>
        <v>20739905</v>
      </c>
      <c r="AD57" s="608">
        <f t="shared" si="20"/>
        <v>20784575</v>
      </c>
      <c r="AE57" s="608">
        <f t="shared" si="20"/>
        <v>0</v>
      </c>
      <c r="AF57" s="608"/>
      <c r="AG57" s="608"/>
      <c r="AH57" s="608"/>
      <c r="AI57" s="608">
        <f t="shared" si="20"/>
        <v>20059233.218105312</v>
      </c>
      <c r="AJ57" s="608">
        <f t="shared" si="20"/>
        <v>19582996.732835606</v>
      </c>
      <c r="AK57" s="608">
        <f t="shared" si="20"/>
        <v>19472127.183848485</v>
      </c>
      <c r="AL57" s="608">
        <f t="shared" si="20"/>
        <v>19707696.204650439</v>
      </c>
      <c r="AM57" s="608">
        <f t="shared" si="20"/>
        <v>20012738.380053606</v>
      </c>
      <c r="AN57" s="608">
        <f t="shared" si="20"/>
        <v>20599812</v>
      </c>
      <c r="AO57" s="608">
        <f t="shared" si="20"/>
        <v>20540271</v>
      </c>
      <c r="AP57" s="608">
        <f t="shared" si="20"/>
        <v>20107324</v>
      </c>
      <c r="AQ57" s="608">
        <f t="shared" si="20"/>
        <v>18738341</v>
      </c>
      <c r="AR57" s="608">
        <f t="shared" si="20"/>
        <v>19573784</v>
      </c>
      <c r="AS57" s="608">
        <f t="shared" si="20"/>
        <v>19307542</v>
      </c>
      <c r="AT57" s="608">
        <f t="shared" si="20"/>
        <v>19425543</v>
      </c>
      <c r="AU57" s="608">
        <f t="shared" si="20"/>
        <v>19677774</v>
      </c>
      <c r="AV57" s="608">
        <f t="shared" si="20"/>
        <v>20130844</v>
      </c>
      <c r="AW57" s="608">
        <f t="shared" si="20"/>
        <v>20684326</v>
      </c>
      <c r="AX57" s="608">
        <f t="shared" si="20"/>
        <v>20862723</v>
      </c>
      <c r="AY57" s="608">
        <f t="shared" si="20"/>
        <v>21223892</v>
      </c>
    </row>
    <row r="58" spans="1:60" hidden="1">
      <c r="A58" s="17"/>
      <c r="B58" s="17" t="s">
        <v>476</v>
      </c>
      <c r="C58" s="17"/>
      <c r="D58" s="1148">
        <f>D31</f>
        <v>929421</v>
      </c>
      <c r="E58" s="1148">
        <f t="shared" ref="E58:AY58" si="21">E31</f>
        <v>941553</v>
      </c>
      <c r="F58" s="1148">
        <f t="shared" si="21"/>
        <v>1015178</v>
      </c>
      <c r="G58" s="1148">
        <f t="shared" si="21"/>
        <v>1156954</v>
      </c>
      <c r="H58" s="1148">
        <f t="shared" si="21"/>
        <v>1285906</v>
      </c>
      <c r="I58" s="1148">
        <f t="shared" si="21"/>
        <v>1124070</v>
      </c>
      <c r="J58" s="1148">
        <f t="shared" si="21"/>
        <v>1233229</v>
      </c>
      <c r="K58" s="1148">
        <f t="shared" si="21"/>
        <v>1373475</v>
      </c>
      <c r="L58" s="1148">
        <f t="shared" si="21"/>
        <v>1445415</v>
      </c>
      <c r="M58" s="1148">
        <f t="shared" si="21"/>
        <v>1447104</v>
      </c>
      <c r="N58" s="1148">
        <f t="shared" si="21"/>
        <v>1517126</v>
      </c>
      <c r="O58" s="1148">
        <f t="shared" si="21"/>
        <v>1622340</v>
      </c>
      <c r="P58" s="1148">
        <f t="shared" si="21"/>
        <v>1660125</v>
      </c>
      <c r="Q58" s="1148">
        <f t="shared" si="21"/>
        <v>1733411</v>
      </c>
      <c r="R58" s="1148">
        <f t="shared" si="21"/>
        <v>1874482</v>
      </c>
      <c r="S58" s="1148">
        <f t="shared" si="21"/>
        <v>0.97232364751928646</v>
      </c>
      <c r="T58" s="1148">
        <f t="shared" si="21"/>
        <v>2102927</v>
      </c>
      <c r="U58" s="1148">
        <f t="shared" si="21"/>
        <v>2282616</v>
      </c>
      <c r="V58" s="1148">
        <f t="shared" si="21"/>
        <v>2336668</v>
      </c>
      <c r="W58" s="1148">
        <f t="shared" si="21"/>
        <v>2553855</v>
      </c>
      <c r="X58" s="1148">
        <f t="shared" si="21"/>
        <v>2609791</v>
      </c>
      <c r="Y58" s="1148">
        <f t="shared" si="21"/>
        <v>2444549</v>
      </c>
      <c r="Z58" s="1148">
        <f t="shared" si="21"/>
        <v>2607463</v>
      </c>
      <c r="AA58" s="1148">
        <f t="shared" si="21"/>
        <v>2483654</v>
      </c>
      <c r="AB58" s="1148">
        <f t="shared" si="21"/>
        <v>2396978</v>
      </c>
      <c r="AC58" s="1148">
        <f t="shared" si="21"/>
        <v>2348756</v>
      </c>
      <c r="AD58" s="1148">
        <f t="shared" si="21"/>
        <v>2267343</v>
      </c>
      <c r="AE58" s="1148">
        <f t="shared" si="21"/>
        <v>0</v>
      </c>
      <c r="AF58" s="1148" t="s">
        <v>333</v>
      </c>
      <c r="AG58" s="1148" t="s">
        <v>333</v>
      </c>
      <c r="AH58" s="1148" t="s">
        <v>333</v>
      </c>
      <c r="AI58" s="1148">
        <f t="shared" si="21"/>
        <v>2232258</v>
      </c>
      <c r="AJ58" s="1148">
        <f t="shared" si="21"/>
        <v>2165872</v>
      </c>
      <c r="AK58" s="1148">
        <f t="shared" si="21"/>
        <v>2195094</v>
      </c>
      <c r="AL58" s="1148">
        <f t="shared" si="21"/>
        <v>2151568</v>
      </c>
      <c r="AM58" s="1148">
        <f t="shared" si="21"/>
        <v>2065774</v>
      </c>
      <c r="AN58" s="1148">
        <f t="shared" si="21"/>
        <v>1960025</v>
      </c>
      <c r="AO58" s="1148">
        <f t="shared" si="21"/>
        <v>2013405</v>
      </c>
      <c r="AP58" s="1148">
        <f t="shared" si="21"/>
        <v>1819512</v>
      </c>
      <c r="AQ58" s="1148">
        <f t="shared" si="21"/>
        <v>1991335</v>
      </c>
      <c r="AR58" s="1148">
        <f t="shared" si="21"/>
        <v>2060197</v>
      </c>
      <c r="AS58" s="1148">
        <f t="shared" si="21"/>
        <v>2173761</v>
      </c>
      <c r="AT58" s="1148">
        <f t="shared" si="21"/>
        <v>2294694</v>
      </c>
      <c r="AU58" s="1148">
        <f t="shared" si="21"/>
        <v>2244142</v>
      </c>
      <c r="AV58" s="1148">
        <f t="shared" si="21"/>
        <v>2110699</v>
      </c>
      <c r="AW58" s="1148">
        <f t="shared" si="21"/>
        <v>2348606</v>
      </c>
      <c r="AX58" s="1148">
        <f t="shared" si="21"/>
        <v>2392625</v>
      </c>
      <c r="AY58" s="1148">
        <f t="shared" si="21"/>
        <v>2313297</v>
      </c>
    </row>
    <row r="59" spans="1:60">
      <c r="A59" s="17"/>
      <c r="B59" s="2171" t="s">
        <v>1046</v>
      </c>
      <c r="C59" s="2171"/>
      <c r="D59" s="2174">
        <f>D54/D57*100</f>
        <v>2.442191756407702</v>
      </c>
      <c r="E59" s="2174">
        <f t="shared" ref="E59:AY59" si="22">E54/E57*100</f>
        <v>2.1770053814867625</v>
      </c>
      <c r="F59" s="2174">
        <f t="shared" si="22"/>
        <v>2.379479449655558</v>
      </c>
      <c r="G59" s="2174">
        <f t="shared" si="22"/>
        <v>2.1774285316626822</v>
      </c>
      <c r="H59" s="2174">
        <f t="shared" si="22"/>
        <v>1.9668195655726048</v>
      </c>
      <c r="I59" s="2174">
        <f t="shared" si="22"/>
        <v>1.5363684629678789</v>
      </c>
      <c r="J59" s="2174">
        <f t="shared" si="22"/>
        <v>1.5291820831447558</v>
      </c>
      <c r="K59" s="2174">
        <f t="shared" si="22"/>
        <v>1.2821897416248029</v>
      </c>
      <c r="L59" s="2174">
        <f t="shared" si="22"/>
        <v>1.3702105473859632</v>
      </c>
      <c r="M59" s="2174">
        <f t="shared" si="22"/>
        <v>1.3433343656056096</v>
      </c>
      <c r="N59" s="2174">
        <f t="shared" si="22"/>
        <v>1.2389769036283576</v>
      </c>
      <c r="O59" s="2174">
        <f t="shared" si="22"/>
        <v>1.23833929927324</v>
      </c>
      <c r="P59" s="2174">
        <f t="shared" si="22"/>
        <v>1.0790240525241725</v>
      </c>
      <c r="Q59" s="2174">
        <f t="shared" si="22"/>
        <v>1.0814696081957837</v>
      </c>
      <c r="R59" s="2174">
        <f t="shared" si="22"/>
        <v>0.96668666591405228</v>
      </c>
      <c r="S59" s="2174"/>
      <c r="T59" s="2174">
        <f t="shared" si="22"/>
        <v>0.91343218347527189</v>
      </c>
      <c r="U59" s="2174">
        <f t="shared" si="22"/>
        <v>0.87716339224242112</v>
      </c>
      <c r="V59" s="2174">
        <f t="shared" si="22"/>
        <v>0.78696362920888474</v>
      </c>
      <c r="W59" s="2174">
        <f t="shared" si="22"/>
        <v>0.8014563059740033</v>
      </c>
      <c r="X59" s="2174">
        <f t="shared" si="22"/>
        <v>0.83637532760078437</v>
      </c>
      <c r="Y59" s="2174">
        <f t="shared" si="22"/>
        <v>0.72642405220799577</v>
      </c>
      <c r="Z59" s="2174">
        <f t="shared" si="22"/>
        <v>0.68544299654038388</v>
      </c>
      <c r="AA59" s="2174">
        <f t="shared" si="22"/>
        <v>0.62924157747720422</v>
      </c>
      <c r="AB59" s="2174">
        <f t="shared" si="22"/>
        <v>0.65106634358458504</v>
      </c>
      <c r="AC59" s="2174">
        <f t="shared" si="22"/>
        <v>0.63700388212964332</v>
      </c>
      <c r="AD59" s="2174">
        <f t="shared" si="22"/>
        <v>0.57699038830478855</v>
      </c>
      <c r="AE59" s="2174" t="e">
        <f t="shared" si="22"/>
        <v>#DIV/0!</v>
      </c>
      <c r="AF59" s="2174"/>
      <c r="AG59" s="2174"/>
      <c r="AH59" s="2174"/>
      <c r="AI59" s="2174">
        <f t="shared" si="22"/>
        <v>0.60981602083396924</v>
      </c>
      <c r="AJ59" s="2174">
        <f t="shared" si="22"/>
        <v>0.63775394659046658</v>
      </c>
      <c r="AK59" s="2174">
        <f t="shared" si="22"/>
        <v>0.60542832097026755</v>
      </c>
      <c r="AL59" s="2174">
        <f t="shared" si="22"/>
        <v>0.5215779608767479</v>
      </c>
      <c r="AM59" s="2174">
        <f t="shared" si="22"/>
        <v>0.54670179523781359</v>
      </c>
      <c r="AN59" s="2174">
        <f t="shared" si="22"/>
        <v>0.48449956727760429</v>
      </c>
      <c r="AO59" s="2174">
        <f t="shared" si="22"/>
        <v>0.47979405919230572</v>
      </c>
      <c r="AP59" s="2174">
        <f t="shared" si="22"/>
        <v>0.46665583147712747</v>
      </c>
      <c r="AQ59" s="2174">
        <f t="shared" si="22"/>
        <v>0.49759474437998541</v>
      </c>
      <c r="AR59" s="2174">
        <f t="shared" si="22"/>
        <v>0.47908467775060765</v>
      </c>
      <c r="AS59" s="2174">
        <f t="shared" si="22"/>
        <v>0.47063473952303192</v>
      </c>
      <c r="AT59" s="2174">
        <f t="shared" si="22"/>
        <v>0.52300725905062218</v>
      </c>
      <c r="AU59" s="2174">
        <f t="shared" si="22"/>
        <v>0.46148004342361088</v>
      </c>
      <c r="AV59" s="2174">
        <f t="shared" si="22"/>
        <v>0.44932542321623481</v>
      </c>
      <c r="AW59" s="2174">
        <f t="shared" si="22"/>
        <v>0.50150050816255742</v>
      </c>
      <c r="AX59" s="2174">
        <f t="shared" si="22"/>
        <v>0.55081016989009535</v>
      </c>
      <c r="AY59" s="2174">
        <f t="shared" si="22"/>
        <v>0.52181287013710775</v>
      </c>
    </row>
    <row r="60" spans="1:60">
      <c r="A60" s="17"/>
      <c r="B60" s="17" t="s">
        <v>1049</v>
      </c>
      <c r="C60" s="17"/>
      <c r="D60" s="2175">
        <f>D55/D57*100</f>
        <v>38.559750758998135</v>
      </c>
      <c r="E60" s="2175">
        <f t="shared" ref="E60:AY60" si="23">E55/E57*100</f>
        <v>40.775442726931118</v>
      </c>
      <c r="F60" s="2175">
        <f t="shared" si="23"/>
        <v>38.21787753500562</v>
      </c>
      <c r="G60" s="2175">
        <f t="shared" si="23"/>
        <v>37.083767233801211</v>
      </c>
      <c r="H60" s="2175">
        <f t="shared" si="23"/>
        <v>38.881158147072256</v>
      </c>
      <c r="I60" s="2175">
        <f t="shared" si="23"/>
        <v>42.998176141880116</v>
      </c>
      <c r="J60" s="2175">
        <f t="shared" si="23"/>
        <v>42.363661351651629</v>
      </c>
      <c r="K60" s="2175">
        <f t="shared" si="23"/>
        <v>40.680257552391652</v>
      </c>
      <c r="L60" s="2175">
        <f t="shared" si="23"/>
        <v>40.316428641712768</v>
      </c>
      <c r="M60" s="2175">
        <f t="shared" si="23"/>
        <v>39.21666909875352</v>
      </c>
      <c r="N60" s="2175">
        <f t="shared" si="23"/>
        <v>39.438047009088457</v>
      </c>
      <c r="O60" s="2175">
        <f t="shared" si="23"/>
        <v>38.070460890266666</v>
      </c>
      <c r="P60" s="2175">
        <f t="shared" si="23"/>
        <v>39.414830281044985</v>
      </c>
      <c r="Q60" s="2175">
        <f t="shared" si="23"/>
        <v>40.59323284415651</v>
      </c>
      <c r="R60" s="2175">
        <f t="shared" si="23"/>
        <v>40.390882464965088</v>
      </c>
      <c r="S60" s="2175"/>
      <c r="T60" s="2175">
        <f t="shared" si="23"/>
        <v>39.879879041760077</v>
      </c>
      <c r="U60" s="2175">
        <f t="shared" si="23"/>
        <v>39.017954330904068</v>
      </c>
      <c r="V60" s="2175">
        <f t="shared" si="23"/>
        <v>37.628029580912148</v>
      </c>
      <c r="W60" s="2175">
        <f t="shared" si="23"/>
        <v>35.800689655732256</v>
      </c>
      <c r="X60" s="2175">
        <f t="shared" si="23"/>
        <v>34.214944402067317</v>
      </c>
      <c r="Y60" s="2175">
        <f t="shared" si="23"/>
        <v>38.655380152394272</v>
      </c>
      <c r="Z60" s="2175">
        <f t="shared" si="23"/>
        <v>37.758496850164256</v>
      </c>
      <c r="AA60" s="2175">
        <f t="shared" si="23"/>
        <v>36.334625933803913</v>
      </c>
      <c r="AB60" s="2175">
        <f t="shared" si="23"/>
        <v>34.134368638876857</v>
      </c>
      <c r="AC60" s="2175">
        <f t="shared" si="23"/>
        <v>32.781384485608783</v>
      </c>
      <c r="AD60" s="2175">
        <f t="shared" si="23"/>
        <v>32.899205300084319</v>
      </c>
      <c r="AE60" s="2175" t="e">
        <f t="shared" si="23"/>
        <v>#DIV/0!</v>
      </c>
      <c r="AF60" s="2175"/>
      <c r="AG60" s="2175"/>
      <c r="AH60" s="2175"/>
      <c r="AI60" s="2175">
        <f t="shared" si="23"/>
        <v>30.704304262442545</v>
      </c>
      <c r="AJ60" s="2175">
        <f t="shared" si="23"/>
        <v>29.808262134938097</v>
      </c>
      <c r="AK60" s="2175">
        <f t="shared" si="23"/>
        <v>29.502082365017795</v>
      </c>
      <c r="AL60" s="2175">
        <f t="shared" si="23"/>
        <v>30.56364852315237</v>
      </c>
      <c r="AM60" s="2175">
        <f t="shared" si="23"/>
        <v>30.328967904010256</v>
      </c>
      <c r="AN60" s="2175">
        <f t="shared" si="23"/>
        <v>31.443083072796973</v>
      </c>
      <c r="AO60" s="2175">
        <f t="shared" si="23"/>
        <v>30.333645549272454</v>
      </c>
      <c r="AP60" s="2175">
        <f t="shared" si="23"/>
        <v>32.18208947147815</v>
      </c>
      <c r="AQ60" s="2175">
        <f t="shared" si="23"/>
        <v>26.744667524195442</v>
      </c>
      <c r="AR60" s="2175">
        <f t="shared" si="23"/>
        <v>28.554688250365896</v>
      </c>
      <c r="AS60" s="2175">
        <f t="shared" si="23"/>
        <v>27.865240432987274</v>
      </c>
      <c r="AT60" s="2175">
        <f t="shared" si="23"/>
        <v>28.237027917314844</v>
      </c>
      <c r="AU60" s="2175">
        <f t="shared" si="23"/>
        <v>28.03570668105041</v>
      </c>
      <c r="AV60" s="2175">
        <f t="shared" si="23"/>
        <v>28.395153228548192</v>
      </c>
      <c r="AW60" s="2175">
        <f t="shared" si="23"/>
        <v>27.184893527591857</v>
      </c>
      <c r="AX60" s="2175">
        <f t="shared" si="23"/>
        <v>27.342274543931776</v>
      </c>
      <c r="AY60" s="2175">
        <f t="shared" si="23"/>
        <v>27.430105656398929</v>
      </c>
    </row>
    <row r="61" spans="1:60">
      <c r="A61" s="17"/>
      <c r="B61" s="17" t="s">
        <v>1048</v>
      </c>
      <c r="C61" s="17"/>
      <c r="D61" s="2175">
        <f>D56/D57*100</f>
        <v>58.99805748459417</v>
      </c>
      <c r="E61" s="2175">
        <f t="shared" ref="E61:AY61" si="24">E56/E57*100</f>
        <v>57.047551891582124</v>
      </c>
      <c r="F61" s="2175">
        <f t="shared" si="24"/>
        <v>59.402643015338818</v>
      </c>
      <c r="G61" s="2175">
        <f t="shared" si="24"/>
        <v>60.738804234536104</v>
      </c>
      <c r="H61" s="2175">
        <f t="shared" si="24"/>
        <v>59.15202228735513</v>
      </c>
      <c r="I61" s="2175">
        <f t="shared" si="24"/>
        <v>55.465455395152006</v>
      </c>
      <c r="J61" s="2175">
        <f t="shared" si="24"/>
        <v>56.107156565203617</v>
      </c>
      <c r="K61" s="2175">
        <f t="shared" si="24"/>
        <v>58.037552705983543</v>
      </c>
      <c r="L61" s="2175">
        <f t="shared" si="24"/>
        <v>58.313360810901258</v>
      </c>
      <c r="M61" s="2175">
        <f t="shared" si="24"/>
        <v>59.439996535640873</v>
      </c>
      <c r="N61" s="2175">
        <f t="shared" si="24"/>
        <v>59.322976087283187</v>
      </c>
      <c r="O61" s="2175">
        <f t="shared" si="24"/>
        <v>60.691199810460091</v>
      </c>
      <c r="P61" s="2175">
        <f t="shared" si="24"/>
        <v>59.506145666430839</v>
      </c>
      <c r="Q61" s="2175">
        <f t="shared" si="24"/>
        <v>58.325297547647715</v>
      </c>
      <c r="R61" s="2175">
        <f t="shared" si="24"/>
        <v>58.642430869120851</v>
      </c>
      <c r="S61" s="2175"/>
      <c r="T61" s="2175">
        <f t="shared" si="24"/>
        <v>59.20668877476465</v>
      </c>
      <c r="U61" s="2175">
        <f t="shared" si="24"/>
        <v>60.104882276853509</v>
      </c>
      <c r="V61" s="2175">
        <f t="shared" si="24"/>
        <v>61.585006789878975</v>
      </c>
      <c r="W61" s="2175">
        <f t="shared" si="24"/>
        <v>63.39785403829373</v>
      </c>
      <c r="X61" s="2175">
        <f t="shared" si="24"/>
        <v>64.948680270331892</v>
      </c>
      <c r="Y61" s="2175">
        <f t="shared" si="24"/>
        <v>60.618195795397732</v>
      </c>
      <c r="Z61" s="2175">
        <f t="shared" si="24"/>
        <v>61.556060153295356</v>
      </c>
      <c r="AA61" s="2175">
        <f t="shared" si="24"/>
        <v>63.036132488718891</v>
      </c>
      <c r="AB61" s="2175">
        <f t="shared" si="24"/>
        <v>65.214565017538561</v>
      </c>
      <c r="AC61" s="2175">
        <f t="shared" si="24"/>
        <v>66.58161163226157</v>
      </c>
      <c r="AD61" s="2175">
        <f t="shared" si="24"/>
        <v>66.523804311610888</v>
      </c>
      <c r="AE61" s="2175" t="e">
        <f t="shared" si="24"/>
        <v>#DIV/0!</v>
      </c>
      <c r="AF61" s="2175"/>
      <c r="AG61" s="2175"/>
      <c r="AH61" s="2175"/>
      <c r="AI61" s="2175">
        <f t="shared" si="24"/>
        <v>68.685879716723491</v>
      </c>
      <c r="AJ61" s="2175">
        <f t="shared" si="24"/>
        <v>69.553983918471445</v>
      </c>
      <c r="AK61" s="2175">
        <f t="shared" si="24"/>
        <v>69.892489314011939</v>
      </c>
      <c r="AL61" s="2175">
        <f t="shared" si="24"/>
        <v>68.914773515970879</v>
      </c>
      <c r="AM61" s="2175">
        <f t="shared" si="24"/>
        <v>69.124330300751936</v>
      </c>
      <c r="AN61" s="2175">
        <f t="shared" si="24"/>
        <v>68.072417359925424</v>
      </c>
      <c r="AO61" s="2175">
        <f t="shared" si="24"/>
        <v>69.186560391535252</v>
      </c>
      <c r="AP61" s="2175">
        <f t="shared" si="24"/>
        <v>67.351254697044709</v>
      </c>
      <c r="AQ61" s="2175">
        <f t="shared" si="24"/>
        <v>72.757737731424569</v>
      </c>
      <c r="AR61" s="2175">
        <f t="shared" si="24"/>
        <v>70.966227071883495</v>
      </c>
      <c r="AS61" s="2175">
        <f t="shared" si="24"/>
        <v>71.664124827489701</v>
      </c>
      <c r="AT61" s="2175">
        <f t="shared" si="24"/>
        <v>71.239964823634523</v>
      </c>
      <c r="AU61" s="2175">
        <f t="shared" si="24"/>
        <v>71.50281327552598</v>
      </c>
      <c r="AV61" s="2175">
        <f t="shared" si="24"/>
        <v>71.155521348235567</v>
      </c>
      <c r="AW61" s="2175">
        <f t="shared" si="24"/>
        <v>72.313605964245582</v>
      </c>
      <c r="AX61" s="2175">
        <f t="shared" si="24"/>
        <v>72.106915286178136</v>
      </c>
      <c r="AY61" s="2175">
        <f t="shared" si="24"/>
        <v>72.048081473463967</v>
      </c>
    </row>
    <row r="62" spans="1:60">
      <c r="A62" s="17"/>
      <c r="B62" s="1173" t="s">
        <v>1047</v>
      </c>
      <c r="C62" s="1173"/>
      <c r="D62" s="2176">
        <f>SUM(D59:D61)</f>
        <v>100</v>
      </c>
      <c r="E62" s="2176">
        <f t="shared" ref="E62:AY62" si="25">SUM(E59:E61)</f>
        <v>100</v>
      </c>
      <c r="F62" s="2176">
        <f t="shared" si="25"/>
        <v>100</v>
      </c>
      <c r="G62" s="2176">
        <f t="shared" si="25"/>
        <v>100</v>
      </c>
      <c r="H62" s="2176">
        <f t="shared" si="25"/>
        <v>100</v>
      </c>
      <c r="I62" s="2176">
        <f t="shared" si="25"/>
        <v>100</v>
      </c>
      <c r="J62" s="2176">
        <f t="shared" si="25"/>
        <v>100</v>
      </c>
      <c r="K62" s="2176">
        <f t="shared" si="25"/>
        <v>100</v>
      </c>
      <c r="L62" s="2176">
        <f t="shared" si="25"/>
        <v>100</v>
      </c>
      <c r="M62" s="2176">
        <f t="shared" si="25"/>
        <v>100</v>
      </c>
      <c r="N62" s="2176">
        <f t="shared" si="25"/>
        <v>100</v>
      </c>
      <c r="O62" s="2176">
        <f t="shared" si="25"/>
        <v>100</v>
      </c>
      <c r="P62" s="2176">
        <f t="shared" si="25"/>
        <v>100</v>
      </c>
      <c r="Q62" s="2176">
        <f t="shared" si="25"/>
        <v>100</v>
      </c>
      <c r="R62" s="2176">
        <f t="shared" si="25"/>
        <v>100</v>
      </c>
      <c r="S62" s="2176"/>
      <c r="T62" s="2176">
        <f t="shared" si="25"/>
        <v>100</v>
      </c>
      <c r="U62" s="2176">
        <f t="shared" si="25"/>
        <v>100</v>
      </c>
      <c r="V62" s="2176">
        <f t="shared" si="25"/>
        <v>100</v>
      </c>
      <c r="W62" s="2176">
        <f t="shared" si="25"/>
        <v>99.999999999999986</v>
      </c>
      <c r="X62" s="2176">
        <f t="shared" si="25"/>
        <v>100</v>
      </c>
      <c r="Y62" s="2176">
        <f t="shared" si="25"/>
        <v>100</v>
      </c>
      <c r="Z62" s="2176">
        <f t="shared" si="25"/>
        <v>100</v>
      </c>
      <c r="AA62" s="2176">
        <f t="shared" si="25"/>
        <v>100</v>
      </c>
      <c r="AB62" s="2176">
        <f t="shared" si="25"/>
        <v>100</v>
      </c>
      <c r="AC62" s="2176">
        <f t="shared" si="25"/>
        <v>100</v>
      </c>
      <c r="AD62" s="2176">
        <f t="shared" si="25"/>
        <v>100</v>
      </c>
      <c r="AE62" s="2176" t="e">
        <f t="shared" si="25"/>
        <v>#DIV/0!</v>
      </c>
      <c r="AF62" s="2176"/>
      <c r="AG62" s="2176"/>
      <c r="AH62" s="2176"/>
      <c r="AI62" s="2176">
        <f t="shared" si="25"/>
        <v>100</v>
      </c>
      <c r="AJ62" s="2176">
        <f t="shared" si="25"/>
        <v>100.00000000000001</v>
      </c>
      <c r="AK62" s="2176">
        <f t="shared" si="25"/>
        <v>100</v>
      </c>
      <c r="AL62" s="2176">
        <f t="shared" si="25"/>
        <v>100</v>
      </c>
      <c r="AM62" s="2176">
        <f t="shared" si="25"/>
        <v>100</v>
      </c>
      <c r="AN62" s="2176">
        <f t="shared" si="25"/>
        <v>100</v>
      </c>
      <c r="AO62" s="2176">
        <f t="shared" si="25"/>
        <v>100.00000000000001</v>
      </c>
      <c r="AP62" s="2176">
        <f t="shared" si="25"/>
        <v>99.999999999999986</v>
      </c>
      <c r="AQ62" s="2176">
        <f t="shared" si="25"/>
        <v>100</v>
      </c>
      <c r="AR62" s="2176">
        <f t="shared" si="25"/>
        <v>100</v>
      </c>
      <c r="AS62" s="2176">
        <f t="shared" si="25"/>
        <v>100</v>
      </c>
      <c r="AT62" s="2176">
        <f t="shared" si="25"/>
        <v>99.999999999999986</v>
      </c>
      <c r="AU62" s="2176">
        <f t="shared" si="25"/>
        <v>100</v>
      </c>
      <c r="AV62" s="2176">
        <f t="shared" si="25"/>
        <v>100</v>
      </c>
      <c r="AW62" s="2176">
        <f t="shared" si="25"/>
        <v>100</v>
      </c>
      <c r="AX62" s="2176">
        <f t="shared" si="25"/>
        <v>100</v>
      </c>
      <c r="AY62" s="2176">
        <f t="shared" si="25"/>
        <v>100</v>
      </c>
    </row>
    <row r="63" spans="1:60" hidden="1">
      <c r="B63" s="17" t="s">
        <v>476</v>
      </c>
      <c r="D63" s="43">
        <f>D58/D57*100</f>
        <v>14.378899418668691</v>
      </c>
      <c r="E63" s="43">
        <f t="shared" ref="E63:AY63" si="26">E58/E57*100</f>
        <v>12.484489739958009</v>
      </c>
      <c r="F63" s="43">
        <f t="shared" si="26"/>
        <v>12.416384503350979</v>
      </c>
      <c r="G63" s="43">
        <f t="shared" si="26"/>
        <v>13.112831046978215</v>
      </c>
      <c r="H63" s="43">
        <f t="shared" si="26"/>
        <v>13.099423949942283</v>
      </c>
      <c r="I63" s="43">
        <f t="shared" si="26"/>
        <v>10.389946264030176</v>
      </c>
      <c r="J63" s="43">
        <f t="shared" si="26"/>
        <v>10.706740234561694</v>
      </c>
      <c r="K63" s="43">
        <f t="shared" si="26"/>
        <v>11.543439294817915</v>
      </c>
      <c r="L63" s="43">
        <f t="shared" si="26"/>
        <v>11.600797070985644</v>
      </c>
      <c r="M63" s="43">
        <f t="shared" si="26"/>
        <v>10.532117556768</v>
      </c>
      <c r="N63" s="43">
        <f t="shared" si="26"/>
        <v>11.034377121504658</v>
      </c>
      <c r="O63" s="43">
        <f t="shared" si="26"/>
        <v>11.577491564903147</v>
      </c>
      <c r="P63" s="43">
        <f t="shared" si="26"/>
        <v>11.167380304955502</v>
      </c>
      <c r="Q63" s="43">
        <f t="shared" si="26"/>
        <v>10.815388651775585</v>
      </c>
      <c r="R63" s="43">
        <f t="shared" si="26"/>
        <v>10.807677081842664</v>
      </c>
      <c r="S63" s="43" t="e">
        <f t="shared" si="26"/>
        <v>#DIV/0!</v>
      </c>
      <c r="T63" s="43">
        <f t="shared" si="26"/>
        <v>11.073850613677443</v>
      </c>
      <c r="U63" s="43">
        <f t="shared" si="26"/>
        <v>11.356803630967468</v>
      </c>
      <c r="V63" s="43">
        <f t="shared" si="26"/>
        <v>11.498128717524549</v>
      </c>
      <c r="W63" s="43">
        <f t="shared" si="26"/>
        <v>12.19503925960735</v>
      </c>
      <c r="X63" s="43">
        <f t="shared" si="26"/>
        <v>12.680540288695374</v>
      </c>
      <c r="Y63" s="43">
        <f t="shared" si="26"/>
        <v>11.213983798331611</v>
      </c>
      <c r="Z63" s="43">
        <f t="shared" si="26"/>
        <v>11.541627933977676</v>
      </c>
      <c r="AA63" s="43">
        <f t="shared" si="26"/>
        <v>11.183758128435437</v>
      </c>
      <c r="AB63" s="43">
        <f t="shared" si="26"/>
        <v>11.219368374187203</v>
      </c>
      <c r="AC63" s="43">
        <f t="shared" si="26"/>
        <v>11.32481561511492</v>
      </c>
      <c r="AD63" s="43">
        <f t="shared" si="26"/>
        <v>10.908777302398533</v>
      </c>
      <c r="AE63" s="43" t="e">
        <f t="shared" si="26"/>
        <v>#DIV/0!</v>
      </c>
      <c r="AF63" s="43" t="s">
        <v>333</v>
      </c>
      <c r="AG63" s="43" t="s">
        <v>333</v>
      </c>
      <c r="AH63" s="43" t="s">
        <v>333</v>
      </c>
      <c r="AI63" s="43">
        <f t="shared" si="26"/>
        <v>11.128331655195977</v>
      </c>
      <c r="AJ63" s="43">
        <f t="shared" si="26"/>
        <v>11.059962014743098</v>
      </c>
      <c r="AK63" s="43">
        <f t="shared" si="26"/>
        <v>11.273005662271768</v>
      </c>
      <c r="AL63" s="43">
        <f t="shared" si="26"/>
        <v>10.917399870880356</v>
      </c>
      <c r="AM63" s="43">
        <f t="shared" si="26"/>
        <v>10.322295533823226</v>
      </c>
      <c r="AN63" s="43">
        <f t="shared" si="26"/>
        <v>9.5147712998545817</v>
      </c>
      <c r="AO63" s="43">
        <f t="shared" si="26"/>
        <v>9.8022319179722608</v>
      </c>
      <c r="AP63" s="43">
        <f t="shared" si="26"/>
        <v>9.0490012494949603</v>
      </c>
      <c r="AQ63" s="43">
        <f t="shared" si="26"/>
        <v>10.627061381794684</v>
      </c>
      <c r="AR63" s="43">
        <f t="shared" si="26"/>
        <v>10.52528729243155</v>
      </c>
      <c r="AS63" s="43">
        <f t="shared" si="26"/>
        <v>11.258610754284518</v>
      </c>
      <c r="AT63" s="43">
        <f t="shared" si="26"/>
        <v>11.812766314949343</v>
      </c>
      <c r="AU63" s="43">
        <f t="shared" si="26"/>
        <v>11.404450523722856</v>
      </c>
      <c r="AV63" s="43">
        <f t="shared" si="26"/>
        <v>10.484900682753292</v>
      </c>
      <c r="AW63" s="43">
        <f t="shared" si="26"/>
        <v>11.354520326163879</v>
      </c>
      <c r="AX63" s="43">
        <f t="shared" si="26"/>
        <v>11.468421451984</v>
      </c>
      <c r="AY63" s="43">
        <f t="shared" si="26"/>
        <v>10.899494776924044</v>
      </c>
    </row>
    <row r="65" spans="7:7">
      <c r="G65" t="s">
        <v>333</v>
      </c>
    </row>
  </sheetData>
  <mergeCells count="4">
    <mergeCell ref="T3:AD3"/>
    <mergeCell ref="AN3:AX3"/>
    <mergeCell ref="A4:C4"/>
    <mergeCell ref="AF4:AH4"/>
  </mergeCells>
  <phoneticPr fontId="2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6E7C2-1F83-4A05-925F-7112743543C2}">
  <dimension ref="A1:AN10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"/>
  <cols>
    <col min="1" max="1" width="9.08984375" bestFit="1" customWidth="1"/>
    <col min="2" max="2" width="11.6328125" customWidth="1"/>
    <col min="3" max="3" width="10.81640625" customWidth="1"/>
    <col min="4" max="36" width="9.453125" customWidth="1"/>
    <col min="37" max="37" width="10.6328125" customWidth="1"/>
    <col min="38" max="39" width="9.453125" customWidth="1"/>
    <col min="40" max="40" width="9.08984375" bestFit="1" customWidth="1"/>
  </cols>
  <sheetData>
    <row r="1" spans="1:40" ht="14">
      <c r="A1" s="733" t="s">
        <v>773</v>
      </c>
      <c r="B1" s="633"/>
      <c r="C1" s="734"/>
      <c r="D1" s="734"/>
      <c r="E1" s="734"/>
      <c r="F1" s="734"/>
      <c r="G1" s="633" t="s">
        <v>622</v>
      </c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734"/>
      <c r="U1" s="734"/>
      <c r="V1" s="734"/>
      <c r="W1" s="734"/>
      <c r="X1" s="734"/>
      <c r="Y1" s="734"/>
      <c r="Z1" s="734"/>
      <c r="AA1" s="734"/>
      <c r="AB1" s="734"/>
      <c r="AC1" s="734"/>
      <c r="AD1" s="734"/>
      <c r="AE1" s="734"/>
      <c r="AF1" s="734"/>
      <c r="AG1" s="734"/>
      <c r="AH1" s="734"/>
      <c r="AI1" s="734"/>
      <c r="AJ1" s="734"/>
      <c r="AK1" s="734"/>
      <c r="AL1" s="734"/>
      <c r="AM1" s="734"/>
      <c r="AN1" s="734"/>
    </row>
    <row r="2" spans="1:40">
      <c r="A2" s="633"/>
      <c r="B2" s="633"/>
      <c r="C2" s="734"/>
      <c r="D2" s="734"/>
      <c r="E2" s="734"/>
      <c r="F2" s="734"/>
      <c r="G2" s="734"/>
      <c r="H2" s="734"/>
      <c r="I2" s="734"/>
      <c r="J2" s="734"/>
      <c r="K2" s="734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734"/>
      <c r="X2" s="734"/>
      <c r="Y2" s="734"/>
      <c r="Z2" s="734"/>
      <c r="AA2" s="734"/>
      <c r="AB2" s="734"/>
      <c r="AC2" s="734"/>
      <c r="AD2" s="734"/>
      <c r="AE2" s="734"/>
      <c r="AF2" s="734"/>
      <c r="AG2" s="734"/>
      <c r="AH2" s="734"/>
      <c r="AI2" s="734"/>
      <c r="AJ2" s="734"/>
      <c r="AK2" s="734"/>
      <c r="AL2" s="735"/>
      <c r="AM2" s="735" t="s">
        <v>623</v>
      </c>
      <c r="AN2" s="734"/>
    </row>
    <row r="3" spans="1:40" s="734" customFormat="1" ht="6.75" customHeight="1">
      <c r="A3" s="636"/>
      <c r="B3" s="637"/>
      <c r="C3" s="736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737"/>
      <c r="Y3" s="737"/>
      <c r="Z3" s="737"/>
      <c r="AA3" s="737"/>
      <c r="AB3" s="737"/>
      <c r="AC3" s="737"/>
      <c r="AD3" s="737"/>
      <c r="AE3" s="737"/>
      <c r="AF3" s="737"/>
      <c r="AG3" s="737"/>
      <c r="AH3" s="737"/>
      <c r="AI3" s="737"/>
      <c r="AJ3" s="737"/>
      <c r="AK3" s="737"/>
      <c r="AL3" s="738"/>
      <c r="AM3" s="739"/>
    </row>
    <row r="4" spans="1:40" s="734" customFormat="1" ht="18.75" customHeight="1">
      <c r="A4" s="642" t="s">
        <v>637</v>
      </c>
      <c r="B4" s="643"/>
      <c r="C4" s="741" t="s">
        <v>774</v>
      </c>
      <c r="D4" s="742" t="s">
        <v>470</v>
      </c>
      <c r="E4" s="743" t="s">
        <v>471</v>
      </c>
      <c r="F4" s="743" t="s">
        <v>472</v>
      </c>
      <c r="G4" s="743" t="s">
        <v>473</v>
      </c>
      <c r="H4" s="741" t="s">
        <v>474</v>
      </c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8"/>
      <c r="X4" s="2304" t="s">
        <v>775</v>
      </c>
      <c r="Y4" s="2304" t="s">
        <v>475</v>
      </c>
      <c r="Z4" s="2304" t="s">
        <v>776</v>
      </c>
      <c r="AA4" s="2304" t="s">
        <v>777</v>
      </c>
      <c r="AB4" s="2304" t="s">
        <v>778</v>
      </c>
      <c r="AC4" s="2304" t="s">
        <v>779</v>
      </c>
      <c r="AD4" s="2304" t="s">
        <v>780</v>
      </c>
      <c r="AE4" s="2309" t="s">
        <v>781</v>
      </c>
      <c r="AF4" s="2304" t="s">
        <v>782</v>
      </c>
      <c r="AG4" s="2304" t="s">
        <v>123</v>
      </c>
      <c r="AH4" s="2304" t="s">
        <v>490</v>
      </c>
      <c r="AI4" s="2304" t="s">
        <v>783</v>
      </c>
      <c r="AJ4" s="2304" t="s">
        <v>784</v>
      </c>
      <c r="AK4" s="2304" t="s">
        <v>785</v>
      </c>
      <c r="AL4" s="2307" t="s">
        <v>786</v>
      </c>
      <c r="AM4" s="743" t="s">
        <v>625</v>
      </c>
    </row>
    <row r="5" spans="1:40" s="734" customFormat="1" ht="21" customHeight="1">
      <c r="A5" s="642"/>
      <c r="B5" s="643"/>
      <c r="C5" s="741"/>
      <c r="D5" s="743"/>
      <c r="E5" s="743"/>
      <c r="F5" s="743"/>
      <c r="G5" s="743"/>
      <c r="H5" s="743"/>
      <c r="I5" s="746" t="s">
        <v>788</v>
      </c>
      <c r="J5" s="747" t="s">
        <v>789</v>
      </c>
      <c r="K5" s="746" t="s">
        <v>790</v>
      </c>
      <c r="L5" s="746" t="s">
        <v>791</v>
      </c>
      <c r="M5" s="746" t="s">
        <v>792</v>
      </c>
      <c r="N5" s="746" t="s">
        <v>793</v>
      </c>
      <c r="O5" s="746" t="s">
        <v>794</v>
      </c>
      <c r="P5" s="746" t="s">
        <v>795</v>
      </c>
      <c r="Q5" s="746" t="s">
        <v>796</v>
      </c>
      <c r="R5" s="746" t="s">
        <v>797</v>
      </c>
      <c r="S5" s="746" t="s">
        <v>798</v>
      </c>
      <c r="T5" s="746" t="s">
        <v>799</v>
      </c>
      <c r="U5" s="746" t="s">
        <v>800</v>
      </c>
      <c r="V5" s="739" t="s">
        <v>801</v>
      </c>
      <c r="W5" s="746" t="s">
        <v>802</v>
      </c>
      <c r="X5" s="2305"/>
      <c r="Y5" s="2305"/>
      <c r="Z5" s="2305"/>
      <c r="AA5" s="2305"/>
      <c r="AB5" s="2305"/>
      <c r="AC5" s="2305"/>
      <c r="AD5" s="2305"/>
      <c r="AE5" s="2310"/>
      <c r="AF5" s="2305"/>
      <c r="AG5" s="2305"/>
      <c r="AH5" s="2305"/>
      <c r="AI5" s="2305"/>
      <c r="AJ5" s="2305"/>
      <c r="AK5" s="2305"/>
      <c r="AL5" s="2308"/>
      <c r="AM5" s="743" t="s">
        <v>803</v>
      </c>
    </row>
    <row r="6" spans="1:40" s="734" customFormat="1" ht="9.75" customHeight="1">
      <c r="A6" s="654"/>
      <c r="B6" s="655"/>
      <c r="C6" s="748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2306"/>
      <c r="Y6" s="749"/>
      <c r="Z6" s="749"/>
      <c r="AA6" s="749"/>
      <c r="AB6" s="749"/>
      <c r="AC6" s="749"/>
      <c r="AD6" s="749"/>
      <c r="AE6" s="749"/>
      <c r="AF6" s="2306"/>
      <c r="AG6" s="749"/>
      <c r="AH6" s="749"/>
      <c r="AI6" s="749"/>
      <c r="AJ6" s="750"/>
      <c r="AK6" s="749"/>
      <c r="AL6" s="751"/>
      <c r="AM6" s="749" t="s">
        <v>657</v>
      </c>
    </row>
    <row r="7" spans="1:40">
      <c r="A7" s="662" t="s">
        <v>753</v>
      </c>
      <c r="B7" s="663" t="s">
        <v>1075</v>
      </c>
      <c r="C7" s="752">
        <v>5103657</v>
      </c>
      <c r="D7" s="752">
        <v>10995</v>
      </c>
      <c r="E7" s="753">
        <v>1504</v>
      </c>
      <c r="F7" s="753">
        <v>4328</v>
      </c>
      <c r="G7" s="753">
        <v>1783</v>
      </c>
      <c r="H7" s="753">
        <v>1348240</v>
      </c>
      <c r="I7" s="753">
        <v>193928</v>
      </c>
      <c r="J7" s="753">
        <v>14055</v>
      </c>
      <c r="K7" s="753">
        <v>23510</v>
      </c>
      <c r="L7" s="753">
        <v>125425</v>
      </c>
      <c r="M7" s="753">
        <v>5180</v>
      </c>
      <c r="N7" s="753">
        <v>34526</v>
      </c>
      <c r="O7" s="753">
        <v>171509</v>
      </c>
      <c r="P7" s="753">
        <v>74180</v>
      </c>
      <c r="Q7" s="753">
        <v>252839</v>
      </c>
      <c r="R7" s="753">
        <v>41883</v>
      </c>
      <c r="S7" s="753">
        <v>102984</v>
      </c>
      <c r="T7" s="753">
        <v>74254</v>
      </c>
      <c r="U7" s="753">
        <v>127763</v>
      </c>
      <c r="V7" s="753">
        <v>22867</v>
      </c>
      <c r="W7" s="753">
        <v>83338</v>
      </c>
      <c r="X7" s="753">
        <v>205153</v>
      </c>
      <c r="Y7" s="753">
        <v>214355</v>
      </c>
      <c r="Z7" s="753">
        <v>467355</v>
      </c>
      <c r="AA7" s="753">
        <v>310618</v>
      </c>
      <c r="AB7" s="753">
        <v>167992</v>
      </c>
      <c r="AC7" s="753">
        <v>155139</v>
      </c>
      <c r="AD7" s="753">
        <v>233346</v>
      </c>
      <c r="AE7" s="753">
        <v>656172</v>
      </c>
      <c r="AF7" s="753">
        <v>257465</v>
      </c>
      <c r="AG7" s="753">
        <v>194856</v>
      </c>
      <c r="AH7" s="753">
        <v>218005</v>
      </c>
      <c r="AI7" s="753">
        <v>335304</v>
      </c>
      <c r="AJ7" s="753">
        <v>300197</v>
      </c>
      <c r="AK7" s="752">
        <v>5082807</v>
      </c>
      <c r="AL7" s="754">
        <v>20850</v>
      </c>
      <c r="AM7" s="755" t="s">
        <v>467</v>
      </c>
      <c r="AN7" s="734"/>
    </row>
    <row r="8" spans="1:40">
      <c r="A8" s="670">
        <v>-2006</v>
      </c>
      <c r="B8" s="671" t="s">
        <v>1076</v>
      </c>
      <c r="C8" s="757">
        <v>5077555</v>
      </c>
      <c r="D8" s="757">
        <v>14614</v>
      </c>
      <c r="E8" s="758">
        <v>1458</v>
      </c>
      <c r="F8" s="758">
        <v>5720</v>
      </c>
      <c r="G8" s="758">
        <v>1749</v>
      </c>
      <c r="H8" s="758">
        <v>1338884</v>
      </c>
      <c r="I8" s="758">
        <v>192367</v>
      </c>
      <c r="J8" s="758">
        <v>14057</v>
      </c>
      <c r="K8" s="758">
        <v>24065</v>
      </c>
      <c r="L8" s="758">
        <v>120212</v>
      </c>
      <c r="M8" s="758">
        <v>5443</v>
      </c>
      <c r="N8" s="758">
        <v>33256</v>
      </c>
      <c r="O8" s="758">
        <v>179683</v>
      </c>
      <c r="P8" s="758">
        <v>76026</v>
      </c>
      <c r="Q8" s="758">
        <v>254901</v>
      </c>
      <c r="R8" s="758">
        <v>48750</v>
      </c>
      <c r="S8" s="758">
        <v>103089</v>
      </c>
      <c r="T8" s="758">
        <v>58493</v>
      </c>
      <c r="U8" s="758">
        <v>121615</v>
      </c>
      <c r="V8" s="758">
        <v>24289</v>
      </c>
      <c r="W8" s="758">
        <v>82638</v>
      </c>
      <c r="X8" s="758">
        <v>228225</v>
      </c>
      <c r="Y8" s="758">
        <v>247354</v>
      </c>
      <c r="Z8" s="758">
        <v>472581</v>
      </c>
      <c r="AA8" s="758">
        <v>286676</v>
      </c>
      <c r="AB8" s="758">
        <v>153597</v>
      </c>
      <c r="AC8" s="758">
        <v>141296</v>
      </c>
      <c r="AD8" s="758">
        <v>232702</v>
      </c>
      <c r="AE8" s="758">
        <v>653533</v>
      </c>
      <c r="AF8" s="758">
        <v>260401</v>
      </c>
      <c r="AG8" s="758">
        <v>162356</v>
      </c>
      <c r="AH8" s="758">
        <v>219548</v>
      </c>
      <c r="AI8" s="758">
        <v>338981</v>
      </c>
      <c r="AJ8" s="758">
        <v>297137</v>
      </c>
      <c r="AK8" s="757">
        <v>5056812</v>
      </c>
      <c r="AL8" s="759">
        <v>20743</v>
      </c>
      <c r="AM8" s="760" t="s">
        <v>467</v>
      </c>
      <c r="AN8" s="734"/>
    </row>
    <row r="9" spans="1:40">
      <c r="A9" s="677"/>
      <c r="B9" s="671" t="s">
        <v>1077</v>
      </c>
      <c r="C9" s="757">
        <v>5330331</v>
      </c>
      <c r="D9" s="757">
        <v>34862</v>
      </c>
      <c r="E9" s="758">
        <v>1568</v>
      </c>
      <c r="F9" s="758">
        <v>6302</v>
      </c>
      <c r="G9" s="758">
        <v>1830</v>
      </c>
      <c r="H9" s="758">
        <v>1361644</v>
      </c>
      <c r="I9" s="758">
        <v>197435</v>
      </c>
      <c r="J9" s="758">
        <v>15594</v>
      </c>
      <c r="K9" s="758">
        <v>25211</v>
      </c>
      <c r="L9" s="758">
        <v>125155</v>
      </c>
      <c r="M9" s="758">
        <v>5052</v>
      </c>
      <c r="N9" s="758">
        <v>36627</v>
      </c>
      <c r="O9" s="758">
        <v>191959</v>
      </c>
      <c r="P9" s="758">
        <v>77370</v>
      </c>
      <c r="Q9" s="758">
        <v>235769</v>
      </c>
      <c r="R9" s="758">
        <v>47890</v>
      </c>
      <c r="S9" s="758">
        <v>104564</v>
      </c>
      <c r="T9" s="758">
        <v>54673</v>
      </c>
      <c r="U9" s="758">
        <v>134061</v>
      </c>
      <c r="V9" s="758">
        <v>23775</v>
      </c>
      <c r="W9" s="758">
        <v>86510</v>
      </c>
      <c r="X9" s="758">
        <v>217126</v>
      </c>
      <c r="Y9" s="758">
        <v>280137</v>
      </c>
      <c r="Z9" s="758">
        <v>542714</v>
      </c>
      <c r="AA9" s="758">
        <v>302885</v>
      </c>
      <c r="AB9" s="758">
        <v>170241</v>
      </c>
      <c r="AC9" s="758">
        <v>147567</v>
      </c>
      <c r="AD9" s="758">
        <v>238822</v>
      </c>
      <c r="AE9" s="758">
        <v>670683</v>
      </c>
      <c r="AF9" s="758">
        <v>266352</v>
      </c>
      <c r="AG9" s="758">
        <v>200441</v>
      </c>
      <c r="AH9" s="758">
        <v>223989</v>
      </c>
      <c r="AI9" s="758">
        <v>352847</v>
      </c>
      <c r="AJ9" s="758">
        <v>288546</v>
      </c>
      <c r="AK9" s="757">
        <v>5308555</v>
      </c>
      <c r="AL9" s="759">
        <v>21776</v>
      </c>
      <c r="AM9" s="760" t="s">
        <v>467</v>
      </c>
      <c r="AN9" s="734"/>
    </row>
    <row r="10" spans="1:40">
      <c r="A10" s="678"/>
      <c r="B10" s="679" t="s">
        <v>1078</v>
      </c>
      <c r="C10" s="762">
        <v>5173088</v>
      </c>
      <c r="D10" s="762">
        <v>12568</v>
      </c>
      <c r="E10" s="763">
        <v>1723</v>
      </c>
      <c r="F10" s="763">
        <v>4377</v>
      </c>
      <c r="G10" s="763">
        <v>1755</v>
      </c>
      <c r="H10" s="763">
        <v>1419404</v>
      </c>
      <c r="I10" s="763">
        <v>201916</v>
      </c>
      <c r="J10" s="763">
        <v>15055</v>
      </c>
      <c r="K10" s="763">
        <v>24464</v>
      </c>
      <c r="L10" s="763">
        <v>125685</v>
      </c>
      <c r="M10" s="763">
        <v>4784</v>
      </c>
      <c r="N10" s="763">
        <v>33615</v>
      </c>
      <c r="O10" s="763">
        <v>190606</v>
      </c>
      <c r="P10" s="763">
        <v>81486</v>
      </c>
      <c r="Q10" s="763">
        <v>266690</v>
      </c>
      <c r="R10" s="763">
        <v>45784</v>
      </c>
      <c r="S10" s="763">
        <v>115408</v>
      </c>
      <c r="T10" s="763">
        <v>67729</v>
      </c>
      <c r="U10" s="763">
        <v>137694</v>
      </c>
      <c r="V10" s="763">
        <v>23861</v>
      </c>
      <c r="W10" s="763">
        <v>84626</v>
      </c>
      <c r="X10" s="763">
        <v>234954</v>
      </c>
      <c r="Y10" s="763">
        <v>261109</v>
      </c>
      <c r="Z10" s="763">
        <v>477894</v>
      </c>
      <c r="AA10" s="763">
        <v>291531</v>
      </c>
      <c r="AB10" s="763">
        <v>139772</v>
      </c>
      <c r="AC10" s="763">
        <v>140645</v>
      </c>
      <c r="AD10" s="763">
        <v>239768</v>
      </c>
      <c r="AE10" s="763">
        <v>679588</v>
      </c>
      <c r="AF10" s="763">
        <v>267443</v>
      </c>
      <c r="AG10" s="763">
        <v>175308</v>
      </c>
      <c r="AH10" s="763">
        <v>228491</v>
      </c>
      <c r="AI10" s="763">
        <v>315585</v>
      </c>
      <c r="AJ10" s="763">
        <v>260038</v>
      </c>
      <c r="AK10" s="762">
        <v>5151954</v>
      </c>
      <c r="AL10" s="764">
        <v>21134</v>
      </c>
      <c r="AM10" s="765" t="s">
        <v>467</v>
      </c>
      <c r="AN10" s="734"/>
    </row>
    <row r="11" spans="1:40">
      <c r="A11" s="662" t="s">
        <v>756</v>
      </c>
      <c r="B11" s="663" t="s">
        <v>1075</v>
      </c>
      <c r="C11" s="757">
        <v>5131680</v>
      </c>
      <c r="D11" s="757">
        <v>10038</v>
      </c>
      <c r="E11" s="758">
        <v>1652</v>
      </c>
      <c r="F11" s="758">
        <v>5234</v>
      </c>
      <c r="G11" s="758">
        <v>1884</v>
      </c>
      <c r="H11" s="758">
        <v>1324963</v>
      </c>
      <c r="I11" s="758">
        <v>194159</v>
      </c>
      <c r="J11" s="758">
        <v>13465</v>
      </c>
      <c r="K11" s="758">
        <v>20815</v>
      </c>
      <c r="L11" s="758">
        <v>122415</v>
      </c>
      <c r="M11" s="758">
        <v>4236</v>
      </c>
      <c r="N11" s="758">
        <v>46164</v>
      </c>
      <c r="O11" s="758">
        <v>172554</v>
      </c>
      <c r="P11" s="758">
        <v>78528</v>
      </c>
      <c r="Q11" s="758">
        <v>284981</v>
      </c>
      <c r="R11" s="758">
        <v>31028</v>
      </c>
      <c r="S11" s="758">
        <v>59532</v>
      </c>
      <c r="T11" s="758">
        <v>64390</v>
      </c>
      <c r="U11" s="758">
        <v>119965</v>
      </c>
      <c r="V11" s="758">
        <v>23100</v>
      </c>
      <c r="W11" s="758">
        <v>89632</v>
      </c>
      <c r="X11" s="758">
        <v>204916</v>
      </c>
      <c r="Y11" s="758">
        <v>216435</v>
      </c>
      <c r="Z11" s="758">
        <v>485896</v>
      </c>
      <c r="AA11" s="758">
        <v>323380</v>
      </c>
      <c r="AB11" s="758">
        <v>155670</v>
      </c>
      <c r="AC11" s="758">
        <v>148386</v>
      </c>
      <c r="AD11" s="758">
        <v>234717</v>
      </c>
      <c r="AE11" s="758">
        <v>663766</v>
      </c>
      <c r="AF11" s="758">
        <v>284742</v>
      </c>
      <c r="AG11" s="758">
        <v>197071</v>
      </c>
      <c r="AH11" s="758">
        <v>221587</v>
      </c>
      <c r="AI11" s="758">
        <v>331840</v>
      </c>
      <c r="AJ11" s="758">
        <v>297863</v>
      </c>
      <c r="AK11" s="757">
        <v>5110040</v>
      </c>
      <c r="AL11" s="759">
        <v>21640</v>
      </c>
      <c r="AM11" s="767">
        <v>0.5</v>
      </c>
      <c r="AN11" s="734"/>
    </row>
    <row r="12" spans="1:40">
      <c r="A12" s="670">
        <v>-2007</v>
      </c>
      <c r="B12" s="671" t="s">
        <v>1076</v>
      </c>
      <c r="C12" s="757">
        <v>5099649</v>
      </c>
      <c r="D12" s="757">
        <v>13929</v>
      </c>
      <c r="E12" s="758">
        <v>1539</v>
      </c>
      <c r="F12" s="758">
        <v>6573</v>
      </c>
      <c r="G12" s="758">
        <v>1750</v>
      </c>
      <c r="H12" s="758">
        <v>1301701</v>
      </c>
      <c r="I12" s="758">
        <v>158812</v>
      </c>
      <c r="J12" s="758">
        <v>13549</v>
      </c>
      <c r="K12" s="758">
        <v>21029</v>
      </c>
      <c r="L12" s="758">
        <v>123039</v>
      </c>
      <c r="M12" s="758">
        <v>4131</v>
      </c>
      <c r="N12" s="758">
        <v>43862</v>
      </c>
      <c r="O12" s="758">
        <v>176782</v>
      </c>
      <c r="P12" s="758">
        <v>72809</v>
      </c>
      <c r="Q12" s="758">
        <v>289848</v>
      </c>
      <c r="R12" s="758">
        <v>34742</v>
      </c>
      <c r="S12" s="758">
        <v>66430</v>
      </c>
      <c r="T12" s="758">
        <v>64412</v>
      </c>
      <c r="U12" s="758">
        <v>119213</v>
      </c>
      <c r="V12" s="758">
        <v>25667</v>
      </c>
      <c r="W12" s="758">
        <v>87376</v>
      </c>
      <c r="X12" s="758">
        <v>219364</v>
      </c>
      <c r="Y12" s="758">
        <v>223345</v>
      </c>
      <c r="Z12" s="758">
        <v>488057</v>
      </c>
      <c r="AA12" s="758">
        <v>325298</v>
      </c>
      <c r="AB12" s="758">
        <v>159054</v>
      </c>
      <c r="AC12" s="758">
        <v>141899</v>
      </c>
      <c r="AD12" s="758">
        <v>234526</v>
      </c>
      <c r="AE12" s="758">
        <v>662633</v>
      </c>
      <c r="AF12" s="758">
        <v>287829</v>
      </c>
      <c r="AG12" s="758">
        <v>162008</v>
      </c>
      <c r="AH12" s="758">
        <v>221626</v>
      </c>
      <c r="AI12" s="758">
        <v>345566</v>
      </c>
      <c r="AJ12" s="758">
        <v>281449</v>
      </c>
      <c r="AK12" s="757">
        <v>5078145</v>
      </c>
      <c r="AL12" s="759">
        <v>21504</v>
      </c>
      <c r="AM12" s="767">
        <v>0.4</v>
      </c>
      <c r="AN12" s="734"/>
    </row>
    <row r="13" spans="1:40">
      <c r="A13" s="677"/>
      <c r="B13" s="671" t="s">
        <v>1077</v>
      </c>
      <c r="C13" s="757">
        <v>5291954</v>
      </c>
      <c r="D13" s="757">
        <v>33326</v>
      </c>
      <c r="E13" s="758">
        <v>1568</v>
      </c>
      <c r="F13" s="758">
        <v>7619</v>
      </c>
      <c r="G13" s="758">
        <v>1670</v>
      </c>
      <c r="H13" s="758">
        <v>1358311</v>
      </c>
      <c r="I13" s="758">
        <v>221371</v>
      </c>
      <c r="J13" s="758">
        <v>14625</v>
      </c>
      <c r="K13" s="758">
        <v>22066</v>
      </c>
      <c r="L13" s="758">
        <v>127926</v>
      </c>
      <c r="M13" s="758">
        <v>5425</v>
      </c>
      <c r="N13" s="758">
        <v>49007</v>
      </c>
      <c r="O13" s="758">
        <v>172801</v>
      </c>
      <c r="P13" s="758">
        <v>81627</v>
      </c>
      <c r="Q13" s="758">
        <v>248833</v>
      </c>
      <c r="R13" s="758">
        <v>38465</v>
      </c>
      <c r="S13" s="758">
        <v>66736</v>
      </c>
      <c r="T13" s="758">
        <v>63223</v>
      </c>
      <c r="U13" s="758">
        <v>128627</v>
      </c>
      <c r="V13" s="758">
        <v>25330</v>
      </c>
      <c r="W13" s="758">
        <v>92250</v>
      </c>
      <c r="X13" s="758">
        <v>209729</v>
      </c>
      <c r="Y13" s="758">
        <v>238897</v>
      </c>
      <c r="Z13" s="758">
        <v>554309</v>
      </c>
      <c r="AA13" s="758">
        <v>314564</v>
      </c>
      <c r="AB13" s="758">
        <v>156830</v>
      </c>
      <c r="AC13" s="758">
        <v>148130</v>
      </c>
      <c r="AD13" s="758">
        <v>235388</v>
      </c>
      <c r="AE13" s="758">
        <v>665637</v>
      </c>
      <c r="AF13" s="758">
        <v>287964</v>
      </c>
      <c r="AG13" s="758">
        <v>201399</v>
      </c>
      <c r="AH13" s="758">
        <v>226311</v>
      </c>
      <c r="AI13" s="758">
        <v>343080</v>
      </c>
      <c r="AJ13" s="758">
        <v>284907</v>
      </c>
      <c r="AK13" s="757">
        <v>5269639</v>
      </c>
      <c r="AL13" s="759">
        <v>22315</v>
      </c>
      <c r="AM13" s="767">
        <v>-0.7</v>
      </c>
      <c r="AN13" s="734"/>
    </row>
    <row r="14" spans="1:40">
      <c r="A14" s="678"/>
      <c r="B14" s="679" t="s">
        <v>1079</v>
      </c>
      <c r="C14" s="757">
        <v>5117257</v>
      </c>
      <c r="D14" s="757">
        <v>11561</v>
      </c>
      <c r="E14" s="758">
        <v>1466</v>
      </c>
      <c r="F14" s="758">
        <v>3994</v>
      </c>
      <c r="G14" s="758">
        <v>1689</v>
      </c>
      <c r="H14" s="758">
        <v>1329397</v>
      </c>
      <c r="I14" s="758">
        <v>177015</v>
      </c>
      <c r="J14" s="758">
        <v>19034</v>
      </c>
      <c r="K14" s="758">
        <v>16602</v>
      </c>
      <c r="L14" s="758">
        <v>111746</v>
      </c>
      <c r="M14" s="758">
        <v>5034</v>
      </c>
      <c r="N14" s="758">
        <v>46981</v>
      </c>
      <c r="O14" s="758">
        <v>179657</v>
      </c>
      <c r="P14" s="758">
        <v>71988</v>
      </c>
      <c r="Q14" s="758">
        <v>292338</v>
      </c>
      <c r="R14" s="758">
        <v>23538</v>
      </c>
      <c r="S14" s="758">
        <v>86648</v>
      </c>
      <c r="T14" s="758">
        <v>80626</v>
      </c>
      <c r="U14" s="758">
        <v>108737</v>
      </c>
      <c r="V14" s="758">
        <v>21636</v>
      </c>
      <c r="W14" s="758">
        <v>87816</v>
      </c>
      <c r="X14" s="758">
        <v>229693</v>
      </c>
      <c r="Y14" s="758">
        <v>230472</v>
      </c>
      <c r="Z14" s="758">
        <v>485344</v>
      </c>
      <c r="AA14" s="758">
        <v>303428</v>
      </c>
      <c r="AB14" s="758">
        <v>161889</v>
      </c>
      <c r="AC14" s="758">
        <v>152647</v>
      </c>
      <c r="AD14" s="758">
        <v>234896</v>
      </c>
      <c r="AE14" s="758">
        <v>670414</v>
      </c>
      <c r="AF14" s="758">
        <v>284485</v>
      </c>
      <c r="AG14" s="758">
        <v>174463</v>
      </c>
      <c r="AH14" s="758">
        <v>223280</v>
      </c>
      <c r="AI14" s="758">
        <v>338523</v>
      </c>
      <c r="AJ14" s="758">
        <v>258035</v>
      </c>
      <c r="AK14" s="757">
        <v>5095679</v>
      </c>
      <c r="AL14" s="759">
        <v>21579</v>
      </c>
      <c r="AM14" s="767">
        <v>-1.1000000000000001</v>
      </c>
      <c r="AN14" s="734"/>
    </row>
    <row r="15" spans="1:40">
      <c r="A15" s="662" t="s">
        <v>758</v>
      </c>
      <c r="B15" s="663" t="s">
        <v>1075</v>
      </c>
      <c r="C15" s="752">
        <v>5151234</v>
      </c>
      <c r="D15" s="752">
        <v>10077</v>
      </c>
      <c r="E15" s="753">
        <v>1621</v>
      </c>
      <c r="F15" s="753">
        <v>4816</v>
      </c>
      <c r="G15" s="753">
        <v>1994</v>
      </c>
      <c r="H15" s="753">
        <v>1452522</v>
      </c>
      <c r="I15" s="753">
        <v>193034</v>
      </c>
      <c r="J15" s="753">
        <v>16171</v>
      </c>
      <c r="K15" s="753">
        <v>19979</v>
      </c>
      <c r="L15" s="753">
        <v>125620</v>
      </c>
      <c r="M15" s="753">
        <v>8492</v>
      </c>
      <c r="N15" s="753">
        <v>40800</v>
      </c>
      <c r="O15" s="753">
        <v>226966</v>
      </c>
      <c r="P15" s="753">
        <v>79251</v>
      </c>
      <c r="Q15" s="753">
        <v>293930</v>
      </c>
      <c r="R15" s="753">
        <v>42182</v>
      </c>
      <c r="S15" s="753">
        <v>97024</v>
      </c>
      <c r="T15" s="753">
        <v>58229</v>
      </c>
      <c r="U15" s="753">
        <v>134724</v>
      </c>
      <c r="V15" s="753">
        <v>23566</v>
      </c>
      <c r="W15" s="753">
        <v>92554</v>
      </c>
      <c r="X15" s="753">
        <v>201259</v>
      </c>
      <c r="Y15" s="753">
        <v>206070</v>
      </c>
      <c r="Z15" s="753">
        <v>449457</v>
      </c>
      <c r="AA15" s="753">
        <v>305673</v>
      </c>
      <c r="AB15" s="753">
        <v>137281</v>
      </c>
      <c r="AC15" s="753">
        <v>155693</v>
      </c>
      <c r="AD15" s="753">
        <v>190727</v>
      </c>
      <c r="AE15" s="753">
        <v>652594</v>
      </c>
      <c r="AF15" s="753">
        <v>292911</v>
      </c>
      <c r="AG15" s="753">
        <v>197069</v>
      </c>
      <c r="AH15" s="753">
        <v>229940</v>
      </c>
      <c r="AI15" s="753">
        <v>355268</v>
      </c>
      <c r="AJ15" s="753">
        <v>281229</v>
      </c>
      <c r="AK15" s="752">
        <v>5126203</v>
      </c>
      <c r="AL15" s="754">
        <v>25031</v>
      </c>
      <c r="AM15" s="768">
        <v>0.4</v>
      </c>
      <c r="AN15" s="734"/>
    </row>
    <row r="16" spans="1:40">
      <c r="A16" s="670">
        <v>-2008</v>
      </c>
      <c r="B16" s="671" t="s">
        <v>1076</v>
      </c>
      <c r="C16" s="757">
        <v>5076139</v>
      </c>
      <c r="D16" s="757">
        <v>13882</v>
      </c>
      <c r="E16" s="758">
        <v>1562</v>
      </c>
      <c r="F16" s="758">
        <v>5728</v>
      </c>
      <c r="G16" s="758">
        <v>1775</v>
      </c>
      <c r="H16" s="758">
        <v>1436251</v>
      </c>
      <c r="I16" s="758">
        <v>165306</v>
      </c>
      <c r="J16" s="758">
        <v>15114</v>
      </c>
      <c r="K16" s="758">
        <v>19378</v>
      </c>
      <c r="L16" s="758">
        <v>113052</v>
      </c>
      <c r="M16" s="758">
        <v>9445</v>
      </c>
      <c r="N16" s="758">
        <v>42354</v>
      </c>
      <c r="O16" s="758">
        <v>230929</v>
      </c>
      <c r="P16" s="758">
        <v>79939</v>
      </c>
      <c r="Q16" s="758">
        <v>311649</v>
      </c>
      <c r="R16" s="758">
        <v>38376</v>
      </c>
      <c r="S16" s="758">
        <v>100945</v>
      </c>
      <c r="T16" s="758">
        <v>54711</v>
      </c>
      <c r="U16" s="758">
        <v>140815</v>
      </c>
      <c r="V16" s="758">
        <v>25351</v>
      </c>
      <c r="W16" s="758">
        <v>88886</v>
      </c>
      <c r="X16" s="758">
        <v>215729</v>
      </c>
      <c r="Y16" s="758">
        <v>255339</v>
      </c>
      <c r="Z16" s="758">
        <v>442298</v>
      </c>
      <c r="AA16" s="758">
        <v>295056</v>
      </c>
      <c r="AB16" s="758">
        <v>141173</v>
      </c>
      <c r="AC16" s="758">
        <v>155480</v>
      </c>
      <c r="AD16" s="758">
        <v>182893</v>
      </c>
      <c r="AE16" s="758">
        <v>634550</v>
      </c>
      <c r="AF16" s="758">
        <v>289055</v>
      </c>
      <c r="AG16" s="758">
        <v>159259</v>
      </c>
      <c r="AH16" s="758">
        <v>216861</v>
      </c>
      <c r="AI16" s="758">
        <v>340717</v>
      </c>
      <c r="AJ16" s="758">
        <v>263865</v>
      </c>
      <c r="AK16" s="757">
        <v>5051473</v>
      </c>
      <c r="AL16" s="759">
        <v>24666</v>
      </c>
      <c r="AM16" s="767">
        <v>-0.5</v>
      </c>
      <c r="AN16" s="734"/>
    </row>
    <row r="17" spans="1:40">
      <c r="A17" s="677"/>
      <c r="B17" s="671" t="s">
        <v>1077</v>
      </c>
      <c r="C17" s="757">
        <v>5168618</v>
      </c>
      <c r="D17" s="757">
        <v>32755</v>
      </c>
      <c r="E17" s="758">
        <v>1539</v>
      </c>
      <c r="F17" s="758">
        <v>5064</v>
      </c>
      <c r="G17" s="758">
        <v>1666</v>
      </c>
      <c r="H17" s="758">
        <v>1374634</v>
      </c>
      <c r="I17" s="758">
        <v>215677</v>
      </c>
      <c r="J17" s="758">
        <v>14752</v>
      </c>
      <c r="K17" s="758">
        <v>19591</v>
      </c>
      <c r="L17" s="758">
        <v>109436</v>
      </c>
      <c r="M17" s="758">
        <v>6112</v>
      </c>
      <c r="N17" s="758">
        <v>42696</v>
      </c>
      <c r="O17" s="758">
        <v>191564</v>
      </c>
      <c r="P17" s="758">
        <v>80685</v>
      </c>
      <c r="Q17" s="758">
        <v>286013</v>
      </c>
      <c r="R17" s="758">
        <v>30028</v>
      </c>
      <c r="S17" s="758">
        <v>96340</v>
      </c>
      <c r="T17" s="758">
        <v>46764</v>
      </c>
      <c r="U17" s="758">
        <v>130725</v>
      </c>
      <c r="V17" s="758">
        <v>24289</v>
      </c>
      <c r="W17" s="758">
        <v>79962</v>
      </c>
      <c r="X17" s="758">
        <v>197263</v>
      </c>
      <c r="Y17" s="758">
        <v>314981</v>
      </c>
      <c r="Z17" s="758">
        <v>495399</v>
      </c>
      <c r="AA17" s="758">
        <v>295992</v>
      </c>
      <c r="AB17" s="758">
        <v>138009</v>
      </c>
      <c r="AC17" s="758">
        <v>159028</v>
      </c>
      <c r="AD17" s="758">
        <v>182501</v>
      </c>
      <c r="AE17" s="758">
        <v>636072</v>
      </c>
      <c r="AF17" s="758">
        <v>288772</v>
      </c>
      <c r="AG17" s="758">
        <v>195786</v>
      </c>
      <c r="AH17" s="758">
        <v>217148</v>
      </c>
      <c r="AI17" s="758">
        <v>341993</v>
      </c>
      <c r="AJ17" s="758">
        <v>264900</v>
      </c>
      <c r="AK17" s="757">
        <v>5143503</v>
      </c>
      <c r="AL17" s="759">
        <v>25116</v>
      </c>
      <c r="AM17" s="767">
        <v>-2.2999999999999998</v>
      </c>
      <c r="AN17" s="734"/>
    </row>
    <row r="18" spans="1:40">
      <c r="A18" s="678"/>
      <c r="B18" s="679" t="s">
        <v>1080</v>
      </c>
      <c r="C18" s="762">
        <v>4808940</v>
      </c>
      <c r="D18" s="762">
        <v>11567</v>
      </c>
      <c r="E18" s="763">
        <v>1458</v>
      </c>
      <c r="F18" s="763">
        <v>3611</v>
      </c>
      <c r="G18" s="763">
        <v>793</v>
      </c>
      <c r="H18" s="763">
        <v>1154677</v>
      </c>
      <c r="I18" s="763">
        <v>196713</v>
      </c>
      <c r="J18" s="763">
        <v>11773</v>
      </c>
      <c r="K18" s="763">
        <v>17310</v>
      </c>
      <c r="L18" s="763">
        <v>93390</v>
      </c>
      <c r="M18" s="763">
        <v>3535</v>
      </c>
      <c r="N18" s="763">
        <v>35148</v>
      </c>
      <c r="O18" s="763">
        <v>107899</v>
      </c>
      <c r="P18" s="763">
        <v>68334</v>
      </c>
      <c r="Q18" s="763">
        <v>246778</v>
      </c>
      <c r="R18" s="763">
        <v>13497</v>
      </c>
      <c r="S18" s="763">
        <v>94601</v>
      </c>
      <c r="T18" s="763">
        <v>46034</v>
      </c>
      <c r="U18" s="763">
        <v>131585</v>
      </c>
      <c r="V18" s="763">
        <v>23626</v>
      </c>
      <c r="W18" s="763">
        <v>64455</v>
      </c>
      <c r="X18" s="763">
        <v>204940</v>
      </c>
      <c r="Y18" s="763">
        <v>270059</v>
      </c>
      <c r="Z18" s="763">
        <v>432114</v>
      </c>
      <c r="AA18" s="763">
        <v>321500</v>
      </c>
      <c r="AB18" s="763">
        <v>158347</v>
      </c>
      <c r="AC18" s="763">
        <v>125525</v>
      </c>
      <c r="AD18" s="763">
        <v>185332</v>
      </c>
      <c r="AE18" s="763">
        <v>647278</v>
      </c>
      <c r="AF18" s="763">
        <v>288653</v>
      </c>
      <c r="AG18" s="763">
        <v>171671</v>
      </c>
      <c r="AH18" s="763">
        <v>206252</v>
      </c>
      <c r="AI18" s="763">
        <v>351205</v>
      </c>
      <c r="AJ18" s="763">
        <v>250591</v>
      </c>
      <c r="AK18" s="762">
        <v>4785572</v>
      </c>
      <c r="AL18" s="764">
        <v>23368</v>
      </c>
      <c r="AM18" s="769">
        <v>-6</v>
      </c>
      <c r="AN18" s="734"/>
    </row>
    <row r="19" spans="1:40">
      <c r="A19" s="662" t="s">
        <v>760</v>
      </c>
      <c r="B19" s="663" t="s">
        <v>1075</v>
      </c>
      <c r="C19" s="752">
        <v>4657267</v>
      </c>
      <c r="D19" s="752">
        <v>10287</v>
      </c>
      <c r="E19" s="753">
        <v>1420</v>
      </c>
      <c r="F19" s="753">
        <v>4856</v>
      </c>
      <c r="G19" s="753">
        <v>675</v>
      </c>
      <c r="H19" s="753">
        <v>997954</v>
      </c>
      <c r="I19" s="753">
        <v>189565</v>
      </c>
      <c r="J19" s="753">
        <v>12085</v>
      </c>
      <c r="K19" s="753">
        <v>21518</v>
      </c>
      <c r="L19" s="753">
        <v>117069</v>
      </c>
      <c r="M19" s="753">
        <v>2564</v>
      </c>
      <c r="N19" s="753">
        <v>26075</v>
      </c>
      <c r="O19" s="753">
        <v>45343</v>
      </c>
      <c r="P19" s="753">
        <v>53604</v>
      </c>
      <c r="Q19" s="753">
        <v>199171</v>
      </c>
      <c r="R19" s="753">
        <v>14459</v>
      </c>
      <c r="S19" s="753">
        <v>85354</v>
      </c>
      <c r="T19" s="753">
        <v>44873</v>
      </c>
      <c r="U19" s="753">
        <v>101164</v>
      </c>
      <c r="V19" s="753">
        <v>22096</v>
      </c>
      <c r="W19" s="753">
        <v>63014</v>
      </c>
      <c r="X19" s="753">
        <v>202808</v>
      </c>
      <c r="Y19" s="753">
        <v>204883</v>
      </c>
      <c r="Z19" s="753">
        <v>490307</v>
      </c>
      <c r="AA19" s="753">
        <v>266646</v>
      </c>
      <c r="AB19" s="753">
        <v>158653</v>
      </c>
      <c r="AC19" s="753">
        <v>154989</v>
      </c>
      <c r="AD19" s="753">
        <v>184212</v>
      </c>
      <c r="AE19" s="753">
        <v>657840</v>
      </c>
      <c r="AF19" s="753">
        <v>278565</v>
      </c>
      <c r="AG19" s="753">
        <v>185299</v>
      </c>
      <c r="AH19" s="753">
        <v>206729</v>
      </c>
      <c r="AI19" s="753">
        <v>369677</v>
      </c>
      <c r="AJ19" s="753">
        <v>271258</v>
      </c>
      <c r="AK19" s="752">
        <v>4647057</v>
      </c>
      <c r="AL19" s="754">
        <v>10209</v>
      </c>
      <c r="AM19" s="768">
        <v>-9.6</v>
      </c>
      <c r="AN19" s="734"/>
    </row>
    <row r="20" spans="1:40">
      <c r="A20" s="670">
        <v>-2009</v>
      </c>
      <c r="B20" s="671" t="s">
        <v>1076</v>
      </c>
      <c r="C20" s="757">
        <v>4617333</v>
      </c>
      <c r="D20" s="757">
        <v>13765</v>
      </c>
      <c r="E20" s="758">
        <v>1380</v>
      </c>
      <c r="F20" s="758">
        <v>6465</v>
      </c>
      <c r="G20" s="758">
        <v>1070</v>
      </c>
      <c r="H20" s="758">
        <v>1013528</v>
      </c>
      <c r="I20" s="758">
        <v>160038</v>
      </c>
      <c r="J20" s="758">
        <v>11464</v>
      </c>
      <c r="K20" s="758">
        <v>20324</v>
      </c>
      <c r="L20" s="758">
        <v>116161</v>
      </c>
      <c r="M20" s="758">
        <v>2982</v>
      </c>
      <c r="N20" s="758">
        <v>27022</v>
      </c>
      <c r="O20" s="758">
        <v>56167</v>
      </c>
      <c r="P20" s="758">
        <v>59040</v>
      </c>
      <c r="Q20" s="758">
        <v>220638</v>
      </c>
      <c r="R20" s="758">
        <v>18043</v>
      </c>
      <c r="S20" s="758">
        <v>88538</v>
      </c>
      <c r="T20" s="758">
        <v>48616</v>
      </c>
      <c r="U20" s="758">
        <v>96776</v>
      </c>
      <c r="V20" s="758">
        <v>24452</v>
      </c>
      <c r="W20" s="758">
        <v>63267</v>
      </c>
      <c r="X20" s="758">
        <v>213841</v>
      </c>
      <c r="Y20" s="758">
        <v>173217</v>
      </c>
      <c r="Z20" s="758">
        <v>489863</v>
      </c>
      <c r="AA20" s="758">
        <v>273693</v>
      </c>
      <c r="AB20" s="758">
        <v>142299</v>
      </c>
      <c r="AC20" s="758">
        <v>152522</v>
      </c>
      <c r="AD20" s="758">
        <v>183732</v>
      </c>
      <c r="AE20" s="758">
        <v>656189</v>
      </c>
      <c r="AF20" s="758">
        <v>281672</v>
      </c>
      <c r="AG20" s="758">
        <v>157599</v>
      </c>
      <c r="AH20" s="758">
        <v>220539</v>
      </c>
      <c r="AI20" s="758">
        <v>366767</v>
      </c>
      <c r="AJ20" s="758">
        <v>259069</v>
      </c>
      <c r="AK20" s="757">
        <v>4607211</v>
      </c>
      <c r="AL20" s="759">
        <v>10122</v>
      </c>
      <c r="AM20" s="767">
        <v>-9</v>
      </c>
      <c r="AN20" s="734"/>
    </row>
    <row r="21" spans="1:40">
      <c r="A21" s="677"/>
      <c r="B21" s="671" t="s">
        <v>1077</v>
      </c>
      <c r="C21" s="757">
        <v>4816092</v>
      </c>
      <c r="D21" s="757">
        <v>31817</v>
      </c>
      <c r="E21" s="758">
        <v>1393</v>
      </c>
      <c r="F21" s="758">
        <v>6151</v>
      </c>
      <c r="G21" s="758">
        <v>1623</v>
      </c>
      <c r="H21" s="758">
        <v>1110731</v>
      </c>
      <c r="I21" s="758">
        <v>202665</v>
      </c>
      <c r="J21" s="758">
        <v>11741</v>
      </c>
      <c r="K21" s="758">
        <v>20472</v>
      </c>
      <c r="L21" s="758">
        <v>120813</v>
      </c>
      <c r="M21" s="758">
        <v>3775</v>
      </c>
      <c r="N21" s="758">
        <v>27706</v>
      </c>
      <c r="O21" s="758">
        <v>61596</v>
      </c>
      <c r="P21" s="758">
        <v>66177</v>
      </c>
      <c r="Q21" s="758">
        <v>252761</v>
      </c>
      <c r="R21" s="758">
        <v>19196</v>
      </c>
      <c r="S21" s="758">
        <v>91103</v>
      </c>
      <c r="T21" s="758">
        <v>54359</v>
      </c>
      <c r="U21" s="758">
        <v>93294</v>
      </c>
      <c r="V21" s="758">
        <v>23073</v>
      </c>
      <c r="W21" s="758">
        <v>62000</v>
      </c>
      <c r="X21" s="758">
        <v>202840</v>
      </c>
      <c r="Y21" s="758">
        <v>193909</v>
      </c>
      <c r="Z21" s="758">
        <v>542078</v>
      </c>
      <c r="AA21" s="758">
        <v>276268</v>
      </c>
      <c r="AB21" s="758">
        <v>135775</v>
      </c>
      <c r="AC21" s="758">
        <v>148244</v>
      </c>
      <c r="AD21" s="758">
        <v>183654</v>
      </c>
      <c r="AE21" s="758">
        <v>657127</v>
      </c>
      <c r="AF21" s="758">
        <v>280651</v>
      </c>
      <c r="AG21" s="758">
        <v>190065</v>
      </c>
      <c r="AH21" s="758">
        <v>218909</v>
      </c>
      <c r="AI21" s="758">
        <v>368171</v>
      </c>
      <c r="AJ21" s="758">
        <v>256129</v>
      </c>
      <c r="AK21" s="757">
        <v>4805535</v>
      </c>
      <c r="AL21" s="759">
        <v>10557</v>
      </c>
      <c r="AM21" s="767">
        <v>-6.8</v>
      </c>
      <c r="AN21" s="734"/>
    </row>
    <row r="22" spans="1:40">
      <c r="A22" s="678"/>
      <c r="B22" s="679" t="s">
        <v>1081</v>
      </c>
      <c r="C22" s="762">
        <v>4689222</v>
      </c>
      <c r="D22" s="762">
        <v>10873</v>
      </c>
      <c r="E22" s="763">
        <v>1371</v>
      </c>
      <c r="F22" s="763">
        <v>3560</v>
      </c>
      <c r="G22" s="763">
        <v>1709</v>
      </c>
      <c r="H22" s="763">
        <v>1109465</v>
      </c>
      <c r="I22" s="763">
        <v>179869</v>
      </c>
      <c r="J22" s="763">
        <v>10564</v>
      </c>
      <c r="K22" s="763">
        <v>19097</v>
      </c>
      <c r="L22" s="763">
        <v>118249</v>
      </c>
      <c r="M22" s="763">
        <v>3389</v>
      </c>
      <c r="N22" s="763">
        <v>28069</v>
      </c>
      <c r="O22" s="763">
        <v>61574</v>
      </c>
      <c r="P22" s="763">
        <v>64419</v>
      </c>
      <c r="Q22" s="763">
        <v>272217</v>
      </c>
      <c r="R22" s="763">
        <v>16028</v>
      </c>
      <c r="S22" s="763">
        <v>92920</v>
      </c>
      <c r="T22" s="763">
        <v>66926</v>
      </c>
      <c r="U22" s="763">
        <v>89865</v>
      </c>
      <c r="V22" s="763">
        <v>22508</v>
      </c>
      <c r="W22" s="763">
        <v>63770</v>
      </c>
      <c r="X22" s="763">
        <v>224720</v>
      </c>
      <c r="Y22" s="763">
        <v>201043</v>
      </c>
      <c r="Z22" s="763">
        <v>469431</v>
      </c>
      <c r="AA22" s="763">
        <v>268783</v>
      </c>
      <c r="AB22" s="763">
        <v>142285</v>
      </c>
      <c r="AC22" s="763">
        <v>139889</v>
      </c>
      <c r="AD22" s="763">
        <v>181594</v>
      </c>
      <c r="AE22" s="763">
        <v>658768</v>
      </c>
      <c r="AF22" s="763">
        <v>276904</v>
      </c>
      <c r="AG22" s="763">
        <v>165522</v>
      </c>
      <c r="AH22" s="763">
        <v>205724</v>
      </c>
      <c r="AI22" s="763">
        <v>375016</v>
      </c>
      <c r="AJ22" s="763">
        <v>242287</v>
      </c>
      <c r="AK22" s="762">
        <v>4678943</v>
      </c>
      <c r="AL22" s="764">
        <v>10279</v>
      </c>
      <c r="AM22" s="769">
        <v>-2.5</v>
      </c>
      <c r="AN22" s="734"/>
    </row>
    <row r="23" spans="1:40">
      <c r="A23" s="662" t="s">
        <v>762</v>
      </c>
      <c r="B23" s="663" t="s">
        <v>1075</v>
      </c>
      <c r="C23" s="752">
        <v>4881702</v>
      </c>
      <c r="D23" s="752">
        <v>10210</v>
      </c>
      <c r="E23" s="753">
        <v>1382</v>
      </c>
      <c r="F23" s="753">
        <v>4148</v>
      </c>
      <c r="G23" s="753">
        <v>1382</v>
      </c>
      <c r="H23" s="753">
        <v>1164200</v>
      </c>
      <c r="I23" s="753">
        <v>189138</v>
      </c>
      <c r="J23" s="753">
        <v>9458</v>
      </c>
      <c r="K23" s="753">
        <v>23403</v>
      </c>
      <c r="L23" s="753">
        <v>157583</v>
      </c>
      <c r="M23" s="753">
        <v>7033</v>
      </c>
      <c r="N23" s="753">
        <v>47143</v>
      </c>
      <c r="O23" s="753">
        <v>87307</v>
      </c>
      <c r="P23" s="753">
        <v>61637</v>
      </c>
      <c r="Q23" s="753">
        <v>245497</v>
      </c>
      <c r="R23" s="753">
        <v>21948</v>
      </c>
      <c r="S23" s="753">
        <v>88684</v>
      </c>
      <c r="T23" s="753">
        <v>55571</v>
      </c>
      <c r="U23" s="753">
        <v>77312</v>
      </c>
      <c r="V23" s="753">
        <v>20350</v>
      </c>
      <c r="W23" s="753">
        <v>72134</v>
      </c>
      <c r="X23" s="753">
        <v>217133</v>
      </c>
      <c r="Y23" s="753">
        <v>159633</v>
      </c>
      <c r="Z23" s="753">
        <v>501779</v>
      </c>
      <c r="AA23" s="753">
        <v>296523</v>
      </c>
      <c r="AB23" s="753">
        <v>138939</v>
      </c>
      <c r="AC23" s="753">
        <v>150933</v>
      </c>
      <c r="AD23" s="753">
        <v>184168</v>
      </c>
      <c r="AE23" s="753">
        <v>677021</v>
      </c>
      <c r="AF23" s="753">
        <v>287532</v>
      </c>
      <c r="AG23" s="753">
        <v>188327</v>
      </c>
      <c r="AH23" s="753">
        <v>212094</v>
      </c>
      <c r="AI23" s="753">
        <v>395237</v>
      </c>
      <c r="AJ23" s="753">
        <v>273394</v>
      </c>
      <c r="AK23" s="752">
        <v>4864036</v>
      </c>
      <c r="AL23" s="754">
        <v>17666</v>
      </c>
      <c r="AM23" s="768">
        <v>4.8</v>
      </c>
      <c r="AN23" s="734"/>
    </row>
    <row r="24" spans="1:40">
      <c r="A24" s="670">
        <v>-2010</v>
      </c>
      <c r="B24" s="671" t="s">
        <v>1076</v>
      </c>
      <c r="C24" s="757">
        <v>4904224</v>
      </c>
      <c r="D24" s="757">
        <v>13688</v>
      </c>
      <c r="E24" s="758">
        <v>1383</v>
      </c>
      <c r="F24" s="758">
        <v>5938</v>
      </c>
      <c r="G24" s="758">
        <v>1307</v>
      </c>
      <c r="H24" s="758">
        <v>1188079</v>
      </c>
      <c r="I24" s="758">
        <v>165044</v>
      </c>
      <c r="J24" s="758">
        <v>9191</v>
      </c>
      <c r="K24" s="758">
        <v>22793</v>
      </c>
      <c r="L24" s="758">
        <v>154325</v>
      </c>
      <c r="M24" s="758">
        <v>6017</v>
      </c>
      <c r="N24" s="758">
        <v>50959</v>
      </c>
      <c r="O24" s="758">
        <v>86186</v>
      </c>
      <c r="P24" s="758">
        <v>60956</v>
      </c>
      <c r="Q24" s="758">
        <v>271732</v>
      </c>
      <c r="R24" s="758">
        <v>25242</v>
      </c>
      <c r="S24" s="758">
        <v>99659</v>
      </c>
      <c r="T24" s="758">
        <v>50170</v>
      </c>
      <c r="U24" s="758">
        <v>95313</v>
      </c>
      <c r="V24" s="758">
        <v>20035</v>
      </c>
      <c r="W24" s="758">
        <v>70459</v>
      </c>
      <c r="X24" s="758">
        <v>238768</v>
      </c>
      <c r="Y24" s="758">
        <v>182183</v>
      </c>
      <c r="Z24" s="758">
        <v>508846</v>
      </c>
      <c r="AA24" s="758">
        <v>289447</v>
      </c>
      <c r="AB24" s="758">
        <v>137648</v>
      </c>
      <c r="AC24" s="758">
        <v>151542</v>
      </c>
      <c r="AD24" s="758">
        <v>181126</v>
      </c>
      <c r="AE24" s="758">
        <v>666863</v>
      </c>
      <c r="AF24" s="758">
        <v>286340</v>
      </c>
      <c r="AG24" s="758">
        <v>157018</v>
      </c>
      <c r="AH24" s="758">
        <v>221464</v>
      </c>
      <c r="AI24" s="758">
        <v>393633</v>
      </c>
      <c r="AJ24" s="758">
        <v>261205</v>
      </c>
      <c r="AK24" s="757">
        <v>4886476</v>
      </c>
      <c r="AL24" s="759">
        <v>17747</v>
      </c>
      <c r="AM24" s="767">
        <v>6.2</v>
      </c>
      <c r="AN24" s="734"/>
    </row>
    <row r="25" spans="1:40">
      <c r="A25" s="677"/>
      <c r="B25" s="671" t="s">
        <v>1077</v>
      </c>
      <c r="C25" s="757">
        <v>5038014</v>
      </c>
      <c r="D25" s="757">
        <v>32691</v>
      </c>
      <c r="E25" s="758">
        <v>1411</v>
      </c>
      <c r="F25" s="758">
        <v>6685</v>
      </c>
      <c r="G25" s="758">
        <v>1366</v>
      </c>
      <c r="H25" s="758">
        <v>1240033</v>
      </c>
      <c r="I25" s="758">
        <v>211923</v>
      </c>
      <c r="J25" s="758">
        <v>9694</v>
      </c>
      <c r="K25" s="758">
        <v>19971</v>
      </c>
      <c r="L25" s="758">
        <v>148366</v>
      </c>
      <c r="M25" s="758">
        <v>6799</v>
      </c>
      <c r="N25" s="758">
        <v>52987</v>
      </c>
      <c r="O25" s="758">
        <v>90695</v>
      </c>
      <c r="P25" s="758">
        <v>67663</v>
      </c>
      <c r="Q25" s="758">
        <v>264592</v>
      </c>
      <c r="R25" s="758">
        <v>25016</v>
      </c>
      <c r="S25" s="758">
        <v>101209</v>
      </c>
      <c r="T25" s="758">
        <v>47857</v>
      </c>
      <c r="U25" s="758">
        <v>106822</v>
      </c>
      <c r="V25" s="758">
        <v>19487</v>
      </c>
      <c r="W25" s="758">
        <v>66953</v>
      </c>
      <c r="X25" s="758">
        <v>216681</v>
      </c>
      <c r="Y25" s="758">
        <v>209990</v>
      </c>
      <c r="Z25" s="758">
        <v>552741</v>
      </c>
      <c r="AA25" s="758">
        <v>287696</v>
      </c>
      <c r="AB25" s="758">
        <v>138170</v>
      </c>
      <c r="AC25" s="758">
        <v>150465</v>
      </c>
      <c r="AD25" s="758">
        <v>180282</v>
      </c>
      <c r="AE25" s="758">
        <v>662461</v>
      </c>
      <c r="AF25" s="758">
        <v>282477</v>
      </c>
      <c r="AG25" s="758">
        <v>184937</v>
      </c>
      <c r="AH25" s="758">
        <v>228923</v>
      </c>
      <c r="AI25" s="758">
        <v>386652</v>
      </c>
      <c r="AJ25" s="758">
        <v>256122</v>
      </c>
      <c r="AK25" s="757">
        <v>5019783</v>
      </c>
      <c r="AL25" s="759">
        <v>18231</v>
      </c>
      <c r="AM25" s="767">
        <v>4.5999999999999996</v>
      </c>
      <c r="AN25" s="734"/>
    </row>
    <row r="26" spans="1:40">
      <c r="A26" s="678"/>
      <c r="B26" s="679" t="s">
        <v>1082</v>
      </c>
      <c r="C26" s="762">
        <v>4821129</v>
      </c>
      <c r="D26" s="762">
        <v>11576</v>
      </c>
      <c r="E26" s="763">
        <v>1489</v>
      </c>
      <c r="F26" s="763">
        <v>3155</v>
      </c>
      <c r="G26" s="763">
        <v>1418</v>
      </c>
      <c r="H26" s="763">
        <v>1218848</v>
      </c>
      <c r="I26" s="763">
        <v>184978</v>
      </c>
      <c r="J26" s="763">
        <v>8691</v>
      </c>
      <c r="K26" s="763">
        <v>18729</v>
      </c>
      <c r="L26" s="763">
        <v>141464</v>
      </c>
      <c r="M26" s="763">
        <v>7673</v>
      </c>
      <c r="N26" s="763">
        <v>50083</v>
      </c>
      <c r="O26" s="763">
        <v>91295</v>
      </c>
      <c r="P26" s="763">
        <v>63600</v>
      </c>
      <c r="Q26" s="763">
        <v>284140</v>
      </c>
      <c r="R26" s="763">
        <v>24186</v>
      </c>
      <c r="S26" s="763">
        <v>105549</v>
      </c>
      <c r="T26" s="763">
        <v>53723</v>
      </c>
      <c r="U26" s="763">
        <v>99619</v>
      </c>
      <c r="V26" s="763">
        <v>19323</v>
      </c>
      <c r="W26" s="763">
        <v>65795</v>
      </c>
      <c r="X26" s="763">
        <v>235247</v>
      </c>
      <c r="Y26" s="763">
        <v>217355</v>
      </c>
      <c r="Z26" s="763">
        <v>496781</v>
      </c>
      <c r="AA26" s="763">
        <v>283764</v>
      </c>
      <c r="AB26" s="763">
        <v>131439</v>
      </c>
      <c r="AC26" s="763">
        <v>153170</v>
      </c>
      <c r="AD26" s="763">
        <v>176530</v>
      </c>
      <c r="AE26" s="763">
        <v>649675</v>
      </c>
      <c r="AF26" s="763">
        <v>254192</v>
      </c>
      <c r="AG26" s="763">
        <v>161939</v>
      </c>
      <c r="AH26" s="763">
        <v>199666</v>
      </c>
      <c r="AI26" s="763">
        <v>378620</v>
      </c>
      <c r="AJ26" s="763">
        <v>228819</v>
      </c>
      <c r="AK26" s="762">
        <v>4803683</v>
      </c>
      <c r="AL26" s="764">
        <v>17447</v>
      </c>
      <c r="AM26" s="769">
        <v>2.8</v>
      </c>
      <c r="AN26" s="734"/>
    </row>
    <row r="27" spans="1:40">
      <c r="A27" s="662" t="s">
        <v>764</v>
      </c>
      <c r="B27" s="663" t="s">
        <v>1075</v>
      </c>
      <c r="C27" s="756">
        <v>4765122</v>
      </c>
      <c r="D27" s="753">
        <v>10272</v>
      </c>
      <c r="E27" s="753">
        <v>1320</v>
      </c>
      <c r="F27" s="753">
        <v>3068</v>
      </c>
      <c r="G27" s="753">
        <v>1542</v>
      </c>
      <c r="H27" s="753">
        <v>1159530</v>
      </c>
      <c r="I27" s="753">
        <v>164690</v>
      </c>
      <c r="J27" s="753">
        <v>9452</v>
      </c>
      <c r="K27" s="753">
        <v>21222</v>
      </c>
      <c r="L27" s="753">
        <v>153609</v>
      </c>
      <c r="M27" s="753">
        <v>8147</v>
      </c>
      <c r="N27" s="753">
        <v>39322</v>
      </c>
      <c r="O27" s="753">
        <v>91875</v>
      </c>
      <c r="P27" s="753">
        <v>62229</v>
      </c>
      <c r="Q27" s="753">
        <v>273671</v>
      </c>
      <c r="R27" s="753">
        <v>16359</v>
      </c>
      <c r="S27" s="753">
        <v>121388</v>
      </c>
      <c r="T27" s="753">
        <v>39756</v>
      </c>
      <c r="U27" s="753">
        <v>61779</v>
      </c>
      <c r="V27" s="753">
        <v>22052</v>
      </c>
      <c r="W27" s="753">
        <v>73976</v>
      </c>
      <c r="X27" s="753">
        <v>170250</v>
      </c>
      <c r="Y27" s="753">
        <v>153940</v>
      </c>
      <c r="Z27" s="753">
        <v>526716</v>
      </c>
      <c r="AA27" s="753">
        <v>258827</v>
      </c>
      <c r="AB27" s="753">
        <v>130897</v>
      </c>
      <c r="AC27" s="753">
        <v>152662</v>
      </c>
      <c r="AD27" s="753">
        <v>173763</v>
      </c>
      <c r="AE27" s="753">
        <v>665590</v>
      </c>
      <c r="AF27" s="753">
        <v>279447</v>
      </c>
      <c r="AG27" s="753">
        <v>183837</v>
      </c>
      <c r="AH27" s="753">
        <v>236183</v>
      </c>
      <c r="AI27" s="753">
        <v>378503</v>
      </c>
      <c r="AJ27" s="753">
        <v>253583</v>
      </c>
      <c r="AK27" s="752">
        <v>4739931</v>
      </c>
      <c r="AL27" s="754">
        <v>25192</v>
      </c>
      <c r="AM27" s="770">
        <v>-2.4</v>
      </c>
      <c r="AN27" s="734"/>
    </row>
    <row r="28" spans="1:40">
      <c r="A28" s="670">
        <v>-2011</v>
      </c>
      <c r="B28" s="671" t="s">
        <v>1076</v>
      </c>
      <c r="C28" s="761">
        <v>4829986</v>
      </c>
      <c r="D28" s="758">
        <v>13421</v>
      </c>
      <c r="E28" s="758">
        <v>1391</v>
      </c>
      <c r="F28" s="758">
        <v>4738</v>
      </c>
      <c r="G28" s="758">
        <v>1478</v>
      </c>
      <c r="H28" s="758">
        <v>1162629</v>
      </c>
      <c r="I28" s="758">
        <v>147069</v>
      </c>
      <c r="J28" s="758">
        <v>9295</v>
      </c>
      <c r="K28" s="758">
        <v>21002</v>
      </c>
      <c r="L28" s="758">
        <v>149314</v>
      </c>
      <c r="M28" s="758">
        <v>7722</v>
      </c>
      <c r="N28" s="758">
        <v>43630</v>
      </c>
      <c r="O28" s="758">
        <v>96342</v>
      </c>
      <c r="P28" s="758">
        <v>58865</v>
      </c>
      <c r="Q28" s="758">
        <v>272363</v>
      </c>
      <c r="R28" s="758">
        <v>14859</v>
      </c>
      <c r="S28" s="758">
        <v>132556</v>
      </c>
      <c r="T28" s="758">
        <v>49370</v>
      </c>
      <c r="U28" s="758">
        <v>63962</v>
      </c>
      <c r="V28" s="758">
        <v>24177</v>
      </c>
      <c r="W28" s="758">
        <v>72104</v>
      </c>
      <c r="X28" s="758">
        <v>182944</v>
      </c>
      <c r="Y28" s="758">
        <v>170659</v>
      </c>
      <c r="Z28" s="758">
        <v>542163</v>
      </c>
      <c r="AA28" s="758">
        <v>266804</v>
      </c>
      <c r="AB28" s="758">
        <v>133805</v>
      </c>
      <c r="AC28" s="758">
        <v>158149</v>
      </c>
      <c r="AD28" s="758">
        <v>175371</v>
      </c>
      <c r="AE28" s="758">
        <v>673433</v>
      </c>
      <c r="AF28" s="758">
        <v>287094</v>
      </c>
      <c r="AG28" s="758">
        <v>157456</v>
      </c>
      <c r="AH28" s="758">
        <v>220228</v>
      </c>
      <c r="AI28" s="758">
        <v>392789</v>
      </c>
      <c r="AJ28" s="758">
        <v>259900</v>
      </c>
      <c r="AK28" s="757">
        <v>4804451</v>
      </c>
      <c r="AL28" s="759">
        <v>25535</v>
      </c>
      <c r="AM28" s="771">
        <v>-1.5</v>
      </c>
      <c r="AN28" s="734"/>
    </row>
    <row r="29" spans="1:40">
      <c r="A29" s="677"/>
      <c r="B29" s="671" t="s">
        <v>1077</v>
      </c>
      <c r="C29" s="761">
        <v>4954271</v>
      </c>
      <c r="D29" s="758">
        <v>32696</v>
      </c>
      <c r="E29" s="758">
        <v>1429</v>
      </c>
      <c r="F29" s="758">
        <v>5100</v>
      </c>
      <c r="G29" s="758">
        <v>1534</v>
      </c>
      <c r="H29" s="758">
        <v>1180572</v>
      </c>
      <c r="I29" s="758">
        <v>185364</v>
      </c>
      <c r="J29" s="758">
        <v>9960</v>
      </c>
      <c r="K29" s="758">
        <v>21434</v>
      </c>
      <c r="L29" s="758">
        <v>144057</v>
      </c>
      <c r="M29" s="758">
        <v>8318</v>
      </c>
      <c r="N29" s="758">
        <v>45774</v>
      </c>
      <c r="O29" s="758">
        <v>88197</v>
      </c>
      <c r="P29" s="758">
        <v>64915</v>
      </c>
      <c r="Q29" s="758">
        <v>261242</v>
      </c>
      <c r="R29" s="758">
        <v>13894</v>
      </c>
      <c r="S29" s="758">
        <v>115382</v>
      </c>
      <c r="T29" s="758">
        <v>47654</v>
      </c>
      <c r="U29" s="758">
        <v>83626</v>
      </c>
      <c r="V29" s="758">
        <v>22220</v>
      </c>
      <c r="W29" s="758">
        <v>68535</v>
      </c>
      <c r="X29" s="758">
        <v>173180</v>
      </c>
      <c r="Y29" s="758">
        <v>191389</v>
      </c>
      <c r="Z29" s="758">
        <v>588378</v>
      </c>
      <c r="AA29" s="758">
        <v>266583</v>
      </c>
      <c r="AB29" s="758">
        <v>138572</v>
      </c>
      <c r="AC29" s="758">
        <v>157138</v>
      </c>
      <c r="AD29" s="758">
        <v>174860</v>
      </c>
      <c r="AE29" s="758">
        <v>673154</v>
      </c>
      <c r="AF29" s="758">
        <v>283987</v>
      </c>
      <c r="AG29" s="758">
        <v>186352</v>
      </c>
      <c r="AH29" s="758">
        <v>226267</v>
      </c>
      <c r="AI29" s="758">
        <v>385354</v>
      </c>
      <c r="AJ29" s="758">
        <v>261536</v>
      </c>
      <c r="AK29" s="757">
        <v>4928079</v>
      </c>
      <c r="AL29" s="759">
        <v>26192</v>
      </c>
      <c r="AM29" s="771">
        <v>-1.7</v>
      </c>
      <c r="AN29" s="734"/>
    </row>
    <row r="30" spans="1:40">
      <c r="A30" s="678"/>
      <c r="B30" s="679" t="s">
        <v>1083</v>
      </c>
      <c r="C30" s="766">
        <v>4863948</v>
      </c>
      <c r="D30" s="762">
        <v>11868</v>
      </c>
      <c r="E30" s="763">
        <v>1187</v>
      </c>
      <c r="F30" s="763">
        <v>4566</v>
      </c>
      <c r="G30" s="763">
        <v>1231</v>
      </c>
      <c r="H30" s="763">
        <v>1159631</v>
      </c>
      <c r="I30" s="763">
        <v>160710</v>
      </c>
      <c r="J30" s="763">
        <v>9277</v>
      </c>
      <c r="K30" s="763">
        <v>19020</v>
      </c>
      <c r="L30" s="763">
        <v>131898</v>
      </c>
      <c r="M30" s="763">
        <v>8765</v>
      </c>
      <c r="N30" s="763">
        <v>43342</v>
      </c>
      <c r="O30" s="763">
        <v>85902</v>
      </c>
      <c r="P30" s="763">
        <v>61010</v>
      </c>
      <c r="Q30" s="763">
        <v>260075</v>
      </c>
      <c r="R30" s="763">
        <v>13210</v>
      </c>
      <c r="S30" s="763">
        <v>138828</v>
      </c>
      <c r="T30" s="763">
        <v>55608</v>
      </c>
      <c r="U30" s="763">
        <v>78936</v>
      </c>
      <c r="V30" s="763">
        <v>22948</v>
      </c>
      <c r="W30" s="763">
        <v>70102</v>
      </c>
      <c r="X30" s="763">
        <v>193022</v>
      </c>
      <c r="Y30" s="763">
        <v>199857</v>
      </c>
      <c r="Z30" s="763">
        <v>517271</v>
      </c>
      <c r="AA30" s="763">
        <v>292600</v>
      </c>
      <c r="AB30" s="763">
        <v>157931</v>
      </c>
      <c r="AC30" s="763">
        <v>149865</v>
      </c>
      <c r="AD30" s="763">
        <v>170642</v>
      </c>
      <c r="AE30" s="763">
        <v>662562</v>
      </c>
      <c r="AF30" s="763">
        <v>298016</v>
      </c>
      <c r="AG30" s="763">
        <v>165377</v>
      </c>
      <c r="AH30" s="763">
        <v>188514</v>
      </c>
      <c r="AI30" s="763">
        <v>422841</v>
      </c>
      <c r="AJ30" s="763">
        <v>241252</v>
      </c>
      <c r="AK30" s="762">
        <v>4838234</v>
      </c>
      <c r="AL30" s="763">
        <v>25714</v>
      </c>
      <c r="AM30" s="772">
        <v>0.9</v>
      </c>
      <c r="AN30" s="734"/>
    </row>
    <row r="31" spans="1:40">
      <c r="A31" s="662" t="s">
        <v>709</v>
      </c>
      <c r="B31" s="663" t="s">
        <v>1075</v>
      </c>
      <c r="C31" s="756">
        <v>4873544</v>
      </c>
      <c r="D31" s="752">
        <v>10679</v>
      </c>
      <c r="E31" s="753">
        <v>1286</v>
      </c>
      <c r="F31" s="753">
        <v>5141</v>
      </c>
      <c r="G31" s="753">
        <v>1489</v>
      </c>
      <c r="H31" s="753">
        <v>1215782</v>
      </c>
      <c r="I31" s="753">
        <v>188299</v>
      </c>
      <c r="J31" s="753">
        <v>9995</v>
      </c>
      <c r="K31" s="753">
        <v>16472</v>
      </c>
      <c r="L31" s="753">
        <v>157114</v>
      </c>
      <c r="M31" s="753">
        <v>7931</v>
      </c>
      <c r="N31" s="753">
        <v>31491</v>
      </c>
      <c r="O31" s="753">
        <v>71537</v>
      </c>
      <c r="P31" s="753">
        <v>67596</v>
      </c>
      <c r="Q31" s="753">
        <v>269967</v>
      </c>
      <c r="R31" s="753">
        <v>8171</v>
      </c>
      <c r="S31" s="753">
        <v>108555</v>
      </c>
      <c r="T31" s="753">
        <v>73394</v>
      </c>
      <c r="U31" s="753">
        <v>108563</v>
      </c>
      <c r="V31" s="753">
        <v>12876</v>
      </c>
      <c r="W31" s="753">
        <v>83820</v>
      </c>
      <c r="X31" s="753">
        <v>165749</v>
      </c>
      <c r="Y31" s="753">
        <v>162546</v>
      </c>
      <c r="Z31" s="753">
        <v>552406</v>
      </c>
      <c r="AA31" s="753">
        <v>294050</v>
      </c>
      <c r="AB31" s="753">
        <v>136751</v>
      </c>
      <c r="AC31" s="753">
        <v>155067</v>
      </c>
      <c r="AD31" s="753">
        <v>174610</v>
      </c>
      <c r="AE31" s="753">
        <v>664516</v>
      </c>
      <c r="AF31" s="753">
        <v>271955</v>
      </c>
      <c r="AG31" s="753">
        <v>174410</v>
      </c>
      <c r="AH31" s="753">
        <v>207848</v>
      </c>
      <c r="AI31" s="753">
        <v>392342</v>
      </c>
      <c r="AJ31" s="753">
        <v>261043</v>
      </c>
      <c r="AK31" s="752">
        <v>4847670</v>
      </c>
      <c r="AL31" s="753">
        <v>25874</v>
      </c>
      <c r="AM31" s="770">
        <v>2.2999999999999998</v>
      </c>
      <c r="AN31" s="734"/>
    </row>
    <row r="32" spans="1:40">
      <c r="A32" s="670">
        <v>-2012</v>
      </c>
      <c r="B32" s="671" t="s">
        <v>1076</v>
      </c>
      <c r="C32" s="761">
        <v>4834314</v>
      </c>
      <c r="D32" s="757">
        <v>14192</v>
      </c>
      <c r="E32" s="758">
        <v>1239</v>
      </c>
      <c r="F32" s="758">
        <v>6994</v>
      </c>
      <c r="G32" s="758">
        <v>1231</v>
      </c>
      <c r="H32" s="758">
        <v>1181874</v>
      </c>
      <c r="I32" s="758">
        <v>166132</v>
      </c>
      <c r="J32" s="758">
        <v>9690</v>
      </c>
      <c r="K32" s="758">
        <v>15935</v>
      </c>
      <c r="L32" s="758">
        <v>141613</v>
      </c>
      <c r="M32" s="758">
        <v>6835</v>
      </c>
      <c r="N32" s="758">
        <v>32275</v>
      </c>
      <c r="O32" s="758">
        <v>70337</v>
      </c>
      <c r="P32" s="758">
        <v>66479</v>
      </c>
      <c r="Q32" s="758">
        <v>269369</v>
      </c>
      <c r="R32" s="758">
        <v>9345</v>
      </c>
      <c r="S32" s="758">
        <v>120881</v>
      </c>
      <c r="T32" s="758">
        <v>74662</v>
      </c>
      <c r="U32" s="758">
        <v>104925</v>
      </c>
      <c r="V32" s="758">
        <v>13831</v>
      </c>
      <c r="W32" s="758">
        <v>79565</v>
      </c>
      <c r="X32" s="758">
        <v>173765</v>
      </c>
      <c r="Y32" s="758">
        <v>180148</v>
      </c>
      <c r="Z32" s="758">
        <v>558996</v>
      </c>
      <c r="AA32" s="758">
        <v>286915</v>
      </c>
      <c r="AB32" s="758">
        <v>130886</v>
      </c>
      <c r="AC32" s="758">
        <v>149523</v>
      </c>
      <c r="AD32" s="758">
        <v>174308</v>
      </c>
      <c r="AE32" s="758">
        <v>662932</v>
      </c>
      <c r="AF32" s="758">
        <v>276909</v>
      </c>
      <c r="AG32" s="758">
        <v>148489</v>
      </c>
      <c r="AH32" s="758">
        <v>214771</v>
      </c>
      <c r="AI32" s="758">
        <v>394024</v>
      </c>
      <c r="AJ32" s="758">
        <v>251451</v>
      </c>
      <c r="AK32" s="757">
        <v>4808648</v>
      </c>
      <c r="AL32" s="758">
        <v>25666</v>
      </c>
      <c r="AM32" s="771">
        <v>0.1</v>
      </c>
      <c r="AN32" s="734"/>
    </row>
    <row r="33" spans="1:40">
      <c r="A33" s="677"/>
      <c r="B33" s="671" t="s">
        <v>1077</v>
      </c>
      <c r="C33" s="761">
        <v>4972498</v>
      </c>
      <c r="D33" s="758">
        <v>36942</v>
      </c>
      <c r="E33" s="758">
        <v>1311</v>
      </c>
      <c r="F33" s="758">
        <v>7304</v>
      </c>
      <c r="G33" s="758">
        <v>1350</v>
      </c>
      <c r="H33" s="758">
        <v>1166829</v>
      </c>
      <c r="I33" s="758">
        <v>213364</v>
      </c>
      <c r="J33" s="758">
        <v>9453</v>
      </c>
      <c r="K33" s="758">
        <v>17381</v>
      </c>
      <c r="L33" s="758">
        <v>139505</v>
      </c>
      <c r="M33" s="758">
        <v>7618</v>
      </c>
      <c r="N33" s="758">
        <v>33790</v>
      </c>
      <c r="O33" s="758">
        <v>67171</v>
      </c>
      <c r="P33" s="758">
        <v>74371</v>
      </c>
      <c r="Q33" s="758">
        <v>225313</v>
      </c>
      <c r="R33" s="758">
        <v>8995</v>
      </c>
      <c r="S33" s="758">
        <v>113149</v>
      </c>
      <c r="T33" s="758">
        <v>62861</v>
      </c>
      <c r="U33" s="758">
        <v>102991</v>
      </c>
      <c r="V33" s="758">
        <v>13611</v>
      </c>
      <c r="W33" s="758">
        <v>77255</v>
      </c>
      <c r="X33" s="758">
        <v>165296</v>
      </c>
      <c r="Y33" s="758">
        <v>206797</v>
      </c>
      <c r="Z33" s="758">
        <v>627072</v>
      </c>
      <c r="AA33" s="758">
        <v>288406</v>
      </c>
      <c r="AB33" s="758">
        <v>132964</v>
      </c>
      <c r="AC33" s="758">
        <v>147237</v>
      </c>
      <c r="AD33" s="758">
        <v>175336</v>
      </c>
      <c r="AE33" s="758">
        <v>669490</v>
      </c>
      <c r="AF33" s="758">
        <v>276136</v>
      </c>
      <c r="AG33" s="758">
        <v>177661</v>
      </c>
      <c r="AH33" s="758">
        <v>218821</v>
      </c>
      <c r="AI33" s="758">
        <v>395528</v>
      </c>
      <c r="AJ33" s="758">
        <v>251617</v>
      </c>
      <c r="AK33" s="757">
        <v>4946098</v>
      </c>
      <c r="AL33" s="759">
        <v>26400</v>
      </c>
      <c r="AM33" s="771">
        <v>0.4</v>
      </c>
      <c r="AN33" s="734"/>
    </row>
    <row r="34" spans="1:40">
      <c r="A34" s="678"/>
      <c r="B34" s="679" t="s">
        <v>1084</v>
      </c>
      <c r="C34" s="766">
        <v>4885749</v>
      </c>
      <c r="D34" s="762">
        <v>11650</v>
      </c>
      <c r="E34" s="763">
        <v>1173</v>
      </c>
      <c r="F34" s="763">
        <v>3651</v>
      </c>
      <c r="G34" s="763">
        <v>1255</v>
      </c>
      <c r="H34" s="763">
        <v>1171157</v>
      </c>
      <c r="I34" s="763">
        <v>184159</v>
      </c>
      <c r="J34" s="763">
        <v>8842</v>
      </c>
      <c r="K34" s="763">
        <v>15678</v>
      </c>
      <c r="L34" s="763">
        <v>143845</v>
      </c>
      <c r="M34" s="763">
        <v>8209</v>
      </c>
      <c r="N34" s="763">
        <v>32204</v>
      </c>
      <c r="O34" s="763">
        <v>73018</v>
      </c>
      <c r="P34" s="763">
        <v>70504</v>
      </c>
      <c r="Q34" s="763">
        <v>236692</v>
      </c>
      <c r="R34" s="763">
        <v>9296</v>
      </c>
      <c r="S34" s="763">
        <v>119719</v>
      </c>
      <c r="T34" s="763">
        <v>71404</v>
      </c>
      <c r="U34" s="763">
        <v>111260</v>
      </c>
      <c r="V34" s="763">
        <v>13618</v>
      </c>
      <c r="W34" s="763">
        <v>72709</v>
      </c>
      <c r="X34" s="763">
        <v>183734</v>
      </c>
      <c r="Y34" s="763">
        <v>230308</v>
      </c>
      <c r="Z34" s="763">
        <v>556332</v>
      </c>
      <c r="AA34" s="763">
        <v>286868</v>
      </c>
      <c r="AB34" s="763">
        <v>139492</v>
      </c>
      <c r="AC34" s="763">
        <v>151503</v>
      </c>
      <c r="AD34" s="763">
        <v>176491</v>
      </c>
      <c r="AE34" s="763">
        <v>683321</v>
      </c>
      <c r="AF34" s="763">
        <v>275508</v>
      </c>
      <c r="AG34" s="763">
        <v>162886</v>
      </c>
      <c r="AH34" s="763">
        <v>212453</v>
      </c>
      <c r="AI34" s="763">
        <v>382811</v>
      </c>
      <c r="AJ34" s="763">
        <v>229217</v>
      </c>
      <c r="AK34" s="762">
        <v>4859810</v>
      </c>
      <c r="AL34" s="763">
        <v>25939</v>
      </c>
      <c r="AM34" s="772">
        <v>0.4</v>
      </c>
      <c r="AN34" s="734"/>
    </row>
    <row r="35" spans="1:40">
      <c r="A35" s="662" t="s">
        <v>711</v>
      </c>
      <c r="B35" s="773" t="s">
        <v>1075</v>
      </c>
      <c r="C35" s="756">
        <v>4920054</v>
      </c>
      <c r="D35" s="752">
        <v>9470</v>
      </c>
      <c r="E35" s="753">
        <v>1295</v>
      </c>
      <c r="F35" s="753">
        <v>3884</v>
      </c>
      <c r="G35" s="753">
        <v>1476</v>
      </c>
      <c r="H35" s="753">
        <v>1119197</v>
      </c>
      <c r="I35" s="753">
        <v>195785</v>
      </c>
      <c r="J35" s="753">
        <v>9287</v>
      </c>
      <c r="K35" s="753">
        <v>17684</v>
      </c>
      <c r="L35" s="753">
        <v>133946</v>
      </c>
      <c r="M35" s="753">
        <v>6530</v>
      </c>
      <c r="N35" s="753">
        <v>27877</v>
      </c>
      <c r="O35" s="753">
        <v>79686</v>
      </c>
      <c r="P35" s="753">
        <v>62653</v>
      </c>
      <c r="Q35" s="753">
        <v>242107</v>
      </c>
      <c r="R35" s="753">
        <v>11078</v>
      </c>
      <c r="S35" s="753">
        <v>84597</v>
      </c>
      <c r="T35" s="753">
        <v>60474</v>
      </c>
      <c r="U35" s="753">
        <v>89366</v>
      </c>
      <c r="V35" s="753">
        <v>12529</v>
      </c>
      <c r="W35" s="753">
        <v>85597</v>
      </c>
      <c r="X35" s="753">
        <v>185290</v>
      </c>
      <c r="Y35" s="753">
        <v>177972</v>
      </c>
      <c r="Z35" s="753">
        <v>544432</v>
      </c>
      <c r="AA35" s="753">
        <v>265581</v>
      </c>
      <c r="AB35" s="753">
        <v>137854</v>
      </c>
      <c r="AC35" s="753">
        <v>156416</v>
      </c>
      <c r="AD35" s="753">
        <v>183538</v>
      </c>
      <c r="AE35" s="753">
        <v>742023</v>
      </c>
      <c r="AF35" s="753">
        <v>286715</v>
      </c>
      <c r="AG35" s="753">
        <v>172661</v>
      </c>
      <c r="AH35" s="753">
        <v>225953</v>
      </c>
      <c r="AI35" s="753">
        <v>410949</v>
      </c>
      <c r="AJ35" s="753">
        <v>263791</v>
      </c>
      <c r="AK35" s="752">
        <v>4888498</v>
      </c>
      <c r="AL35" s="754">
        <v>31556</v>
      </c>
      <c r="AM35" s="770">
        <v>1</v>
      </c>
      <c r="AN35" s="734"/>
    </row>
    <row r="36" spans="1:40">
      <c r="A36" s="670">
        <v>-2013</v>
      </c>
      <c r="B36" s="708" t="s">
        <v>1076</v>
      </c>
      <c r="C36" s="761">
        <v>4914028</v>
      </c>
      <c r="D36" s="757">
        <v>13239</v>
      </c>
      <c r="E36" s="758">
        <v>1232</v>
      </c>
      <c r="F36" s="758">
        <v>4577</v>
      </c>
      <c r="G36" s="758">
        <v>1512</v>
      </c>
      <c r="H36" s="758">
        <v>1138010</v>
      </c>
      <c r="I36" s="758">
        <v>175818</v>
      </c>
      <c r="J36" s="758">
        <v>9429</v>
      </c>
      <c r="K36" s="758">
        <v>17358</v>
      </c>
      <c r="L36" s="758">
        <v>132907</v>
      </c>
      <c r="M36" s="758">
        <v>7238</v>
      </c>
      <c r="N36" s="758">
        <v>24837</v>
      </c>
      <c r="O36" s="758">
        <v>75945</v>
      </c>
      <c r="P36" s="758">
        <v>65763</v>
      </c>
      <c r="Q36" s="758">
        <v>270862</v>
      </c>
      <c r="R36" s="758">
        <v>11452</v>
      </c>
      <c r="S36" s="758">
        <v>92817</v>
      </c>
      <c r="T36" s="758">
        <v>65393</v>
      </c>
      <c r="U36" s="758">
        <v>96738</v>
      </c>
      <c r="V36" s="758">
        <v>13035</v>
      </c>
      <c r="W36" s="758">
        <v>78417</v>
      </c>
      <c r="X36" s="758">
        <v>205873</v>
      </c>
      <c r="Y36" s="758">
        <v>209422</v>
      </c>
      <c r="Z36" s="758">
        <v>543107</v>
      </c>
      <c r="AA36" s="758">
        <v>263552</v>
      </c>
      <c r="AB36" s="758">
        <v>140704</v>
      </c>
      <c r="AC36" s="758">
        <v>155471</v>
      </c>
      <c r="AD36" s="758">
        <v>180767</v>
      </c>
      <c r="AE36" s="758">
        <v>726224</v>
      </c>
      <c r="AF36" s="758">
        <v>288488</v>
      </c>
      <c r="AG36" s="758">
        <v>144272</v>
      </c>
      <c r="AH36" s="758">
        <v>206780</v>
      </c>
      <c r="AI36" s="758">
        <v>407560</v>
      </c>
      <c r="AJ36" s="758">
        <v>251721</v>
      </c>
      <c r="AK36" s="757">
        <v>4882510</v>
      </c>
      <c r="AL36" s="759">
        <v>31517</v>
      </c>
      <c r="AM36" s="771">
        <v>1.6</v>
      </c>
      <c r="AN36" s="734"/>
    </row>
    <row r="37" spans="1:40">
      <c r="A37" s="677"/>
      <c r="B37" s="708" t="s">
        <v>1077</v>
      </c>
      <c r="C37" s="761">
        <v>5044073</v>
      </c>
      <c r="D37" s="757">
        <v>33683</v>
      </c>
      <c r="E37" s="758">
        <v>1277</v>
      </c>
      <c r="F37" s="758">
        <v>5293</v>
      </c>
      <c r="G37" s="758">
        <v>1511</v>
      </c>
      <c r="H37" s="758">
        <v>1199623</v>
      </c>
      <c r="I37" s="758">
        <v>202450</v>
      </c>
      <c r="J37" s="758">
        <v>9501</v>
      </c>
      <c r="K37" s="758">
        <v>17504</v>
      </c>
      <c r="L37" s="758">
        <v>146319</v>
      </c>
      <c r="M37" s="758">
        <v>6819</v>
      </c>
      <c r="N37" s="758">
        <v>25851</v>
      </c>
      <c r="O37" s="758">
        <v>82692</v>
      </c>
      <c r="P37" s="758">
        <v>74691</v>
      </c>
      <c r="Q37" s="758">
        <v>256879</v>
      </c>
      <c r="R37" s="758">
        <v>11139</v>
      </c>
      <c r="S37" s="758">
        <v>94967</v>
      </c>
      <c r="T37" s="758">
        <v>57322</v>
      </c>
      <c r="U37" s="758">
        <v>116027</v>
      </c>
      <c r="V37" s="758">
        <v>12516</v>
      </c>
      <c r="W37" s="758">
        <v>84947</v>
      </c>
      <c r="X37" s="758">
        <v>189937</v>
      </c>
      <c r="Y37" s="758">
        <v>233779</v>
      </c>
      <c r="Z37" s="758">
        <v>599174</v>
      </c>
      <c r="AA37" s="758">
        <v>266409</v>
      </c>
      <c r="AB37" s="758">
        <v>137096</v>
      </c>
      <c r="AC37" s="758">
        <v>151653</v>
      </c>
      <c r="AD37" s="758">
        <v>179128</v>
      </c>
      <c r="AE37" s="758">
        <v>714338</v>
      </c>
      <c r="AF37" s="758">
        <v>281504</v>
      </c>
      <c r="AG37" s="758">
        <v>166635</v>
      </c>
      <c r="AH37" s="758">
        <v>208244</v>
      </c>
      <c r="AI37" s="758">
        <v>397132</v>
      </c>
      <c r="AJ37" s="758">
        <v>245307</v>
      </c>
      <c r="AK37" s="757">
        <v>5011722</v>
      </c>
      <c r="AL37" s="759">
        <v>32351</v>
      </c>
      <c r="AM37" s="771">
        <v>1.4</v>
      </c>
      <c r="AN37" s="734"/>
    </row>
    <row r="38" spans="1:40">
      <c r="A38" s="678"/>
      <c r="B38" s="774" t="s">
        <v>1085</v>
      </c>
      <c r="C38" s="766">
        <v>4951131</v>
      </c>
      <c r="D38" s="762">
        <v>11632</v>
      </c>
      <c r="E38" s="763">
        <v>1313</v>
      </c>
      <c r="F38" s="763">
        <v>3450</v>
      </c>
      <c r="G38" s="763">
        <v>1571</v>
      </c>
      <c r="H38" s="763">
        <v>1206574</v>
      </c>
      <c r="I38" s="763">
        <v>181615</v>
      </c>
      <c r="J38" s="763">
        <v>8830</v>
      </c>
      <c r="K38" s="763">
        <v>15885</v>
      </c>
      <c r="L38" s="763">
        <v>134631</v>
      </c>
      <c r="M38" s="763">
        <v>6980</v>
      </c>
      <c r="N38" s="763">
        <v>24852</v>
      </c>
      <c r="O38" s="763">
        <v>82470</v>
      </c>
      <c r="P38" s="763">
        <v>71893</v>
      </c>
      <c r="Q38" s="763">
        <v>272036</v>
      </c>
      <c r="R38" s="763">
        <v>11390</v>
      </c>
      <c r="S38" s="763">
        <v>102459</v>
      </c>
      <c r="T38" s="763">
        <v>90528</v>
      </c>
      <c r="U38" s="763">
        <v>110639</v>
      </c>
      <c r="V38" s="763">
        <v>11304</v>
      </c>
      <c r="W38" s="763">
        <v>81061</v>
      </c>
      <c r="X38" s="763">
        <v>211100</v>
      </c>
      <c r="Y38" s="763">
        <v>242132</v>
      </c>
      <c r="Z38" s="763">
        <v>556801</v>
      </c>
      <c r="AA38" s="763">
        <v>272113</v>
      </c>
      <c r="AB38" s="763">
        <v>131386</v>
      </c>
      <c r="AC38" s="763">
        <v>147879</v>
      </c>
      <c r="AD38" s="763">
        <v>179768</v>
      </c>
      <c r="AE38" s="763">
        <v>692954</v>
      </c>
      <c r="AF38" s="763">
        <v>281323</v>
      </c>
      <c r="AG38" s="763">
        <v>151456</v>
      </c>
      <c r="AH38" s="763">
        <v>207450</v>
      </c>
      <c r="AI38" s="763">
        <v>383106</v>
      </c>
      <c r="AJ38" s="763">
        <v>237368</v>
      </c>
      <c r="AK38" s="762">
        <v>4919376</v>
      </c>
      <c r="AL38" s="764">
        <v>31755</v>
      </c>
      <c r="AM38" s="772">
        <v>1.3</v>
      </c>
      <c r="AN38" s="734"/>
    </row>
    <row r="39" spans="1:40">
      <c r="A39" s="662" t="s">
        <v>713</v>
      </c>
      <c r="B39" s="773" t="s">
        <v>1075</v>
      </c>
      <c r="C39" s="756">
        <v>4994856</v>
      </c>
      <c r="D39" s="752">
        <v>9632</v>
      </c>
      <c r="E39" s="753">
        <v>1322</v>
      </c>
      <c r="F39" s="753">
        <v>4183</v>
      </c>
      <c r="G39" s="753">
        <v>1875</v>
      </c>
      <c r="H39" s="753">
        <v>1173832</v>
      </c>
      <c r="I39" s="753">
        <v>191104</v>
      </c>
      <c r="J39" s="753">
        <v>8511</v>
      </c>
      <c r="K39" s="753">
        <v>17323</v>
      </c>
      <c r="L39" s="753">
        <v>160212</v>
      </c>
      <c r="M39" s="753">
        <v>6937</v>
      </c>
      <c r="N39" s="753">
        <v>28351</v>
      </c>
      <c r="O39" s="753">
        <v>89343</v>
      </c>
      <c r="P39" s="753">
        <v>65699</v>
      </c>
      <c r="Q39" s="753">
        <v>224526</v>
      </c>
      <c r="R39" s="753">
        <v>10432</v>
      </c>
      <c r="S39" s="753">
        <v>101319</v>
      </c>
      <c r="T39" s="753">
        <v>58631</v>
      </c>
      <c r="U39" s="753">
        <v>118169</v>
      </c>
      <c r="V39" s="753">
        <v>11690</v>
      </c>
      <c r="W39" s="753">
        <v>81585</v>
      </c>
      <c r="X39" s="753">
        <v>211714</v>
      </c>
      <c r="Y39" s="753">
        <v>190078</v>
      </c>
      <c r="Z39" s="753">
        <v>492002</v>
      </c>
      <c r="AA39" s="753">
        <v>322753</v>
      </c>
      <c r="AB39" s="753">
        <v>143833</v>
      </c>
      <c r="AC39" s="753">
        <v>166111</v>
      </c>
      <c r="AD39" s="753">
        <v>175089</v>
      </c>
      <c r="AE39" s="753">
        <v>731338</v>
      </c>
      <c r="AF39" s="753">
        <v>280455</v>
      </c>
      <c r="AG39" s="753">
        <v>172480</v>
      </c>
      <c r="AH39" s="753">
        <v>208834</v>
      </c>
      <c r="AI39" s="753">
        <v>403282</v>
      </c>
      <c r="AJ39" s="753">
        <v>263303</v>
      </c>
      <c r="AK39" s="752">
        <v>4952117</v>
      </c>
      <c r="AL39" s="754">
        <v>42740</v>
      </c>
      <c r="AM39" s="770">
        <v>1.5</v>
      </c>
      <c r="AN39" s="734"/>
    </row>
    <row r="40" spans="1:40">
      <c r="A40" s="670">
        <v>-2014</v>
      </c>
      <c r="B40" s="708" t="s">
        <v>1076</v>
      </c>
      <c r="C40" s="761">
        <v>4976274</v>
      </c>
      <c r="D40" s="757">
        <v>13283</v>
      </c>
      <c r="E40" s="758">
        <v>1266</v>
      </c>
      <c r="F40" s="758">
        <v>4989</v>
      </c>
      <c r="G40" s="758">
        <v>1860</v>
      </c>
      <c r="H40" s="758">
        <v>1146633</v>
      </c>
      <c r="I40" s="758">
        <v>175271</v>
      </c>
      <c r="J40" s="758">
        <v>8405</v>
      </c>
      <c r="K40" s="758">
        <v>17119</v>
      </c>
      <c r="L40" s="758">
        <v>139186</v>
      </c>
      <c r="M40" s="758">
        <v>8154</v>
      </c>
      <c r="N40" s="758">
        <v>30635</v>
      </c>
      <c r="O40" s="758">
        <v>87397</v>
      </c>
      <c r="P40" s="758">
        <v>66365</v>
      </c>
      <c r="Q40" s="758">
        <v>241331</v>
      </c>
      <c r="R40" s="758">
        <v>10624</v>
      </c>
      <c r="S40" s="758">
        <v>100406</v>
      </c>
      <c r="T40" s="758">
        <v>63875</v>
      </c>
      <c r="U40" s="758">
        <v>109419</v>
      </c>
      <c r="V40" s="758">
        <v>12757</v>
      </c>
      <c r="W40" s="758">
        <v>75689</v>
      </c>
      <c r="X40" s="758">
        <v>224001</v>
      </c>
      <c r="Y40" s="758">
        <v>212648</v>
      </c>
      <c r="Z40" s="758">
        <v>517127</v>
      </c>
      <c r="AA40" s="758">
        <v>322940</v>
      </c>
      <c r="AB40" s="758">
        <v>137527</v>
      </c>
      <c r="AC40" s="758">
        <v>147370</v>
      </c>
      <c r="AD40" s="758">
        <v>175174</v>
      </c>
      <c r="AE40" s="758">
        <v>730648</v>
      </c>
      <c r="AF40" s="758">
        <v>286595</v>
      </c>
      <c r="AG40" s="758">
        <v>146774</v>
      </c>
      <c r="AH40" s="758">
        <v>203539</v>
      </c>
      <c r="AI40" s="758">
        <v>402028</v>
      </c>
      <c r="AJ40" s="758">
        <v>259291</v>
      </c>
      <c r="AK40" s="757">
        <v>4933694</v>
      </c>
      <c r="AL40" s="759">
        <v>42581</v>
      </c>
      <c r="AM40" s="771">
        <v>1.3</v>
      </c>
      <c r="AN40" s="734"/>
    </row>
    <row r="41" spans="1:40">
      <c r="A41" s="677"/>
      <c r="B41" s="708" t="s">
        <v>1077</v>
      </c>
      <c r="C41" s="761">
        <v>5184898</v>
      </c>
      <c r="D41" s="757">
        <v>31087</v>
      </c>
      <c r="E41" s="758">
        <v>1279</v>
      </c>
      <c r="F41" s="758">
        <v>5532</v>
      </c>
      <c r="G41" s="758">
        <v>2011</v>
      </c>
      <c r="H41" s="758">
        <v>1221466</v>
      </c>
      <c r="I41" s="758">
        <v>212136</v>
      </c>
      <c r="J41" s="758">
        <v>8464</v>
      </c>
      <c r="K41" s="758">
        <v>16601</v>
      </c>
      <c r="L41" s="758">
        <v>137099</v>
      </c>
      <c r="M41" s="758">
        <v>7408</v>
      </c>
      <c r="N41" s="758">
        <v>31316</v>
      </c>
      <c r="O41" s="758">
        <v>90840</v>
      </c>
      <c r="P41" s="758">
        <v>73757</v>
      </c>
      <c r="Q41" s="758">
        <v>233022</v>
      </c>
      <c r="R41" s="758">
        <v>10572</v>
      </c>
      <c r="S41" s="758">
        <v>116561</v>
      </c>
      <c r="T41" s="758">
        <v>73805</v>
      </c>
      <c r="U41" s="758">
        <v>118529</v>
      </c>
      <c r="V41" s="758">
        <v>11759</v>
      </c>
      <c r="W41" s="758">
        <v>79596</v>
      </c>
      <c r="X41" s="758">
        <v>210622</v>
      </c>
      <c r="Y41" s="758">
        <v>248669</v>
      </c>
      <c r="Z41" s="758">
        <v>576703</v>
      </c>
      <c r="AA41" s="758">
        <v>323471</v>
      </c>
      <c r="AB41" s="758">
        <v>139355</v>
      </c>
      <c r="AC41" s="758">
        <v>145744</v>
      </c>
      <c r="AD41" s="758">
        <v>174645</v>
      </c>
      <c r="AE41" s="758">
        <v>725179</v>
      </c>
      <c r="AF41" s="758">
        <v>298346</v>
      </c>
      <c r="AG41" s="758">
        <v>172317</v>
      </c>
      <c r="AH41" s="758">
        <v>203896</v>
      </c>
      <c r="AI41" s="758">
        <v>400513</v>
      </c>
      <c r="AJ41" s="758">
        <v>259698</v>
      </c>
      <c r="AK41" s="757">
        <v>5140532</v>
      </c>
      <c r="AL41" s="759">
        <v>44366</v>
      </c>
      <c r="AM41" s="771">
        <v>2.8</v>
      </c>
      <c r="AN41" s="734"/>
    </row>
    <row r="42" spans="1:40">
      <c r="A42" s="678"/>
      <c r="B42" s="774" t="s">
        <v>1086</v>
      </c>
      <c r="C42" s="766">
        <v>5152804</v>
      </c>
      <c r="D42" s="762">
        <v>11686</v>
      </c>
      <c r="E42" s="763">
        <v>1367</v>
      </c>
      <c r="F42" s="763">
        <v>4377</v>
      </c>
      <c r="G42" s="763">
        <v>1931</v>
      </c>
      <c r="H42" s="763">
        <v>1280875</v>
      </c>
      <c r="I42" s="763">
        <v>194265</v>
      </c>
      <c r="J42" s="763">
        <v>8054</v>
      </c>
      <c r="K42" s="763">
        <v>16279</v>
      </c>
      <c r="L42" s="763">
        <v>142220</v>
      </c>
      <c r="M42" s="763">
        <v>5995</v>
      </c>
      <c r="N42" s="763">
        <v>32636</v>
      </c>
      <c r="O42" s="763">
        <v>91829</v>
      </c>
      <c r="P42" s="763">
        <v>72277</v>
      </c>
      <c r="Q42" s="763">
        <v>268531</v>
      </c>
      <c r="R42" s="763">
        <v>11178</v>
      </c>
      <c r="S42" s="763">
        <v>132212</v>
      </c>
      <c r="T42" s="763">
        <v>90030</v>
      </c>
      <c r="U42" s="763">
        <v>125654</v>
      </c>
      <c r="V42" s="763">
        <v>9966</v>
      </c>
      <c r="W42" s="763">
        <v>79750</v>
      </c>
      <c r="X42" s="763">
        <v>247097</v>
      </c>
      <c r="Y42" s="763">
        <v>251831</v>
      </c>
      <c r="Z42" s="763">
        <v>524319</v>
      </c>
      <c r="AA42" s="763">
        <v>265019</v>
      </c>
      <c r="AB42" s="763">
        <v>132368</v>
      </c>
      <c r="AC42" s="763">
        <v>140028</v>
      </c>
      <c r="AD42" s="763">
        <v>182001</v>
      </c>
      <c r="AE42" s="763">
        <v>723766</v>
      </c>
      <c r="AF42" s="763">
        <v>299397</v>
      </c>
      <c r="AG42" s="763">
        <v>160434</v>
      </c>
      <c r="AH42" s="763">
        <v>232094</v>
      </c>
      <c r="AI42" s="763">
        <v>394603</v>
      </c>
      <c r="AJ42" s="763">
        <v>255518</v>
      </c>
      <c r="AK42" s="762">
        <v>5108713</v>
      </c>
      <c r="AL42" s="764">
        <v>44091</v>
      </c>
      <c r="AM42" s="772">
        <v>4.0999999999999996</v>
      </c>
      <c r="AN42" s="734"/>
    </row>
    <row r="43" spans="1:40">
      <c r="A43" s="662" t="s">
        <v>715</v>
      </c>
      <c r="B43" s="773" t="s">
        <v>1075</v>
      </c>
      <c r="C43" s="756">
        <v>5148546</v>
      </c>
      <c r="D43" s="752">
        <v>10766</v>
      </c>
      <c r="E43" s="753">
        <v>1321</v>
      </c>
      <c r="F43" s="753">
        <v>4814</v>
      </c>
      <c r="G43" s="753">
        <v>1473</v>
      </c>
      <c r="H43" s="753">
        <v>1163811</v>
      </c>
      <c r="I43" s="753">
        <v>166611</v>
      </c>
      <c r="J43" s="753">
        <v>10187</v>
      </c>
      <c r="K43" s="753">
        <v>15440</v>
      </c>
      <c r="L43" s="753">
        <v>175024</v>
      </c>
      <c r="M43" s="753">
        <v>7595</v>
      </c>
      <c r="N43" s="753">
        <v>26525</v>
      </c>
      <c r="O43" s="753">
        <v>124520</v>
      </c>
      <c r="P43" s="753">
        <v>62739</v>
      </c>
      <c r="Q43" s="753">
        <v>212155</v>
      </c>
      <c r="R43" s="753">
        <v>10768</v>
      </c>
      <c r="S43" s="753">
        <v>135367</v>
      </c>
      <c r="T43" s="753">
        <v>33353</v>
      </c>
      <c r="U43" s="753">
        <v>88365</v>
      </c>
      <c r="V43" s="753">
        <v>11878</v>
      </c>
      <c r="W43" s="753">
        <v>83286</v>
      </c>
      <c r="X43" s="753">
        <v>253400</v>
      </c>
      <c r="Y43" s="753">
        <v>194380</v>
      </c>
      <c r="Z43" s="753">
        <v>571015</v>
      </c>
      <c r="AA43" s="753">
        <v>313721</v>
      </c>
      <c r="AB43" s="753">
        <v>123539</v>
      </c>
      <c r="AC43" s="753">
        <v>157712</v>
      </c>
      <c r="AD43" s="753">
        <v>176049</v>
      </c>
      <c r="AE43" s="753">
        <v>741574</v>
      </c>
      <c r="AF43" s="753">
        <v>317534</v>
      </c>
      <c r="AG43" s="753">
        <v>173024</v>
      </c>
      <c r="AH43" s="753">
        <v>222394</v>
      </c>
      <c r="AI43" s="753">
        <v>405015</v>
      </c>
      <c r="AJ43" s="753">
        <v>280101</v>
      </c>
      <c r="AK43" s="752">
        <v>5111643</v>
      </c>
      <c r="AL43" s="754">
        <v>36903</v>
      </c>
      <c r="AM43" s="770">
        <v>3.1</v>
      </c>
      <c r="AN43" s="734"/>
    </row>
    <row r="44" spans="1:40">
      <c r="A44" s="670">
        <v>-2015</v>
      </c>
      <c r="B44" s="708" t="s">
        <v>1076</v>
      </c>
      <c r="C44" s="761">
        <v>5128666</v>
      </c>
      <c r="D44" s="757">
        <v>14779</v>
      </c>
      <c r="E44" s="758">
        <v>1280</v>
      </c>
      <c r="F44" s="758">
        <v>5900</v>
      </c>
      <c r="G44" s="758">
        <v>1462</v>
      </c>
      <c r="H44" s="758">
        <v>1160533</v>
      </c>
      <c r="I44" s="758">
        <v>153298</v>
      </c>
      <c r="J44" s="758">
        <v>10243</v>
      </c>
      <c r="K44" s="758">
        <v>15665</v>
      </c>
      <c r="L44" s="758">
        <v>159748</v>
      </c>
      <c r="M44" s="758">
        <v>7780</v>
      </c>
      <c r="N44" s="758">
        <v>28885</v>
      </c>
      <c r="O44" s="758">
        <v>117157</v>
      </c>
      <c r="P44" s="758">
        <v>65180</v>
      </c>
      <c r="Q44" s="758">
        <v>220627</v>
      </c>
      <c r="R44" s="758">
        <v>11004</v>
      </c>
      <c r="S44" s="758">
        <v>151540</v>
      </c>
      <c r="T44" s="758">
        <v>34867</v>
      </c>
      <c r="U44" s="758">
        <v>91766</v>
      </c>
      <c r="V44" s="758">
        <v>13056</v>
      </c>
      <c r="W44" s="758">
        <v>79718</v>
      </c>
      <c r="X44" s="758">
        <v>253901</v>
      </c>
      <c r="Y44" s="758">
        <v>205091</v>
      </c>
      <c r="Z44" s="758">
        <v>572351</v>
      </c>
      <c r="AA44" s="758">
        <v>318526</v>
      </c>
      <c r="AB44" s="758">
        <v>129141</v>
      </c>
      <c r="AC44" s="758">
        <v>151847</v>
      </c>
      <c r="AD44" s="758">
        <v>175496</v>
      </c>
      <c r="AE44" s="758">
        <v>737403</v>
      </c>
      <c r="AF44" s="758">
        <v>315836</v>
      </c>
      <c r="AG44" s="758">
        <v>146740</v>
      </c>
      <c r="AH44" s="758">
        <v>220093</v>
      </c>
      <c r="AI44" s="758">
        <v>410117</v>
      </c>
      <c r="AJ44" s="758">
        <v>271410</v>
      </c>
      <c r="AK44" s="757">
        <v>5091906</v>
      </c>
      <c r="AL44" s="759">
        <v>36761</v>
      </c>
      <c r="AM44" s="771">
        <v>3.1</v>
      </c>
      <c r="AN44" s="734"/>
    </row>
    <row r="45" spans="1:40">
      <c r="A45" s="677"/>
      <c r="B45" s="708" t="s">
        <v>1077</v>
      </c>
      <c r="C45" s="761">
        <v>5308312</v>
      </c>
      <c r="D45" s="757">
        <v>37137</v>
      </c>
      <c r="E45" s="758">
        <v>1374</v>
      </c>
      <c r="F45" s="758">
        <v>6606</v>
      </c>
      <c r="G45" s="758">
        <v>1531</v>
      </c>
      <c r="H45" s="758">
        <v>1191245</v>
      </c>
      <c r="I45" s="758">
        <v>183325</v>
      </c>
      <c r="J45" s="758">
        <v>10788</v>
      </c>
      <c r="K45" s="758">
        <v>16027</v>
      </c>
      <c r="L45" s="758">
        <v>162419</v>
      </c>
      <c r="M45" s="758">
        <v>7092</v>
      </c>
      <c r="N45" s="758">
        <v>33353</v>
      </c>
      <c r="O45" s="758">
        <v>118917</v>
      </c>
      <c r="P45" s="758">
        <v>74827</v>
      </c>
      <c r="Q45" s="758">
        <v>193026</v>
      </c>
      <c r="R45" s="758">
        <v>10580</v>
      </c>
      <c r="S45" s="758">
        <v>147959</v>
      </c>
      <c r="T45" s="758">
        <v>29078</v>
      </c>
      <c r="U45" s="758">
        <v>105701</v>
      </c>
      <c r="V45" s="758">
        <v>12168</v>
      </c>
      <c r="W45" s="758">
        <v>85985</v>
      </c>
      <c r="X45" s="758">
        <v>238768</v>
      </c>
      <c r="Y45" s="758">
        <v>227846</v>
      </c>
      <c r="Z45" s="758">
        <v>636576</v>
      </c>
      <c r="AA45" s="758">
        <v>314667</v>
      </c>
      <c r="AB45" s="758">
        <v>131596</v>
      </c>
      <c r="AC45" s="758">
        <v>149491</v>
      </c>
      <c r="AD45" s="758">
        <v>178803</v>
      </c>
      <c r="AE45" s="758">
        <v>749852</v>
      </c>
      <c r="AF45" s="758">
        <v>323377</v>
      </c>
      <c r="AG45" s="758">
        <v>176908</v>
      </c>
      <c r="AH45" s="758">
        <v>224847</v>
      </c>
      <c r="AI45" s="758">
        <v>417373</v>
      </c>
      <c r="AJ45" s="758">
        <v>262268</v>
      </c>
      <c r="AK45" s="757">
        <v>5270264</v>
      </c>
      <c r="AL45" s="759">
        <v>38048</v>
      </c>
      <c r="AM45" s="771">
        <v>2.4</v>
      </c>
      <c r="AN45" s="734"/>
    </row>
    <row r="46" spans="1:40">
      <c r="A46" s="678"/>
      <c r="B46" s="774" t="s">
        <v>1087</v>
      </c>
      <c r="C46" s="766">
        <v>5258919</v>
      </c>
      <c r="D46" s="762">
        <v>12851</v>
      </c>
      <c r="E46" s="763">
        <v>1338</v>
      </c>
      <c r="F46" s="763">
        <v>5395</v>
      </c>
      <c r="G46" s="763">
        <v>1326</v>
      </c>
      <c r="H46" s="763">
        <v>1240395</v>
      </c>
      <c r="I46" s="763">
        <v>165632</v>
      </c>
      <c r="J46" s="763">
        <v>9808</v>
      </c>
      <c r="K46" s="763">
        <v>15366</v>
      </c>
      <c r="L46" s="763">
        <v>169483</v>
      </c>
      <c r="M46" s="763">
        <v>6182</v>
      </c>
      <c r="N46" s="763">
        <v>30904</v>
      </c>
      <c r="O46" s="763">
        <v>116649</v>
      </c>
      <c r="P46" s="763">
        <v>70669</v>
      </c>
      <c r="Q46" s="763">
        <v>230877</v>
      </c>
      <c r="R46" s="763">
        <v>10078</v>
      </c>
      <c r="S46" s="763">
        <v>164676</v>
      </c>
      <c r="T46" s="763">
        <v>49143</v>
      </c>
      <c r="U46" s="763">
        <v>107196</v>
      </c>
      <c r="V46" s="763">
        <v>11069</v>
      </c>
      <c r="W46" s="763">
        <v>82662</v>
      </c>
      <c r="X46" s="763">
        <v>270348</v>
      </c>
      <c r="Y46" s="763">
        <v>244634</v>
      </c>
      <c r="Z46" s="763">
        <v>568697</v>
      </c>
      <c r="AA46" s="763">
        <v>307744</v>
      </c>
      <c r="AB46" s="763">
        <v>129563</v>
      </c>
      <c r="AC46" s="763">
        <v>150906</v>
      </c>
      <c r="AD46" s="763">
        <v>181794</v>
      </c>
      <c r="AE46" s="763">
        <v>729431</v>
      </c>
      <c r="AF46" s="763">
        <v>325079</v>
      </c>
      <c r="AG46" s="763">
        <v>161885</v>
      </c>
      <c r="AH46" s="763">
        <v>219928</v>
      </c>
      <c r="AI46" s="763">
        <v>419619</v>
      </c>
      <c r="AJ46" s="763">
        <v>250292</v>
      </c>
      <c r="AK46" s="762">
        <v>5221224</v>
      </c>
      <c r="AL46" s="764">
        <v>37694</v>
      </c>
      <c r="AM46" s="772">
        <v>2.1</v>
      </c>
      <c r="AN46" s="734"/>
    </row>
    <row r="47" spans="1:40">
      <c r="A47" s="662" t="s">
        <v>717</v>
      </c>
      <c r="B47" s="773" t="s">
        <v>1075</v>
      </c>
      <c r="C47" s="756">
        <v>5182654</v>
      </c>
      <c r="D47" s="758">
        <v>12033</v>
      </c>
      <c r="E47" s="758">
        <v>1363</v>
      </c>
      <c r="F47" s="758">
        <v>5742</v>
      </c>
      <c r="G47" s="758">
        <v>983</v>
      </c>
      <c r="H47" s="758">
        <v>1176549</v>
      </c>
      <c r="I47" s="758">
        <v>202553</v>
      </c>
      <c r="J47" s="758">
        <v>9421</v>
      </c>
      <c r="K47" s="758">
        <v>19085</v>
      </c>
      <c r="L47" s="758">
        <v>171083</v>
      </c>
      <c r="M47" s="758">
        <v>9543</v>
      </c>
      <c r="N47" s="758">
        <v>26305</v>
      </c>
      <c r="O47" s="758">
        <v>84788</v>
      </c>
      <c r="P47" s="758">
        <v>65598</v>
      </c>
      <c r="Q47" s="758">
        <v>227106</v>
      </c>
      <c r="R47" s="758">
        <v>7725</v>
      </c>
      <c r="S47" s="758">
        <v>108752</v>
      </c>
      <c r="T47" s="758">
        <v>31333</v>
      </c>
      <c r="U47" s="758">
        <v>108816</v>
      </c>
      <c r="V47" s="758">
        <v>12746</v>
      </c>
      <c r="W47" s="758">
        <v>91696</v>
      </c>
      <c r="X47" s="758">
        <v>234596</v>
      </c>
      <c r="Y47" s="758">
        <v>208761</v>
      </c>
      <c r="Z47" s="758">
        <v>580654</v>
      </c>
      <c r="AA47" s="758">
        <v>264149</v>
      </c>
      <c r="AB47" s="758">
        <v>135625</v>
      </c>
      <c r="AC47" s="758">
        <v>152992</v>
      </c>
      <c r="AD47" s="758">
        <v>168907</v>
      </c>
      <c r="AE47" s="758">
        <v>762843</v>
      </c>
      <c r="AF47" s="758">
        <v>343030</v>
      </c>
      <c r="AG47" s="758">
        <v>180021</v>
      </c>
      <c r="AH47" s="758">
        <v>243373</v>
      </c>
      <c r="AI47" s="758">
        <v>412564</v>
      </c>
      <c r="AJ47" s="758">
        <v>279210</v>
      </c>
      <c r="AK47" s="757">
        <v>5163395</v>
      </c>
      <c r="AL47" s="758">
        <v>19259</v>
      </c>
      <c r="AM47" s="770">
        <v>0.7</v>
      </c>
      <c r="AN47" s="734"/>
    </row>
    <row r="48" spans="1:40">
      <c r="A48" s="670">
        <v>-2016</v>
      </c>
      <c r="B48" s="708" t="s">
        <v>1076</v>
      </c>
      <c r="C48" s="761">
        <v>5158833</v>
      </c>
      <c r="D48" s="758">
        <v>16042</v>
      </c>
      <c r="E48" s="758">
        <v>1284</v>
      </c>
      <c r="F48" s="758">
        <v>7018</v>
      </c>
      <c r="G48" s="758">
        <v>1195</v>
      </c>
      <c r="H48" s="758">
        <v>1136524</v>
      </c>
      <c r="I48" s="758">
        <v>176177</v>
      </c>
      <c r="J48" s="758">
        <v>8979</v>
      </c>
      <c r="K48" s="758">
        <v>19175</v>
      </c>
      <c r="L48" s="758">
        <v>151542</v>
      </c>
      <c r="M48" s="758">
        <v>9841</v>
      </c>
      <c r="N48" s="758">
        <v>26686</v>
      </c>
      <c r="O48" s="758">
        <v>81560</v>
      </c>
      <c r="P48" s="758">
        <v>64361</v>
      </c>
      <c r="Q48" s="758">
        <v>233833</v>
      </c>
      <c r="R48" s="758">
        <v>8242</v>
      </c>
      <c r="S48" s="758">
        <v>111027</v>
      </c>
      <c r="T48" s="758">
        <v>35927</v>
      </c>
      <c r="U48" s="758">
        <v>109028</v>
      </c>
      <c r="V48" s="758">
        <v>13795</v>
      </c>
      <c r="W48" s="758">
        <v>86351</v>
      </c>
      <c r="X48" s="758">
        <v>243481</v>
      </c>
      <c r="Y48" s="758">
        <v>229852</v>
      </c>
      <c r="Z48" s="758">
        <v>580483</v>
      </c>
      <c r="AA48" s="758">
        <v>307442</v>
      </c>
      <c r="AB48" s="758">
        <v>142852</v>
      </c>
      <c r="AC48" s="758">
        <v>148199</v>
      </c>
      <c r="AD48" s="758">
        <v>168016</v>
      </c>
      <c r="AE48" s="758">
        <v>753194</v>
      </c>
      <c r="AF48" s="758">
        <v>335674</v>
      </c>
      <c r="AG48" s="758">
        <v>152989</v>
      </c>
      <c r="AH48" s="758">
        <v>236681</v>
      </c>
      <c r="AI48" s="758">
        <v>415066</v>
      </c>
      <c r="AJ48" s="758">
        <v>263668</v>
      </c>
      <c r="AK48" s="757">
        <v>5139662</v>
      </c>
      <c r="AL48" s="758">
        <v>19170</v>
      </c>
      <c r="AM48" s="771">
        <v>0.6</v>
      </c>
      <c r="AN48" s="734"/>
    </row>
    <row r="49" spans="1:40">
      <c r="A49" s="677"/>
      <c r="B49" s="708" t="s">
        <v>1077</v>
      </c>
      <c r="C49" s="761">
        <v>5338388</v>
      </c>
      <c r="D49" s="758">
        <v>41990</v>
      </c>
      <c r="E49" s="758">
        <v>1297</v>
      </c>
      <c r="F49" s="758">
        <v>7953</v>
      </c>
      <c r="G49" s="758">
        <v>1224</v>
      </c>
      <c r="H49" s="758">
        <v>1185023</v>
      </c>
      <c r="I49" s="758">
        <v>215337</v>
      </c>
      <c r="J49" s="758">
        <v>9201</v>
      </c>
      <c r="K49" s="758">
        <v>19174</v>
      </c>
      <c r="L49" s="758">
        <v>153186</v>
      </c>
      <c r="M49" s="758">
        <v>10533</v>
      </c>
      <c r="N49" s="758">
        <v>27743</v>
      </c>
      <c r="O49" s="758">
        <v>83565</v>
      </c>
      <c r="P49" s="758">
        <v>71399</v>
      </c>
      <c r="Q49" s="758">
        <v>221568</v>
      </c>
      <c r="R49" s="758">
        <v>7427</v>
      </c>
      <c r="S49" s="758">
        <v>111270</v>
      </c>
      <c r="T49" s="758">
        <v>42241</v>
      </c>
      <c r="U49" s="758">
        <v>110034</v>
      </c>
      <c r="V49" s="758">
        <v>13175</v>
      </c>
      <c r="W49" s="758">
        <v>89172</v>
      </c>
      <c r="X49" s="758">
        <v>221865</v>
      </c>
      <c r="Y49" s="758">
        <v>253740</v>
      </c>
      <c r="Z49" s="758">
        <v>638763</v>
      </c>
      <c r="AA49" s="758">
        <v>308859</v>
      </c>
      <c r="AB49" s="758">
        <v>141470</v>
      </c>
      <c r="AC49" s="758">
        <v>149843</v>
      </c>
      <c r="AD49" s="758">
        <v>168106</v>
      </c>
      <c r="AE49" s="758">
        <v>752302</v>
      </c>
      <c r="AF49" s="758">
        <v>338136</v>
      </c>
      <c r="AG49" s="758">
        <v>177130</v>
      </c>
      <c r="AH49" s="758">
        <v>213261</v>
      </c>
      <c r="AI49" s="758">
        <v>461701</v>
      </c>
      <c r="AJ49" s="758">
        <v>255887</v>
      </c>
      <c r="AK49" s="757">
        <v>5318551</v>
      </c>
      <c r="AL49" s="758">
        <v>19838</v>
      </c>
      <c r="AM49" s="771">
        <v>0.6</v>
      </c>
      <c r="AN49" s="734"/>
    </row>
    <row r="50" spans="1:40">
      <c r="A50" s="678"/>
      <c r="B50" s="774" t="s">
        <v>1088</v>
      </c>
      <c r="C50" s="766">
        <v>5212717</v>
      </c>
      <c r="D50" s="763">
        <v>13086</v>
      </c>
      <c r="E50" s="763">
        <v>1353</v>
      </c>
      <c r="F50" s="763">
        <v>5457</v>
      </c>
      <c r="G50" s="763">
        <v>1245</v>
      </c>
      <c r="H50" s="763">
        <v>1239703</v>
      </c>
      <c r="I50" s="763">
        <v>193690</v>
      </c>
      <c r="J50" s="763">
        <v>8627</v>
      </c>
      <c r="K50" s="763">
        <v>18511</v>
      </c>
      <c r="L50" s="763">
        <v>166079</v>
      </c>
      <c r="M50" s="763">
        <v>11589</v>
      </c>
      <c r="N50" s="763">
        <v>26552</v>
      </c>
      <c r="O50" s="763">
        <v>92845</v>
      </c>
      <c r="P50" s="763">
        <v>71368</v>
      </c>
      <c r="Q50" s="763">
        <v>258541</v>
      </c>
      <c r="R50" s="763">
        <v>7373</v>
      </c>
      <c r="S50" s="763">
        <v>114404</v>
      </c>
      <c r="T50" s="763">
        <v>53288</v>
      </c>
      <c r="U50" s="763">
        <v>117231</v>
      </c>
      <c r="V50" s="763">
        <v>12247</v>
      </c>
      <c r="W50" s="763">
        <v>87357</v>
      </c>
      <c r="X50" s="763">
        <v>257139</v>
      </c>
      <c r="Y50" s="763">
        <v>253919</v>
      </c>
      <c r="Z50" s="763">
        <v>559049</v>
      </c>
      <c r="AA50" s="763">
        <v>304369</v>
      </c>
      <c r="AB50" s="763">
        <v>132576</v>
      </c>
      <c r="AC50" s="763">
        <v>147137</v>
      </c>
      <c r="AD50" s="763">
        <v>169423</v>
      </c>
      <c r="AE50" s="763">
        <v>724601</v>
      </c>
      <c r="AF50" s="763">
        <v>339745</v>
      </c>
      <c r="AG50" s="763">
        <v>158267</v>
      </c>
      <c r="AH50" s="763">
        <v>229469</v>
      </c>
      <c r="AI50" s="763">
        <v>412564</v>
      </c>
      <c r="AJ50" s="763">
        <v>244246</v>
      </c>
      <c r="AK50" s="762">
        <v>5193346</v>
      </c>
      <c r="AL50" s="763">
        <v>19371</v>
      </c>
      <c r="AM50" s="772">
        <v>-0.9</v>
      </c>
      <c r="AN50" s="734"/>
    </row>
    <row r="51" spans="1:40">
      <c r="A51" s="662" t="s">
        <v>811</v>
      </c>
      <c r="B51" s="773" t="s">
        <v>1075</v>
      </c>
      <c r="C51" s="756">
        <v>5246957</v>
      </c>
      <c r="D51" s="758">
        <v>11799</v>
      </c>
      <c r="E51" s="758">
        <v>1385</v>
      </c>
      <c r="F51" s="758">
        <v>5582</v>
      </c>
      <c r="G51" s="758">
        <v>1035</v>
      </c>
      <c r="H51" s="758">
        <v>1189421</v>
      </c>
      <c r="I51" s="758">
        <v>197800</v>
      </c>
      <c r="J51" s="758">
        <v>9422</v>
      </c>
      <c r="K51" s="758">
        <v>18258</v>
      </c>
      <c r="L51" s="758">
        <v>168061</v>
      </c>
      <c r="M51" s="758">
        <v>9002</v>
      </c>
      <c r="N51" s="758">
        <v>29591</v>
      </c>
      <c r="O51" s="758">
        <v>104829</v>
      </c>
      <c r="P51" s="758">
        <v>65967</v>
      </c>
      <c r="Q51" s="758">
        <v>224970</v>
      </c>
      <c r="R51" s="758">
        <v>11275</v>
      </c>
      <c r="S51" s="758">
        <v>107062</v>
      </c>
      <c r="T51" s="758">
        <v>34833</v>
      </c>
      <c r="U51" s="758">
        <v>111283</v>
      </c>
      <c r="V51" s="758">
        <v>11120</v>
      </c>
      <c r="W51" s="758">
        <v>85948</v>
      </c>
      <c r="X51" s="758">
        <v>234375</v>
      </c>
      <c r="Y51" s="758">
        <v>199744</v>
      </c>
      <c r="Z51" s="758">
        <v>575231</v>
      </c>
      <c r="AA51" s="758">
        <v>291648</v>
      </c>
      <c r="AB51" s="758">
        <v>159113</v>
      </c>
      <c r="AC51" s="758">
        <v>140093</v>
      </c>
      <c r="AD51" s="758">
        <v>168359</v>
      </c>
      <c r="AE51" s="758">
        <v>767974</v>
      </c>
      <c r="AF51" s="758">
        <v>342512</v>
      </c>
      <c r="AG51" s="758">
        <v>174577</v>
      </c>
      <c r="AH51" s="758">
        <v>254050</v>
      </c>
      <c r="AI51" s="758">
        <v>422193</v>
      </c>
      <c r="AJ51" s="758">
        <v>282325</v>
      </c>
      <c r="AK51" s="757">
        <v>5221415</v>
      </c>
      <c r="AL51" s="758">
        <v>25542</v>
      </c>
      <c r="AM51" s="770">
        <v>1.2</v>
      </c>
      <c r="AN51" s="734"/>
    </row>
    <row r="52" spans="1:40">
      <c r="A52" s="670">
        <v>-2017</v>
      </c>
      <c r="B52" s="708" t="s">
        <v>1076</v>
      </c>
      <c r="C52" s="761">
        <v>5264403</v>
      </c>
      <c r="D52" s="758">
        <v>15734</v>
      </c>
      <c r="E52" s="758">
        <v>1363</v>
      </c>
      <c r="F52" s="758">
        <v>7124</v>
      </c>
      <c r="G52" s="758">
        <v>1028</v>
      </c>
      <c r="H52" s="758">
        <v>1175230</v>
      </c>
      <c r="I52" s="758">
        <v>184474</v>
      </c>
      <c r="J52" s="758">
        <v>9290</v>
      </c>
      <c r="K52" s="758">
        <v>18742</v>
      </c>
      <c r="L52" s="758">
        <v>159246</v>
      </c>
      <c r="M52" s="758">
        <v>9288</v>
      </c>
      <c r="N52" s="758">
        <v>28991</v>
      </c>
      <c r="O52" s="758">
        <v>102509</v>
      </c>
      <c r="P52" s="758">
        <v>65546</v>
      </c>
      <c r="Q52" s="758">
        <v>235661</v>
      </c>
      <c r="R52" s="758">
        <v>11551</v>
      </c>
      <c r="S52" s="758">
        <v>104227</v>
      </c>
      <c r="T52" s="758">
        <v>33763</v>
      </c>
      <c r="U52" s="758">
        <v>119425</v>
      </c>
      <c r="V52" s="758">
        <v>11110</v>
      </c>
      <c r="W52" s="758">
        <v>81406</v>
      </c>
      <c r="X52" s="758">
        <v>249490</v>
      </c>
      <c r="Y52" s="758">
        <v>218181</v>
      </c>
      <c r="Z52" s="758">
        <v>588740</v>
      </c>
      <c r="AA52" s="758">
        <v>302910</v>
      </c>
      <c r="AB52" s="758">
        <v>156813</v>
      </c>
      <c r="AC52" s="758">
        <v>142305</v>
      </c>
      <c r="AD52" s="758">
        <v>169134</v>
      </c>
      <c r="AE52" s="758">
        <v>770103</v>
      </c>
      <c r="AF52" s="758">
        <v>345382</v>
      </c>
      <c r="AG52" s="758">
        <v>152044</v>
      </c>
      <c r="AH52" s="758">
        <v>251256</v>
      </c>
      <c r="AI52" s="758">
        <v>418243</v>
      </c>
      <c r="AJ52" s="758">
        <v>273696</v>
      </c>
      <c r="AK52" s="757">
        <v>5238777</v>
      </c>
      <c r="AL52" s="758">
        <v>25627</v>
      </c>
      <c r="AM52" s="771">
        <v>2</v>
      </c>
      <c r="AN52" s="734"/>
    </row>
    <row r="53" spans="1:40">
      <c r="A53" s="677"/>
      <c r="B53" s="708" t="s">
        <v>1077</v>
      </c>
      <c r="C53" s="761">
        <v>5443992</v>
      </c>
      <c r="D53" s="758">
        <v>40478</v>
      </c>
      <c r="E53" s="758">
        <v>1372</v>
      </c>
      <c r="F53" s="758">
        <v>7071</v>
      </c>
      <c r="G53" s="758">
        <v>1057</v>
      </c>
      <c r="H53" s="758">
        <v>1253340</v>
      </c>
      <c r="I53" s="758">
        <v>221073</v>
      </c>
      <c r="J53" s="758">
        <v>9487</v>
      </c>
      <c r="K53" s="758">
        <v>18923</v>
      </c>
      <c r="L53" s="758">
        <v>158476</v>
      </c>
      <c r="M53" s="758">
        <v>10014</v>
      </c>
      <c r="N53" s="758">
        <v>28201</v>
      </c>
      <c r="O53" s="758">
        <v>106908</v>
      </c>
      <c r="P53" s="758">
        <v>73729</v>
      </c>
      <c r="Q53" s="758">
        <v>240453</v>
      </c>
      <c r="R53" s="758">
        <v>11708</v>
      </c>
      <c r="S53" s="758">
        <v>108517</v>
      </c>
      <c r="T53" s="758">
        <v>37102</v>
      </c>
      <c r="U53" s="758">
        <v>132729</v>
      </c>
      <c r="V53" s="758">
        <v>10897</v>
      </c>
      <c r="W53" s="758">
        <v>85123</v>
      </c>
      <c r="X53" s="758">
        <v>239721</v>
      </c>
      <c r="Y53" s="758">
        <v>240565</v>
      </c>
      <c r="Z53" s="758">
        <v>643856</v>
      </c>
      <c r="AA53" s="758">
        <v>304250</v>
      </c>
      <c r="AB53" s="758">
        <v>160029</v>
      </c>
      <c r="AC53" s="758">
        <v>145240</v>
      </c>
      <c r="AD53" s="758">
        <v>168887</v>
      </c>
      <c r="AE53" s="758">
        <v>766241</v>
      </c>
      <c r="AF53" s="758">
        <v>345318</v>
      </c>
      <c r="AG53" s="758">
        <v>175440</v>
      </c>
      <c r="AH53" s="758">
        <v>250461</v>
      </c>
      <c r="AI53" s="758">
        <v>419777</v>
      </c>
      <c r="AJ53" s="758">
        <v>254388</v>
      </c>
      <c r="AK53" s="757">
        <v>5417491</v>
      </c>
      <c r="AL53" s="758">
        <v>26501</v>
      </c>
      <c r="AM53" s="771">
        <v>2</v>
      </c>
      <c r="AN53" s="734"/>
    </row>
    <row r="54" spans="1:40">
      <c r="A54" s="678"/>
      <c r="B54" s="774" t="s">
        <v>1089</v>
      </c>
      <c r="C54" s="766">
        <v>5312685</v>
      </c>
      <c r="D54" s="763">
        <v>12776</v>
      </c>
      <c r="E54" s="763">
        <v>1192</v>
      </c>
      <c r="F54" s="763">
        <v>5973</v>
      </c>
      <c r="G54" s="763">
        <v>1022</v>
      </c>
      <c r="H54" s="763">
        <v>1280556</v>
      </c>
      <c r="I54" s="763">
        <v>187490</v>
      </c>
      <c r="J54" s="763">
        <v>8635</v>
      </c>
      <c r="K54" s="763">
        <v>17709</v>
      </c>
      <c r="L54" s="763">
        <v>171332</v>
      </c>
      <c r="M54" s="763">
        <v>10346</v>
      </c>
      <c r="N54" s="763">
        <v>28375</v>
      </c>
      <c r="O54" s="763">
        <v>105465</v>
      </c>
      <c r="P54" s="763">
        <v>72204</v>
      </c>
      <c r="Q54" s="763">
        <v>264697</v>
      </c>
      <c r="R54" s="763">
        <v>11389</v>
      </c>
      <c r="S54" s="763">
        <v>128179</v>
      </c>
      <c r="T54" s="763">
        <v>55140</v>
      </c>
      <c r="U54" s="763">
        <v>129197</v>
      </c>
      <c r="V54" s="763">
        <v>10258</v>
      </c>
      <c r="W54" s="763">
        <v>80140</v>
      </c>
      <c r="X54" s="763">
        <v>272995</v>
      </c>
      <c r="Y54" s="763">
        <v>227780</v>
      </c>
      <c r="Z54" s="763">
        <v>559637</v>
      </c>
      <c r="AA54" s="763">
        <v>297429</v>
      </c>
      <c r="AB54" s="763">
        <v>159127</v>
      </c>
      <c r="AC54" s="763">
        <v>145552</v>
      </c>
      <c r="AD54" s="763">
        <v>168328</v>
      </c>
      <c r="AE54" s="763">
        <v>729998</v>
      </c>
      <c r="AF54" s="763">
        <v>345551</v>
      </c>
      <c r="AG54" s="763">
        <v>155899</v>
      </c>
      <c r="AH54" s="763">
        <v>222364</v>
      </c>
      <c r="AI54" s="763">
        <v>458198</v>
      </c>
      <c r="AJ54" s="763">
        <v>242447</v>
      </c>
      <c r="AK54" s="762">
        <v>5286824</v>
      </c>
      <c r="AL54" s="763">
        <v>25862</v>
      </c>
      <c r="AM54" s="772">
        <v>1.9</v>
      </c>
      <c r="AN54" s="734"/>
    </row>
    <row r="55" spans="1:40">
      <c r="A55" s="662" t="s">
        <v>721</v>
      </c>
      <c r="B55" s="773" t="s">
        <v>1075</v>
      </c>
      <c r="C55" s="756">
        <v>5273464</v>
      </c>
      <c r="D55" s="752">
        <v>11079</v>
      </c>
      <c r="E55" s="753">
        <v>1376</v>
      </c>
      <c r="F55" s="753">
        <v>6192</v>
      </c>
      <c r="G55" s="753">
        <v>1000</v>
      </c>
      <c r="H55" s="753">
        <v>1232772</v>
      </c>
      <c r="I55" s="753">
        <v>215916</v>
      </c>
      <c r="J55" s="753">
        <v>9360</v>
      </c>
      <c r="K55" s="753">
        <v>20279</v>
      </c>
      <c r="L55" s="753">
        <v>172374</v>
      </c>
      <c r="M55" s="753">
        <v>8689</v>
      </c>
      <c r="N55" s="753">
        <v>27982</v>
      </c>
      <c r="O55" s="753">
        <v>100640</v>
      </c>
      <c r="P55" s="753">
        <v>66232</v>
      </c>
      <c r="Q55" s="753">
        <v>234935</v>
      </c>
      <c r="R55" s="753">
        <v>2552</v>
      </c>
      <c r="S55" s="753">
        <v>98494</v>
      </c>
      <c r="T55" s="753">
        <v>32030</v>
      </c>
      <c r="U55" s="753">
        <v>147727</v>
      </c>
      <c r="V55" s="753">
        <v>12185</v>
      </c>
      <c r="W55" s="753">
        <v>83378</v>
      </c>
      <c r="X55" s="753">
        <v>234375</v>
      </c>
      <c r="Y55" s="753">
        <v>204641</v>
      </c>
      <c r="Z55" s="753">
        <v>559887</v>
      </c>
      <c r="AA55" s="753">
        <v>290895</v>
      </c>
      <c r="AB55" s="753">
        <v>170888</v>
      </c>
      <c r="AC55" s="753">
        <v>144941</v>
      </c>
      <c r="AD55" s="753">
        <v>169770</v>
      </c>
      <c r="AE55" s="753">
        <v>769956</v>
      </c>
      <c r="AF55" s="753">
        <v>322882</v>
      </c>
      <c r="AG55" s="753">
        <v>177371</v>
      </c>
      <c r="AH55" s="753">
        <v>241072</v>
      </c>
      <c r="AI55" s="753">
        <v>443348</v>
      </c>
      <c r="AJ55" s="753">
        <v>261065</v>
      </c>
      <c r="AK55" s="752">
        <v>5243508</v>
      </c>
      <c r="AL55" s="754">
        <v>29956</v>
      </c>
      <c r="AM55" s="770">
        <v>0.5</v>
      </c>
      <c r="AN55" s="734"/>
    </row>
    <row r="56" spans="1:40">
      <c r="A56" s="670">
        <v>-2018</v>
      </c>
      <c r="B56" s="708" t="s">
        <v>1076</v>
      </c>
      <c r="C56" s="761">
        <v>5206065</v>
      </c>
      <c r="D56" s="757">
        <v>15872</v>
      </c>
      <c r="E56" s="758">
        <v>1264</v>
      </c>
      <c r="F56" s="758">
        <v>6610</v>
      </c>
      <c r="G56" s="758">
        <v>928</v>
      </c>
      <c r="H56" s="758">
        <v>1187619</v>
      </c>
      <c r="I56" s="758">
        <v>193991</v>
      </c>
      <c r="J56" s="758">
        <v>9218</v>
      </c>
      <c r="K56" s="758">
        <v>18544</v>
      </c>
      <c r="L56" s="758">
        <v>159425</v>
      </c>
      <c r="M56" s="758">
        <v>9322</v>
      </c>
      <c r="N56" s="758">
        <v>28342</v>
      </c>
      <c r="O56" s="758">
        <v>93794</v>
      </c>
      <c r="P56" s="758">
        <v>63953</v>
      </c>
      <c r="Q56" s="758">
        <v>245800</v>
      </c>
      <c r="R56" s="758">
        <v>2415</v>
      </c>
      <c r="S56" s="758">
        <v>99643</v>
      </c>
      <c r="T56" s="758">
        <v>26079</v>
      </c>
      <c r="U56" s="758">
        <v>146822</v>
      </c>
      <c r="V56" s="758">
        <v>12238</v>
      </c>
      <c r="W56" s="758">
        <v>78034</v>
      </c>
      <c r="X56" s="758">
        <v>257446</v>
      </c>
      <c r="Y56" s="758">
        <v>211884</v>
      </c>
      <c r="Z56" s="758">
        <v>568681</v>
      </c>
      <c r="AA56" s="758">
        <v>284507</v>
      </c>
      <c r="AB56" s="758">
        <v>168189</v>
      </c>
      <c r="AC56" s="758">
        <v>142749</v>
      </c>
      <c r="AD56" s="758">
        <v>167365</v>
      </c>
      <c r="AE56" s="758">
        <v>757577</v>
      </c>
      <c r="AF56" s="758">
        <v>329825</v>
      </c>
      <c r="AG56" s="758">
        <v>150760</v>
      </c>
      <c r="AH56" s="758">
        <v>234315</v>
      </c>
      <c r="AI56" s="758">
        <v>442982</v>
      </c>
      <c r="AJ56" s="758">
        <v>247918</v>
      </c>
      <c r="AK56" s="757">
        <v>5176492</v>
      </c>
      <c r="AL56" s="759">
        <v>29573</v>
      </c>
      <c r="AM56" s="771">
        <v>-1.1000000000000001</v>
      </c>
      <c r="AN56" s="734"/>
    </row>
    <row r="57" spans="1:40">
      <c r="A57" s="677"/>
      <c r="B57" s="708" t="s">
        <v>1077</v>
      </c>
      <c r="C57" s="761">
        <v>5388188</v>
      </c>
      <c r="D57" s="757">
        <v>37889</v>
      </c>
      <c r="E57" s="758">
        <v>1343</v>
      </c>
      <c r="F57" s="758">
        <v>7812</v>
      </c>
      <c r="G57" s="758">
        <v>995</v>
      </c>
      <c r="H57" s="758">
        <v>1278991</v>
      </c>
      <c r="I57" s="758">
        <v>224068</v>
      </c>
      <c r="J57" s="758">
        <v>9726</v>
      </c>
      <c r="K57" s="758">
        <v>18554</v>
      </c>
      <c r="L57" s="758">
        <v>174133</v>
      </c>
      <c r="M57" s="758">
        <v>9078</v>
      </c>
      <c r="N57" s="758">
        <v>30822</v>
      </c>
      <c r="O57" s="758">
        <v>99688</v>
      </c>
      <c r="P57" s="758">
        <v>72891</v>
      </c>
      <c r="Q57" s="758">
        <v>234152</v>
      </c>
      <c r="R57" s="758">
        <v>2313</v>
      </c>
      <c r="S57" s="758">
        <v>104200</v>
      </c>
      <c r="T57" s="758">
        <v>27798</v>
      </c>
      <c r="U57" s="758">
        <v>174589</v>
      </c>
      <c r="V57" s="758">
        <v>12270</v>
      </c>
      <c r="W57" s="758">
        <v>84708</v>
      </c>
      <c r="X57" s="758">
        <v>240076</v>
      </c>
      <c r="Y57" s="758">
        <v>228156</v>
      </c>
      <c r="Z57" s="758">
        <v>621145</v>
      </c>
      <c r="AA57" s="758">
        <v>291905</v>
      </c>
      <c r="AB57" s="758">
        <v>168270</v>
      </c>
      <c r="AC57" s="758">
        <v>142255</v>
      </c>
      <c r="AD57" s="758">
        <v>166981</v>
      </c>
      <c r="AE57" s="758">
        <v>755294</v>
      </c>
      <c r="AF57" s="758">
        <v>334588</v>
      </c>
      <c r="AG57" s="758">
        <v>174261</v>
      </c>
      <c r="AH57" s="758">
        <v>233662</v>
      </c>
      <c r="AI57" s="758">
        <v>436420</v>
      </c>
      <c r="AJ57" s="758">
        <v>237539</v>
      </c>
      <c r="AK57" s="757">
        <v>5357581</v>
      </c>
      <c r="AL57" s="759">
        <v>30608</v>
      </c>
      <c r="AM57" s="771">
        <v>-1</v>
      </c>
      <c r="AN57" s="734"/>
    </row>
    <row r="58" spans="1:40">
      <c r="A58" s="678"/>
      <c r="B58" s="774" t="s">
        <v>1090</v>
      </c>
      <c r="C58" s="766">
        <v>5310059</v>
      </c>
      <c r="D58" s="762">
        <v>11797</v>
      </c>
      <c r="E58" s="763">
        <v>1270</v>
      </c>
      <c r="F58" s="763">
        <v>6372</v>
      </c>
      <c r="G58" s="763">
        <v>966</v>
      </c>
      <c r="H58" s="763">
        <v>1258318</v>
      </c>
      <c r="I58" s="763">
        <v>191415</v>
      </c>
      <c r="J58" s="763">
        <v>8266</v>
      </c>
      <c r="K58" s="763">
        <v>18936</v>
      </c>
      <c r="L58" s="763">
        <v>193664</v>
      </c>
      <c r="M58" s="763">
        <v>8177</v>
      </c>
      <c r="N58" s="763">
        <v>25958</v>
      </c>
      <c r="O58" s="763">
        <v>93186</v>
      </c>
      <c r="P58" s="763">
        <v>65869</v>
      </c>
      <c r="Q58" s="763">
        <v>250741</v>
      </c>
      <c r="R58" s="763">
        <v>1804</v>
      </c>
      <c r="S58" s="763">
        <v>99934</v>
      </c>
      <c r="T58" s="763">
        <v>43153</v>
      </c>
      <c r="U58" s="763">
        <v>167804</v>
      </c>
      <c r="V58" s="763">
        <v>11966</v>
      </c>
      <c r="W58" s="763">
        <v>77446</v>
      </c>
      <c r="X58" s="763">
        <v>280824</v>
      </c>
      <c r="Y58" s="763">
        <v>240344</v>
      </c>
      <c r="Z58" s="763">
        <v>546858</v>
      </c>
      <c r="AA58" s="763">
        <v>326198</v>
      </c>
      <c r="AB58" s="763">
        <v>147212</v>
      </c>
      <c r="AC58" s="763">
        <v>138303</v>
      </c>
      <c r="AD58" s="763">
        <v>168417</v>
      </c>
      <c r="AE58" s="763">
        <v>755292</v>
      </c>
      <c r="AF58" s="763">
        <v>341790</v>
      </c>
      <c r="AG58" s="763">
        <v>156368</v>
      </c>
      <c r="AH58" s="763">
        <v>240199</v>
      </c>
      <c r="AI58" s="763">
        <v>431541</v>
      </c>
      <c r="AJ58" s="763">
        <v>227826</v>
      </c>
      <c r="AK58" s="762">
        <v>5279896</v>
      </c>
      <c r="AL58" s="764">
        <v>30164</v>
      </c>
      <c r="AM58" s="772">
        <v>0</v>
      </c>
      <c r="AN58" s="734"/>
    </row>
    <row r="59" spans="1:40">
      <c r="A59" s="636" t="s">
        <v>1091</v>
      </c>
      <c r="B59" s="637" t="s">
        <v>1075</v>
      </c>
      <c r="C59" s="775">
        <v>5285528</v>
      </c>
      <c r="D59" s="776">
        <v>10966</v>
      </c>
      <c r="E59" s="777">
        <v>1351</v>
      </c>
      <c r="F59" s="777">
        <v>5673</v>
      </c>
      <c r="G59" s="777">
        <v>884</v>
      </c>
      <c r="H59" s="777">
        <v>1207953</v>
      </c>
      <c r="I59" s="777">
        <v>203506</v>
      </c>
      <c r="J59" s="777">
        <v>8786</v>
      </c>
      <c r="K59" s="777">
        <v>19474</v>
      </c>
      <c r="L59" s="777">
        <v>203343</v>
      </c>
      <c r="M59" s="777">
        <v>7309</v>
      </c>
      <c r="N59" s="777">
        <v>24330</v>
      </c>
      <c r="O59" s="777">
        <v>96417</v>
      </c>
      <c r="P59" s="777">
        <v>63226</v>
      </c>
      <c r="Q59" s="777">
        <v>224928</v>
      </c>
      <c r="R59" s="777">
        <v>1690</v>
      </c>
      <c r="S59" s="777">
        <v>88483</v>
      </c>
      <c r="T59" s="777">
        <v>38540</v>
      </c>
      <c r="U59" s="777">
        <v>139554</v>
      </c>
      <c r="V59" s="777">
        <v>11077</v>
      </c>
      <c r="W59" s="777">
        <v>77291</v>
      </c>
      <c r="X59" s="777">
        <v>236100</v>
      </c>
      <c r="Y59" s="777">
        <v>194616</v>
      </c>
      <c r="Z59" s="777">
        <v>539346</v>
      </c>
      <c r="AA59" s="777">
        <v>345691</v>
      </c>
      <c r="AB59" s="777">
        <v>153844</v>
      </c>
      <c r="AC59" s="777">
        <v>142326</v>
      </c>
      <c r="AD59" s="777">
        <v>169323</v>
      </c>
      <c r="AE59" s="777">
        <v>763286</v>
      </c>
      <c r="AF59" s="777">
        <v>354861</v>
      </c>
      <c r="AG59" s="777">
        <v>180927</v>
      </c>
      <c r="AH59" s="777">
        <v>230923</v>
      </c>
      <c r="AI59" s="777">
        <v>455288</v>
      </c>
      <c r="AJ59" s="777">
        <v>262143</v>
      </c>
      <c r="AK59" s="776">
        <v>5255503</v>
      </c>
      <c r="AL59" s="778">
        <v>30024</v>
      </c>
      <c r="AM59" s="779">
        <v>0.2</v>
      </c>
      <c r="AN59" s="734"/>
    </row>
    <row r="60" spans="1:40">
      <c r="A60" s="670">
        <v>-2019</v>
      </c>
      <c r="B60" s="780" t="s">
        <v>1076</v>
      </c>
      <c r="C60" s="781">
        <v>5251740</v>
      </c>
      <c r="D60" s="782">
        <v>14941</v>
      </c>
      <c r="E60" s="783">
        <v>1287</v>
      </c>
      <c r="F60" s="783">
        <v>6054</v>
      </c>
      <c r="G60" s="783">
        <v>783</v>
      </c>
      <c r="H60" s="783">
        <v>1179657</v>
      </c>
      <c r="I60" s="783">
        <v>181890</v>
      </c>
      <c r="J60" s="783">
        <v>8101</v>
      </c>
      <c r="K60" s="783">
        <v>18029</v>
      </c>
      <c r="L60" s="783">
        <v>189947</v>
      </c>
      <c r="M60" s="783">
        <v>7180</v>
      </c>
      <c r="N60" s="783">
        <v>22793</v>
      </c>
      <c r="O60" s="783">
        <v>89884</v>
      </c>
      <c r="P60" s="783">
        <v>59112</v>
      </c>
      <c r="Q60" s="783">
        <v>237086</v>
      </c>
      <c r="R60" s="783">
        <v>1592</v>
      </c>
      <c r="S60" s="783">
        <v>94788</v>
      </c>
      <c r="T60" s="783">
        <v>43524</v>
      </c>
      <c r="U60" s="783">
        <v>141456</v>
      </c>
      <c r="V60" s="783">
        <v>11643</v>
      </c>
      <c r="W60" s="783">
        <v>72631</v>
      </c>
      <c r="X60" s="783">
        <v>241148</v>
      </c>
      <c r="Y60" s="783">
        <v>209302</v>
      </c>
      <c r="Z60" s="783">
        <v>562031</v>
      </c>
      <c r="AA60" s="783">
        <v>336184</v>
      </c>
      <c r="AB60" s="783">
        <v>154425</v>
      </c>
      <c r="AC60" s="783">
        <v>148441</v>
      </c>
      <c r="AD60" s="783">
        <v>166750</v>
      </c>
      <c r="AE60" s="783">
        <v>754313</v>
      </c>
      <c r="AF60" s="783">
        <v>332718</v>
      </c>
      <c r="AG60" s="783">
        <v>154577</v>
      </c>
      <c r="AH60" s="783">
        <v>253700</v>
      </c>
      <c r="AI60" s="783">
        <v>455587</v>
      </c>
      <c r="AJ60" s="783">
        <v>250010</v>
      </c>
      <c r="AK60" s="782">
        <v>5221908</v>
      </c>
      <c r="AL60" s="784">
        <v>29832</v>
      </c>
      <c r="AM60" s="785">
        <v>0.9</v>
      </c>
      <c r="AN60" s="734"/>
    </row>
    <row r="61" spans="1:40">
      <c r="A61" s="670"/>
      <c r="B61" s="780" t="s">
        <v>1077</v>
      </c>
      <c r="C61" s="781">
        <v>5421378</v>
      </c>
      <c r="D61" s="782">
        <v>38201</v>
      </c>
      <c r="E61" s="783">
        <v>1303</v>
      </c>
      <c r="F61" s="783">
        <v>6979</v>
      </c>
      <c r="G61" s="783">
        <v>782</v>
      </c>
      <c r="H61" s="783">
        <v>1263801</v>
      </c>
      <c r="I61" s="783">
        <v>211368</v>
      </c>
      <c r="J61" s="783">
        <v>9664</v>
      </c>
      <c r="K61" s="783">
        <v>20229</v>
      </c>
      <c r="L61" s="783">
        <v>243410</v>
      </c>
      <c r="M61" s="783">
        <v>6896</v>
      </c>
      <c r="N61" s="783">
        <v>27954</v>
      </c>
      <c r="O61" s="783">
        <v>90942</v>
      </c>
      <c r="P61" s="783">
        <v>67538</v>
      </c>
      <c r="Q61" s="783">
        <v>218435</v>
      </c>
      <c r="R61" s="783">
        <v>1660</v>
      </c>
      <c r="S61" s="783">
        <v>87958</v>
      </c>
      <c r="T61" s="783">
        <v>38339</v>
      </c>
      <c r="U61" s="783">
        <v>152029</v>
      </c>
      <c r="V61" s="783">
        <v>11697</v>
      </c>
      <c r="W61" s="783">
        <v>75682</v>
      </c>
      <c r="X61" s="783">
        <v>225509</v>
      </c>
      <c r="Y61" s="783">
        <v>239045</v>
      </c>
      <c r="Z61" s="783">
        <v>581685</v>
      </c>
      <c r="AA61" s="783">
        <v>332608</v>
      </c>
      <c r="AB61" s="783">
        <v>149509</v>
      </c>
      <c r="AC61" s="783">
        <v>149359</v>
      </c>
      <c r="AD61" s="783">
        <v>167895</v>
      </c>
      <c r="AE61" s="783">
        <v>758979</v>
      </c>
      <c r="AF61" s="783">
        <v>337850</v>
      </c>
      <c r="AG61" s="783">
        <v>181519</v>
      </c>
      <c r="AH61" s="783">
        <v>254907</v>
      </c>
      <c r="AI61" s="783">
        <v>472796</v>
      </c>
      <c r="AJ61" s="783">
        <v>227855</v>
      </c>
      <c r="AK61" s="782">
        <v>5390582</v>
      </c>
      <c r="AL61" s="784">
        <v>30796</v>
      </c>
      <c r="AM61" s="785">
        <v>0.6</v>
      </c>
      <c r="AN61" s="734"/>
    </row>
    <row r="62" spans="1:40">
      <c r="A62" s="687"/>
      <c r="B62" s="679" t="s">
        <v>1092</v>
      </c>
      <c r="C62" s="794">
        <v>5264079</v>
      </c>
      <c r="D62" s="796">
        <v>12629</v>
      </c>
      <c r="E62" s="795">
        <v>1214</v>
      </c>
      <c r="F62" s="795">
        <v>5626</v>
      </c>
      <c r="G62" s="795">
        <v>737</v>
      </c>
      <c r="H62" s="795">
        <v>1238793</v>
      </c>
      <c r="I62" s="795">
        <v>196455</v>
      </c>
      <c r="J62" s="795">
        <v>8427</v>
      </c>
      <c r="K62" s="795">
        <v>19886</v>
      </c>
      <c r="L62" s="795">
        <v>178894</v>
      </c>
      <c r="M62" s="795">
        <v>6906</v>
      </c>
      <c r="N62" s="795">
        <v>29080</v>
      </c>
      <c r="O62" s="795">
        <v>85500</v>
      </c>
      <c r="P62" s="795">
        <v>62860</v>
      </c>
      <c r="Q62" s="795">
        <v>253867</v>
      </c>
      <c r="R62" s="795">
        <v>1800</v>
      </c>
      <c r="S62" s="795">
        <v>90387</v>
      </c>
      <c r="T62" s="795">
        <v>36808</v>
      </c>
      <c r="U62" s="795">
        <v>172761</v>
      </c>
      <c r="V62" s="795">
        <v>11527</v>
      </c>
      <c r="W62" s="795">
        <v>83635</v>
      </c>
      <c r="X62" s="795">
        <v>255345</v>
      </c>
      <c r="Y62" s="795">
        <v>248555</v>
      </c>
      <c r="Z62" s="795">
        <v>534923</v>
      </c>
      <c r="AA62" s="795">
        <v>300631</v>
      </c>
      <c r="AB62" s="795">
        <v>149586</v>
      </c>
      <c r="AC62" s="795">
        <v>140579</v>
      </c>
      <c r="AD62" s="795">
        <v>170388</v>
      </c>
      <c r="AE62" s="795">
        <v>764638</v>
      </c>
      <c r="AF62" s="795">
        <v>336969</v>
      </c>
      <c r="AG62" s="795">
        <v>160990</v>
      </c>
      <c r="AH62" s="795">
        <v>241120</v>
      </c>
      <c r="AI62" s="795">
        <v>458458</v>
      </c>
      <c r="AJ62" s="795">
        <v>212995</v>
      </c>
      <c r="AK62" s="796">
        <v>5234176</v>
      </c>
      <c r="AL62" s="2198">
        <v>29903</v>
      </c>
      <c r="AM62" s="769">
        <v>-0.9</v>
      </c>
      <c r="AN62" s="734"/>
    </row>
    <row r="63" spans="1:40">
      <c r="A63" s="707" t="s">
        <v>1093</v>
      </c>
      <c r="B63" s="633" t="s">
        <v>1075</v>
      </c>
      <c r="C63" s="775">
        <v>5081055</v>
      </c>
      <c r="D63" s="776">
        <v>11326</v>
      </c>
      <c r="E63" s="783">
        <v>1217</v>
      </c>
      <c r="F63" s="783">
        <v>5854</v>
      </c>
      <c r="G63" s="783">
        <v>725</v>
      </c>
      <c r="H63" s="783">
        <v>1062366</v>
      </c>
      <c r="I63" s="783">
        <v>206845</v>
      </c>
      <c r="J63" s="783">
        <v>8089</v>
      </c>
      <c r="K63" s="783">
        <v>20000</v>
      </c>
      <c r="L63" s="783">
        <v>186310</v>
      </c>
      <c r="M63" s="783">
        <v>4867</v>
      </c>
      <c r="N63" s="783">
        <v>27885</v>
      </c>
      <c r="O63" s="783">
        <v>67052</v>
      </c>
      <c r="P63" s="783">
        <v>54708</v>
      </c>
      <c r="Q63" s="783">
        <v>194414</v>
      </c>
      <c r="R63" s="783">
        <v>1728</v>
      </c>
      <c r="S63" s="783">
        <v>77186</v>
      </c>
      <c r="T63" s="783">
        <v>31723</v>
      </c>
      <c r="U63" s="783">
        <v>92056</v>
      </c>
      <c r="V63" s="783">
        <v>10754</v>
      </c>
      <c r="W63" s="783">
        <v>78749</v>
      </c>
      <c r="X63" s="783">
        <v>215913</v>
      </c>
      <c r="Y63" s="783">
        <v>206717</v>
      </c>
      <c r="Z63" s="783">
        <v>531070</v>
      </c>
      <c r="AA63" s="783">
        <v>304849</v>
      </c>
      <c r="AB63" s="783">
        <v>134676</v>
      </c>
      <c r="AC63" s="783">
        <v>147699</v>
      </c>
      <c r="AD63" s="783">
        <v>182249</v>
      </c>
      <c r="AE63" s="783">
        <v>795900</v>
      </c>
      <c r="AF63" s="783">
        <v>346859</v>
      </c>
      <c r="AG63" s="783">
        <v>189125</v>
      </c>
      <c r="AH63" s="783">
        <v>229540</v>
      </c>
      <c r="AI63" s="783">
        <v>498895</v>
      </c>
      <c r="AJ63" s="783">
        <v>187212</v>
      </c>
      <c r="AK63" s="776">
        <v>5052192</v>
      </c>
      <c r="AL63" s="783">
        <v>28863</v>
      </c>
      <c r="AM63" s="770">
        <v>-3.9</v>
      </c>
      <c r="AN63" s="734"/>
    </row>
    <row r="64" spans="1:40">
      <c r="A64" s="670">
        <v>-2020</v>
      </c>
      <c r="B64" s="780" t="s">
        <v>1076</v>
      </c>
      <c r="C64" s="783">
        <v>5202412</v>
      </c>
      <c r="D64" s="782">
        <v>15367</v>
      </c>
      <c r="E64" s="783">
        <v>1114</v>
      </c>
      <c r="F64" s="783">
        <v>5496</v>
      </c>
      <c r="G64" s="783">
        <v>564</v>
      </c>
      <c r="H64" s="783">
        <v>1065074</v>
      </c>
      <c r="I64" s="783">
        <v>188818</v>
      </c>
      <c r="J64" s="783">
        <v>7695</v>
      </c>
      <c r="K64" s="783">
        <v>20249</v>
      </c>
      <c r="L64" s="783">
        <v>166804</v>
      </c>
      <c r="M64" s="783">
        <v>5727</v>
      </c>
      <c r="N64" s="783">
        <v>28740</v>
      </c>
      <c r="O64" s="783">
        <v>70442</v>
      </c>
      <c r="P64" s="783">
        <v>56614</v>
      </c>
      <c r="Q64" s="783">
        <v>200201</v>
      </c>
      <c r="R64" s="783">
        <v>1720</v>
      </c>
      <c r="S64" s="783">
        <v>76908</v>
      </c>
      <c r="T64" s="783">
        <v>39036</v>
      </c>
      <c r="U64" s="783">
        <v>117221</v>
      </c>
      <c r="V64" s="783">
        <v>11402</v>
      </c>
      <c r="W64" s="783">
        <v>73497</v>
      </c>
      <c r="X64" s="783">
        <v>236824</v>
      </c>
      <c r="Y64" s="783">
        <v>236420</v>
      </c>
      <c r="Z64" s="783">
        <v>595865</v>
      </c>
      <c r="AA64" s="783">
        <v>305532</v>
      </c>
      <c r="AB64" s="783">
        <v>141266</v>
      </c>
      <c r="AC64" s="783">
        <v>151219</v>
      </c>
      <c r="AD64" s="783">
        <v>185680</v>
      </c>
      <c r="AE64" s="783">
        <v>795271</v>
      </c>
      <c r="AF64" s="783">
        <v>338396</v>
      </c>
      <c r="AG64" s="783">
        <v>167132</v>
      </c>
      <c r="AH64" s="783">
        <v>237553</v>
      </c>
      <c r="AI64" s="783">
        <v>478714</v>
      </c>
      <c r="AJ64" s="783">
        <v>215373</v>
      </c>
      <c r="AK64" s="783">
        <v>5172859</v>
      </c>
      <c r="AL64" s="783">
        <v>29552</v>
      </c>
      <c r="AM64" s="2199">
        <v>-0.9</v>
      </c>
      <c r="AN64" s="734"/>
    </row>
    <row r="65" spans="1:40">
      <c r="A65" s="707"/>
      <c r="B65" s="633"/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  <c r="Q65" s="734"/>
      <c r="R65" s="734"/>
      <c r="S65" s="734"/>
      <c r="T65" s="734"/>
      <c r="U65" s="734"/>
      <c r="V65" s="734"/>
      <c r="W65" s="734"/>
      <c r="X65" s="734"/>
      <c r="Y65" s="734"/>
      <c r="Z65" s="734"/>
      <c r="AA65" s="734"/>
      <c r="AB65" s="734"/>
      <c r="AC65" s="734"/>
      <c r="AD65" s="734"/>
      <c r="AE65" s="734"/>
      <c r="AF65" s="734"/>
      <c r="AG65" s="734"/>
      <c r="AH65" s="734"/>
      <c r="AI65" s="734"/>
      <c r="AJ65" s="734"/>
      <c r="AK65" s="734"/>
      <c r="AL65" s="734"/>
      <c r="AM65" s="734"/>
      <c r="AN65" s="734"/>
    </row>
    <row r="66" spans="1:40">
      <c r="A66" s="707"/>
      <c r="B66" s="633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</row>
    <row r="67" spans="1:40">
      <c r="A67" s="633"/>
      <c r="B67" s="633"/>
      <c r="C67" s="734"/>
      <c r="D67" s="734"/>
      <c r="E67" s="734"/>
      <c r="F67" s="734"/>
      <c r="G67" s="734"/>
      <c r="H67" s="734"/>
      <c r="I67" s="734"/>
      <c r="J67" s="734"/>
      <c r="K67" s="734"/>
      <c r="L67" s="734"/>
      <c r="M67" s="734"/>
      <c r="N67" s="734"/>
      <c r="O67" s="734"/>
      <c r="P67" s="734"/>
      <c r="Q67" s="734"/>
      <c r="R67" s="734"/>
      <c r="S67" s="734"/>
      <c r="T67" s="734"/>
      <c r="U67" s="734"/>
      <c r="V67" s="734"/>
      <c r="W67" s="734"/>
      <c r="X67" s="734"/>
      <c r="Y67" s="734"/>
      <c r="Z67" s="734"/>
      <c r="AA67" s="734"/>
      <c r="AB67" s="734"/>
      <c r="AC67" s="734"/>
      <c r="AD67" s="734"/>
      <c r="AE67" s="734"/>
      <c r="AF67" s="734"/>
      <c r="AG67" s="734"/>
      <c r="AH67" s="734"/>
      <c r="AI67" s="734"/>
      <c r="AJ67" s="734"/>
      <c r="AK67" s="734"/>
      <c r="AL67" s="734"/>
      <c r="AM67" s="734"/>
      <c r="AN67" s="734"/>
    </row>
    <row r="68" spans="1:40">
      <c r="A68" s="788" t="s">
        <v>809</v>
      </c>
      <c r="B68" s="633"/>
      <c r="C68" s="734"/>
      <c r="D68" s="734"/>
      <c r="E68" s="734"/>
      <c r="F68" s="734"/>
      <c r="G68" s="734"/>
      <c r="H68" s="734"/>
      <c r="I68" s="734"/>
      <c r="J68" s="734"/>
      <c r="K68" s="734"/>
      <c r="L68" s="734"/>
      <c r="M68" s="734"/>
      <c r="N68" s="734"/>
      <c r="O68" s="734"/>
      <c r="P68" s="734"/>
      <c r="Q68" s="734"/>
      <c r="R68" s="734"/>
      <c r="S68" s="734"/>
      <c r="T68" s="734"/>
      <c r="U68" s="734"/>
      <c r="V68" s="734"/>
      <c r="W68" s="734"/>
      <c r="X68" s="734"/>
      <c r="Y68" s="734"/>
      <c r="Z68" s="734"/>
      <c r="AA68" s="734"/>
      <c r="AB68" s="734"/>
      <c r="AC68" s="734"/>
      <c r="AD68" s="734"/>
      <c r="AE68" s="734"/>
      <c r="AF68" s="734"/>
      <c r="AG68" s="734"/>
      <c r="AH68" s="734"/>
      <c r="AI68" s="734"/>
      <c r="AJ68" s="734"/>
      <c r="AK68" s="734"/>
      <c r="AL68" s="735"/>
      <c r="AM68" s="735" t="s">
        <v>623</v>
      </c>
      <c r="AN68" s="734"/>
    </row>
    <row r="69" spans="1:40" s="734" customFormat="1" ht="6.75" customHeight="1">
      <c r="A69" s="636"/>
      <c r="B69" s="637"/>
      <c r="C69" s="736"/>
      <c r="D69" s="737"/>
      <c r="E69" s="737"/>
      <c r="F69" s="737"/>
      <c r="G69" s="737"/>
      <c r="H69" s="737"/>
      <c r="I69" s="737"/>
      <c r="J69" s="737"/>
      <c r="K69" s="737"/>
      <c r="L69" s="737"/>
      <c r="M69" s="737"/>
      <c r="N69" s="737"/>
      <c r="O69" s="737"/>
      <c r="P69" s="737"/>
      <c r="Q69" s="737"/>
      <c r="R69" s="737"/>
      <c r="S69" s="737"/>
      <c r="T69" s="737"/>
      <c r="U69" s="737"/>
      <c r="V69" s="737"/>
      <c r="W69" s="737"/>
      <c r="X69" s="737"/>
      <c r="Y69" s="737"/>
      <c r="Z69" s="737"/>
      <c r="AA69" s="737"/>
      <c r="AB69" s="737"/>
      <c r="AC69" s="737"/>
      <c r="AD69" s="737"/>
      <c r="AE69" s="737"/>
      <c r="AF69" s="737"/>
      <c r="AG69" s="737"/>
      <c r="AH69" s="737"/>
      <c r="AI69" s="737"/>
      <c r="AJ69" s="737"/>
      <c r="AK69" s="737"/>
      <c r="AL69" s="738"/>
      <c r="AM69" s="739"/>
    </row>
    <row r="70" spans="1:40" s="734" customFormat="1" ht="18.75" customHeight="1">
      <c r="A70" s="642" t="s">
        <v>637</v>
      </c>
      <c r="B70" s="643"/>
      <c r="C70" s="741" t="s">
        <v>774</v>
      </c>
      <c r="D70" s="742" t="s">
        <v>470</v>
      </c>
      <c r="E70" s="743" t="s">
        <v>471</v>
      </c>
      <c r="F70" s="743" t="s">
        <v>472</v>
      </c>
      <c r="G70" s="743" t="s">
        <v>473</v>
      </c>
      <c r="H70" s="741" t="s">
        <v>474</v>
      </c>
      <c r="I70" s="737"/>
      <c r="J70" s="737"/>
      <c r="K70" s="737"/>
      <c r="L70" s="737"/>
      <c r="M70" s="737"/>
      <c r="N70" s="737"/>
      <c r="O70" s="737"/>
      <c r="P70" s="737"/>
      <c r="Q70" s="737"/>
      <c r="R70" s="737"/>
      <c r="S70" s="737"/>
      <c r="T70" s="737"/>
      <c r="U70" s="737"/>
      <c r="V70" s="737"/>
      <c r="W70" s="738"/>
      <c r="X70" s="2304" t="s">
        <v>775</v>
      </c>
      <c r="Y70" s="2304" t="s">
        <v>475</v>
      </c>
      <c r="Z70" s="2304" t="s">
        <v>776</v>
      </c>
      <c r="AA70" s="2304" t="s">
        <v>777</v>
      </c>
      <c r="AB70" s="2304" t="s">
        <v>778</v>
      </c>
      <c r="AC70" s="2304" t="s">
        <v>779</v>
      </c>
      <c r="AD70" s="2304" t="s">
        <v>780</v>
      </c>
      <c r="AE70" s="2309" t="s">
        <v>781</v>
      </c>
      <c r="AF70" s="2304" t="s">
        <v>782</v>
      </c>
      <c r="AG70" s="2304" t="s">
        <v>123</v>
      </c>
      <c r="AH70" s="2304" t="s">
        <v>490</v>
      </c>
      <c r="AI70" s="2304" t="s">
        <v>783</v>
      </c>
      <c r="AJ70" s="2304" t="s">
        <v>810</v>
      </c>
      <c r="AK70" s="2304" t="s">
        <v>785</v>
      </c>
      <c r="AL70" s="2307" t="s">
        <v>786</v>
      </c>
      <c r="AM70" s="743" t="s">
        <v>625</v>
      </c>
    </row>
    <row r="71" spans="1:40" s="734" customFormat="1" ht="21" customHeight="1">
      <c r="A71" s="642"/>
      <c r="B71" s="643"/>
      <c r="C71" s="741"/>
      <c r="D71" s="743"/>
      <c r="E71" s="743"/>
      <c r="F71" s="743"/>
      <c r="G71" s="743"/>
      <c r="H71" s="743"/>
      <c r="I71" s="746" t="s">
        <v>788</v>
      </c>
      <c r="J71" s="747" t="s">
        <v>789</v>
      </c>
      <c r="K71" s="746" t="s">
        <v>790</v>
      </c>
      <c r="L71" s="746" t="s">
        <v>791</v>
      </c>
      <c r="M71" s="746" t="s">
        <v>792</v>
      </c>
      <c r="N71" s="746" t="s">
        <v>793</v>
      </c>
      <c r="O71" s="746" t="s">
        <v>794</v>
      </c>
      <c r="P71" s="746" t="s">
        <v>795</v>
      </c>
      <c r="Q71" s="746" t="s">
        <v>796</v>
      </c>
      <c r="R71" s="746" t="s">
        <v>797</v>
      </c>
      <c r="S71" s="746" t="s">
        <v>798</v>
      </c>
      <c r="T71" s="746" t="s">
        <v>799</v>
      </c>
      <c r="U71" s="746" t="s">
        <v>800</v>
      </c>
      <c r="V71" s="739" t="s">
        <v>801</v>
      </c>
      <c r="W71" s="746" t="s">
        <v>802</v>
      </c>
      <c r="X71" s="2305"/>
      <c r="Y71" s="2305"/>
      <c r="Z71" s="2305"/>
      <c r="AA71" s="2305"/>
      <c r="AB71" s="2305"/>
      <c r="AC71" s="2305"/>
      <c r="AD71" s="2305"/>
      <c r="AE71" s="2310"/>
      <c r="AF71" s="2305"/>
      <c r="AG71" s="2305"/>
      <c r="AH71" s="2305"/>
      <c r="AI71" s="2305"/>
      <c r="AJ71" s="2305"/>
      <c r="AK71" s="2305"/>
      <c r="AL71" s="2308"/>
      <c r="AM71" s="743" t="s">
        <v>803</v>
      </c>
    </row>
    <row r="72" spans="1:40" s="734" customFormat="1" ht="9.75" customHeight="1">
      <c r="A72" s="654"/>
      <c r="B72" s="655"/>
      <c r="C72" s="748"/>
      <c r="D72" s="749"/>
      <c r="E72" s="749"/>
      <c r="F72" s="749"/>
      <c r="G72" s="749"/>
      <c r="H72" s="749"/>
      <c r="I72" s="749"/>
      <c r="J72" s="749"/>
      <c r="K72" s="749"/>
      <c r="L72" s="749"/>
      <c r="M72" s="749"/>
      <c r="N72" s="749"/>
      <c r="O72" s="749"/>
      <c r="P72" s="749"/>
      <c r="Q72" s="749"/>
      <c r="R72" s="749"/>
      <c r="S72" s="749"/>
      <c r="T72" s="749"/>
      <c r="U72" s="749"/>
      <c r="V72" s="749"/>
      <c r="W72" s="749"/>
      <c r="X72" s="2306"/>
      <c r="Y72" s="749"/>
      <c r="Z72" s="749"/>
      <c r="AA72" s="749"/>
      <c r="AB72" s="749"/>
      <c r="AC72" s="749"/>
      <c r="AD72" s="749"/>
      <c r="AE72" s="749"/>
      <c r="AF72" s="2306"/>
      <c r="AG72" s="749"/>
      <c r="AH72" s="749"/>
      <c r="AI72" s="749"/>
      <c r="AJ72" s="750"/>
      <c r="AK72" s="749"/>
      <c r="AL72" s="751"/>
      <c r="AM72" s="749" t="s">
        <v>657</v>
      </c>
    </row>
    <row r="73" spans="1:40">
      <c r="A73" s="704" t="s">
        <v>753</v>
      </c>
      <c r="B73" s="717" t="s">
        <v>755</v>
      </c>
      <c r="C73" s="761">
        <v>20684631</v>
      </c>
      <c r="D73" s="758">
        <v>73039</v>
      </c>
      <c r="E73" s="758">
        <v>6253</v>
      </c>
      <c r="F73" s="758">
        <v>20727</v>
      </c>
      <c r="G73" s="758">
        <v>7116</v>
      </c>
      <c r="H73" s="758">
        <v>5468171</v>
      </c>
      <c r="I73" s="758">
        <v>785646</v>
      </c>
      <c r="J73" s="758">
        <v>58762</v>
      </c>
      <c r="K73" s="758">
        <v>97251</v>
      </c>
      <c r="L73" s="758">
        <v>496476</v>
      </c>
      <c r="M73" s="758">
        <v>20459</v>
      </c>
      <c r="N73" s="758">
        <v>138023</v>
      </c>
      <c r="O73" s="758">
        <v>733758</v>
      </c>
      <c r="P73" s="758">
        <v>309061</v>
      </c>
      <c r="Q73" s="758">
        <v>1010198</v>
      </c>
      <c r="R73" s="758">
        <v>184306</v>
      </c>
      <c r="S73" s="758">
        <v>426046</v>
      </c>
      <c r="T73" s="758">
        <v>255149</v>
      </c>
      <c r="U73" s="758">
        <v>521133</v>
      </c>
      <c r="V73" s="758">
        <v>94793</v>
      </c>
      <c r="W73" s="758">
        <v>337111</v>
      </c>
      <c r="X73" s="758">
        <v>885459</v>
      </c>
      <c r="Y73" s="758">
        <v>1002955</v>
      </c>
      <c r="Z73" s="758">
        <v>1960543</v>
      </c>
      <c r="AA73" s="758">
        <v>1191710</v>
      </c>
      <c r="AB73" s="758">
        <v>631602</v>
      </c>
      <c r="AC73" s="758">
        <v>584647</v>
      </c>
      <c r="AD73" s="758">
        <v>944639</v>
      </c>
      <c r="AE73" s="758">
        <v>2659976</v>
      </c>
      <c r="AF73" s="758">
        <v>1051661</v>
      </c>
      <c r="AG73" s="758">
        <v>732962</v>
      </c>
      <c r="AH73" s="758">
        <v>890032</v>
      </c>
      <c r="AI73" s="758">
        <v>1342717</v>
      </c>
      <c r="AJ73" s="758">
        <v>1145918</v>
      </c>
      <c r="AK73" s="752">
        <v>20600128</v>
      </c>
      <c r="AL73" s="758">
        <v>84503</v>
      </c>
      <c r="AM73" s="789" t="s">
        <v>467</v>
      </c>
      <c r="AN73" s="734"/>
    </row>
    <row r="74" spans="1:40" ht="15" customHeight="1">
      <c r="A74" s="704" t="s">
        <v>756</v>
      </c>
      <c r="B74" s="717" t="s">
        <v>757</v>
      </c>
      <c r="C74" s="761">
        <v>20640541</v>
      </c>
      <c r="D74" s="758">
        <v>68854</v>
      </c>
      <c r="E74" s="758">
        <v>6225</v>
      </c>
      <c r="F74" s="758">
        <v>23420</v>
      </c>
      <c r="G74" s="758">
        <v>6993</v>
      </c>
      <c r="H74" s="758">
        <v>5314372</v>
      </c>
      <c r="I74" s="758">
        <v>751357</v>
      </c>
      <c r="J74" s="758">
        <v>60672</v>
      </c>
      <c r="K74" s="758">
        <v>80512</v>
      </c>
      <c r="L74" s="758">
        <v>485126</v>
      </c>
      <c r="M74" s="758">
        <v>18825</v>
      </c>
      <c r="N74" s="758">
        <v>186014</v>
      </c>
      <c r="O74" s="758">
        <v>701795</v>
      </c>
      <c r="P74" s="758">
        <v>304952</v>
      </c>
      <c r="Q74" s="758">
        <v>1116000</v>
      </c>
      <c r="R74" s="758">
        <v>127773</v>
      </c>
      <c r="S74" s="758">
        <v>279346</v>
      </c>
      <c r="T74" s="758">
        <v>272651</v>
      </c>
      <c r="U74" s="758">
        <v>476542</v>
      </c>
      <c r="V74" s="758">
        <v>95733</v>
      </c>
      <c r="W74" s="758">
        <v>357075</v>
      </c>
      <c r="X74" s="758">
        <v>863701</v>
      </c>
      <c r="Y74" s="758">
        <v>909149</v>
      </c>
      <c r="Z74" s="758">
        <v>2013606</v>
      </c>
      <c r="AA74" s="758">
        <v>1266670</v>
      </c>
      <c r="AB74" s="758">
        <v>633444</v>
      </c>
      <c r="AC74" s="758">
        <v>591062</v>
      </c>
      <c r="AD74" s="758">
        <v>939528</v>
      </c>
      <c r="AE74" s="758">
        <v>2662450</v>
      </c>
      <c r="AF74" s="758">
        <v>1145020</v>
      </c>
      <c r="AG74" s="758">
        <v>734942</v>
      </c>
      <c r="AH74" s="758">
        <v>892804</v>
      </c>
      <c r="AI74" s="758">
        <v>1359009</v>
      </c>
      <c r="AJ74" s="758">
        <v>1122254</v>
      </c>
      <c r="AK74" s="757">
        <v>20553503</v>
      </c>
      <c r="AL74" s="758">
        <v>87038</v>
      </c>
      <c r="AM74" s="771">
        <v>-0.2</v>
      </c>
      <c r="AN74" s="734"/>
    </row>
    <row r="75" spans="1:40" ht="15" customHeight="1">
      <c r="A75" s="704" t="s">
        <v>758</v>
      </c>
      <c r="B75" s="717" t="s">
        <v>759</v>
      </c>
      <c r="C75" s="761">
        <v>20204930</v>
      </c>
      <c r="D75" s="758">
        <v>68282</v>
      </c>
      <c r="E75" s="758">
        <v>6179</v>
      </c>
      <c r="F75" s="758">
        <v>19220</v>
      </c>
      <c r="G75" s="758">
        <v>6229</v>
      </c>
      <c r="H75" s="758">
        <v>5418083</v>
      </c>
      <c r="I75" s="758">
        <v>770730</v>
      </c>
      <c r="J75" s="758">
        <v>57810</v>
      </c>
      <c r="K75" s="758">
        <v>76257</v>
      </c>
      <c r="L75" s="758">
        <v>441498</v>
      </c>
      <c r="M75" s="758">
        <v>27584</v>
      </c>
      <c r="N75" s="758">
        <v>160997</v>
      </c>
      <c r="O75" s="758">
        <v>757358</v>
      </c>
      <c r="P75" s="758">
        <v>308210</v>
      </c>
      <c r="Q75" s="758">
        <v>1138370</v>
      </c>
      <c r="R75" s="758">
        <v>124084</v>
      </c>
      <c r="S75" s="758">
        <v>388910</v>
      </c>
      <c r="T75" s="758">
        <v>205737</v>
      </c>
      <c r="U75" s="758">
        <v>537849</v>
      </c>
      <c r="V75" s="758">
        <v>96832</v>
      </c>
      <c r="W75" s="758">
        <v>325857</v>
      </c>
      <c r="X75" s="758">
        <v>819191</v>
      </c>
      <c r="Y75" s="758">
        <v>1046449</v>
      </c>
      <c r="Z75" s="758">
        <v>1819268</v>
      </c>
      <c r="AA75" s="758">
        <v>1218221</v>
      </c>
      <c r="AB75" s="758">
        <v>574810</v>
      </c>
      <c r="AC75" s="758">
        <v>595727</v>
      </c>
      <c r="AD75" s="758">
        <v>741453</v>
      </c>
      <c r="AE75" s="758">
        <v>2570494</v>
      </c>
      <c r="AF75" s="758">
        <v>1159390</v>
      </c>
      <c r="AG75" s="758">
        <v>723785</v>
      </c>
      <c r="AH75" s="758">
        <v>870201</v>
      </c>
      <c r="AI75" s="758">
        <v>1389183</v>
      </c>
      <c r="AJ75" s="758">
        <v>1060585</v>
      </c>
      <c r="AK75" s="757">
        <v>20106749</v>
      </c>
      <c r="AL75" s="758">
        <v>98181</v>
      </c>
      <c r="AM75" s="771">
        <v>-2.1</v>
      </c>
      <c r="AN75" s="734"/>
    </row>
    <row r="76" spans="1:40" ht="15" customHeight="1">
      <c r="A76" s="704" t="s">
        <v>760</v>
      </c>
      <c r="B76" s="717" t="s">
        <v>761</v>
      </c>
      <c r="C76" s="761">
        <v>18779914</v>
      </c>
      <c r="D76" s="758">
        <v>66742</v>
      </c>
      <c r="E76" s="758">
        <v>5563</v>
      </c>
      <c r="F76" s="758">
        <v>21033</v>
      </c>
      <c r="G76" s="758">
        <v>5078</v>
      </c>
      <c r="H76" s="758">
        <v>4231678</v>
      </c>
      <c r="I76" s="758">
        <v>732137</v>
      </c>
      <c r="J76" s="758">
        <v>45854</v>
      </c>
      <c r="K76" s="758">
        <v>81411</v>
      </c>
      <c r="L76" s="758">
        <v>472292</v>
      </c>
      <c r="M76" s="758">
        <v>12710</v>
      </c>
      <c r="N76" s="758">
        <v>108873</v>
      </c>
      <c r="O76" s="758">
        <v>224680</v>
      </c>
      <c r="P76" s="758">
        <v>243240</v>
      </c>
      <c r="Q76" s="758">
        <v>944787</v>
      </c>
      <c r="R76" s="758">
        <v>67726</v>
      </c>
      <c r="S76" s="758">
        <v>357915</v>
      </c>
      <c r="T76" s="758">
        <v>214774</v>
      </c>
      <c r="U76" s="758">
        <v>381100</v>
      </c>
      <c r="V76" s="758">
        <v>92129</v>
      </c>
      <c r="W76" s="758">
        <v>252051</v>
      </c>
      <c r="X76" s="758">
        <v>844209</v>
      </c>
      <c r="Y76" s="758">
        <v>773052</v>
      </c>
      <c r="Z76" s="758">
        <v>1991679</v>
      </c>
      <c r="AA76" s="758">
        <v>1085390</v>
      </c>
      <c r="AB76" s="758">
        <v>579012</v>
      </c>
      <c r="AC76" s="758">
        <v>595643</v>
      </c>
      <c r="AD76" s="758">
        <v>733191</v>
      </c>
      <c r="AE76" s="758">
        <v>2629923</v>
      </c>
      <c r="AF76" s="758">
        <v>1117791</v>
      </c>
      <c r="AG76" s="758">
        <v>698486</v>
      </c>
      <c r="AH76" s="758">
        <v>851900</v>
      </c>
      <c r="AI76" s="758">
        <v>1479631</v>
      </c>
      <c r="AJ76" s="758">
        <v>1028743</v>
      </c>
      <c r="AK76" s="757">
        <v>18738746</v>
      </c>
      <c r="AL76" s="758">
        <v>41168</v>
      </c>
      <c r="AM76" s="771">
        <v>-7.1</v>
      </c>
      <c r="AN76" s="734"/>
    </row>
    <row r="77" spans="1:40">
      <c r="A77" s="704" t="s">
        <v>762</v>
      </c>
      <c r="B77" s="717" t="s">
        <v>763</v>
      </c>
      <c r="C77" s="790">
        <v>19645069</v>
      </c>
      <c r="D77" s="791">
        <v>68165</v>
      </c>
      <c r="E77" s="791">
        <v>5665</v>
      </c>
      <c r="F77" s="791">
        <v>19926</v>
      </c>
      <c r="G77" s="791">
        <v>5473</v>
      </c>
      <c r="H77" s="791">
        <v>4811160</v>
      </c>
      <c r="I77" s="791">
        <v>751082</v>
      </c>
      <c r="J77" s="791">
        <v>37034</v>
      </c>
      <c r="K77" s="791">
        <v>84896</v>
      </c>
      <c r="L77" s="791">
        <v>601737</v>
      </c>
      <c r="M77" s="791">
        <v>27522</v>
      </c>
      <c r="N77" s="791">
        <v>201173</v>
      </c>
      <c r="O77" s="791">
        <v>355483</v>
      </c>
      <c r="P77" s="791">
        <v>253856</v>
      </c>
      <c r="Q77" s="791">
        <v>1065961</v>
      </c>
      <c r="R77" s="791">
        <v>96392</v>
      </c>
      <c r="S77" s="791">
        <v>395101</v>
      </c>
      <c r="T77" s="791">
        <v>207320</v>
      </c>
      <c r="U77" s="791">
        <v>379065</v>
      </c>
      <c r="V77" s="791">
        <v>79195</v>
      </c>
      <c r="W77" s="791">
        <v>275341</v>
      </c>
      <c r="X77" s="791">
        <v>907830</v>
      </c>
      <c r="Y77" s="791">
        <v>769160</v>
      </c>
      <c r="Z77" s="791">
        <v>2060146</v>
      </c>
      <c r="AA77" s="791">
        <v>1157430</v>
      </c>
      <c r="AB77" s="791">
        <v>546196</v>
      </c>
      <c r="AC77" s="791">
        <v>606110</v>
      </c>
      <c r="AD77" s="791">
        <v>722107</v>
      </c>
      <c r="AE77" s="791">
        <v>2656020</v>
      </c>
      <c r="AF77" s="791">
        <v>1110541</v>
      </c>
      <c r="AG77" s="791">
        <v>692221</v>
      </c>
      <c r="AH77" s="791">
        <v>862147</v>
      </c>
      <c r="AI77" s="791">
        <v>1554142</v>
      </c>
      <c r="AJ77" s="791">
        <v>1019540</v>
      </c>
      <c r="AK77" s="792">
        <v>19573978</v>
      </c>
      <c r="AL77" s="791">
        <v>71091</v>
      </c>
      <c r="AM77" s="789">
        <v>4.5999999999999996</v>
      </c>
      <c r="AN77" s="735"/>
    </row>
    <row r="78" spans="1:40">
      <c r="A78" s="704" t="s">
        <v>764</v>
      </c>
      <c r="B78" s="717" t="s">
        <v>765</v>
      </c>
      <c r="C78" s="790">
        <v>19413328</v>
      </c>
      <c r="D78" s="791">
        <v>68256</v>
      </c>
      <c r="E78" s="791">
        <v>5327</v>
      </c>
      <c r="F78" s="791">
        <v>17473</v>
      </c>
      <c r="G78" s="791">
        <v>5786</v>
      </c>
      <c r="H78" s="791">
        <v>4662363</v>
      </c>
      <c r="I78" s="791">
        <v>657833</v>
      </c>
      <c r="J78" s="791">
        <v>37983</v>
      </c>
      <c r="K78" s="791">
        <v>82678</v>
      </c>
      <c r="L78" s="791">
        <v>578878</v>
      </c>
      <c r="M78" s="791">
        <v>32952</v>
      </c>
      <c r="N78" s="791">
        <v>172068</v>
      </c>
      <c r="O78" s="791">
        <v>362316</v>
      </c>
      <c r="P78" s="791">
        <v>247019</v>
      </c>
      <c r="Q78" s="791">
        <v>1067351</v>
      </c>
      <c r="R78" s="791">
        <v>58323</v>
      </c>
      <c r="S78" s="791">
        <v>508154</v>
      </c>
      <c r="T78" s="791">
        <v>192389</v>
      </c>
      <c r="U78" s="791">
        <v>288303</v>
      </c>
      <c r="V78" s="791">
        <v>91398</v>
      </c>
      <c r="W78" s="791">
        <v>284718</v>
      </c>
      <c r="X78" s="791">
        <v>719396</v>
      </c>
      <c r="Y78" s="791">
        <v>715845</v>
      </c>
      <c r="Z78" s="791">
        <v>2174528</v>
      </c>
      <c r="AA78" s="791">
        <v>1084814</v>
      </c>
      <c r="AB78" s="791">
        <v>561205</v>
      </c>
      <c r="AC78" s="791">
        <v>617815</v>
      </c>
      <c r="AD78" s="791">
        <v>694635</v>
      </c>
      <c r="AE78" s="791">
        <v>2674739</v>
      </c>
      <c r="AF78" s="791">
        <v>1148544</v>
      </c>
      <c r="AG78" s="791">
        <v>693023</v>
      </c>
      <c r="AH78" s="791">
        <v>871192</v>
      </c>
      <c r="AI78" s="791">
        <v>1579488</v>
      </c>
      <c r="AJ78" s="791">
        <v>1016270</v>
      </c>
      <c r="AK78" s="792">
        <v>19310695</v>
      </c>
      <c r="AL78" s="791">
        <v>102633</v>
      </c>
      <c r="AM78" s="789">
        <v>-1.2</v>
      </c>
      <c r="AN78" s="735"/>
    </row>
    <row r="79" spans="1:40">
      <c r="A79" s="704" t="s">
        <v>709</v>
      </c>
      <c r="B79" s="717" t="s">
        <v>766</v>
      </c>
      <c r="C79" s="790">
        <v>19566104</v>
      </c>
      <c r="D79" s="791">
        <v>73462</v>
      </c>
      <c r="E79" s="791">
        <v>5010</v>
      </c>
      <c r="F79" s="791">
        <v>23090</v>
      </c>
      <c r="G79" s="791">
        <v>5325</v>
      </c>
      <c r="H79" s="791">
        <v>4735643</v>
      </c>
      <c r="I79" s="791">
        <v>751955</v>
      </c>
      <c r="J79" s="791">
        <v>37980</v>
      </c>
      <c r="K79" s="791">
        <v>65466</v>
      </c>
      <c r="L79" s="791">
        <v>582076</v>
      </c>
      <c r="M79" s="791">
        <v>30593</v>
      </c>
      <c r="N79" s="791">
        <v>129760</v>
      </c>
      <c r="O79" s="791">
        <v>282064</v>
      </c>
      <c r="P79" s="791">
        <v>278951</v>
      </c>
      <c r="Q79" s="791">
        <v>1001341</v>
      </c>
      <c r="R79" s="791">
        <v>35807</v>
      </c>
      <c r="S79" s="791">
        <v>462304</v>
      </c>
      <c r="T79" s="791">
        <v>282322</v>
      </c>
      <c r="U79" s="791">
        <v>427739</v>
      </c>
      <c r="V79" s="791">
        <v>53936</v>
      </c>
      <c r="W79" s="791">
        <v>313349</v>
      </c>
      <c r="X79" s="791">
        <v>688543</v>
      </c>
      <c r="Y79" s="791">
        <v>779799</v>
      </c>
      <c r="Z79" s="791">
        <v>2294806</v>
      </c>
      <c r="AA79" s="791">
        <v>1156240</v>
      </c>
      <c r="AB79" s="791">
        <v>540093</v>
      </c>
      <c r="AC79" s="791">
        <v>603330</v>
      </c>
      <c r="AD79" s="791">
        <v>700746</v>
      </c>
      <c r="AE79" s="791">
        <v>2680259</v>
      </c>
      <c r="AF79" s="791">
        <v>1100508</v>
      </c>
      <c r="AG79" s="791">
        <v>663446</v>
      </c>
      <c r="AH79" s="791">
        <v>853893</v>
      </c>
      <c r="AI79" s="791">
        <v>1564705</v>
      </c>
      <c r="AJ79" s="791">
        <v>993328</v>
      </c>
      <c r="AK79" s="792">
        <v>19462225</v>
      </c>
      <c r="AL79" s="791">
        <v>103879</v>
      </c>
      <c r="AM79" s="789">
        <v>0.8</v>
      </c>
      <c r="AN79" s="735"/>
    </row>
    <row r="80" spans="1:40">
      <c r="A80" s="704" t="s">
        <v>711</v>
      </c>
      <c r="B80" s="717" t="s">
        <v>767</v>
      </c>
      <c r="C80" s="790">
        <v>19829286</v>
      </c>
      <c r="D80" s="791">
        <v>68024</v>
      </c>
      <c r="E80" s="791">
        <v>5117</v>
      </c>
      <c r="F80" s="791">
        <v>17205</v>
      </c>
      <c r="G80" s="791">
        <v>6070</v>
      </c>
      <c r="H80" s="791">
        <v>4663403</v>
      </c>
      <c r="I80" s="791">
        <v>755668</v>
      </c>
      <c r="J80" s="791">
        <v>37048</v>
      </c>
      <c r="K80" s="791">
        <v>68431</v>
      </c>
      <c r="L80" s="791">
        <v>547804</v>
      </c>
      <c r="M80" s="791">
        <v>27568</v>
      </c>
      <c r="N80" s="791">
        <v>103418</v>
      </c>
      <c r="O80" s="791">
        <v>320792</v>
      </c>
      <c r="P80" s="791">
        <v>275000</v>
      </c>
      <c r="Q80" s="791">
        <v>1041885</v>
      </c>
      <c r="R80" s="791">
        <v>45059</v>
      </c>
      <c r="S80" s="791">
        <v>374839</v>
      </c>
      <c r="T80" s="791">
        <v>273716</v>
      </c>
      <c r="U80" s="791">
        <v>412770</v>
      </c>
      <c r="V80" s="791">
        <v>49384</v>
      </c>
      <c r="W80" s="791">
        <v>330021</v>
      </c>
      <c r="X80" s="791">
        <v>792200</v>
      </c>
      <c r="Y80" s="791">
        <v>863305</v>
      </c>
      <c r="Z80" s="791">
        <v>2243515</v>
      </c>
      <c r="AA80" s="791">
        <v>1067654</v>
      </c>
      <c r="AB80" s="791">
        <v>547040</v>
      </c>
      <c r="AC80" s="791">
        <v>611420</v>
      </c>
      <c r="AD80" s="791">
        <v>723201</v>
      </c>
      <c r="AE80" s="791">
        <v>2875540</v>
      </c>
      <c r="AF80" s="791">
        <v>1138029</v>
      </c>
      <c r="AG80" s="791">
        <v>635024</v>
      </c>
      <c r="AH80" s="791">
        <v>848426</v>
      </c>
      <c r="AI80" s="791">
        <v>1598747</v>
      </c>
      <c r="AJ80" s="791">
        <v>998187</v>
      </c>
      <c r="AK80" s="792">
        <v>19702106</v>
      </c>
      <c r="AL80" s="791">
        <v>127180</v>
      </c>
      <c r="AM80" s="789">
        <v>1.3</v>
      </c>
      <c r="AN80" s="735"/>
    </row>
    <row r="81" spans="1:40">
      <c r="A81" s="704" t="s">
        <v>713</v>
      </c>
      <c r="B81" s="707" t="s">
        <v>768</v>
      </c>
      <c r="C81" s="790">
        <v>20308832</v>
      </c>
      <c r="D81" s="791">
        <v>65688</v>
      </c>
      <c r="E81" s="791">
        <v>5234</v>
      </c>
      <c r="F81" s="791">
        <v>19080</v>
      </c>
      <c r="G81" s="791">
        <v>7677</v>
      </c>
      <c r="H81" s="791">
        <v>4822806</v>
      </c>
      <c r="I81" s="791">
        <v>772777</v>
      </c>
      <c r="J81" s="791">
        <v>33434</v>
      </c>
      <c r="K81" s="791">
        <v>67322</v>
      </c>
      <c r="L81" s="791">
        <v>578718</v>
      </c>
      <c r="M81" s="791">
        <v>28494</v>
      </c>
      <c r="N81" s="791">
        <v>122939</v>
      </c>
      <c r="O81" s="791">
        <v>359408</v>
      </c>
      <c r="P81" s="791">
        <v>278098</v>
      </c>
      <c r="Q81" s="791">
        <v>967409</v>
      </c>
      <c r="R81" s="791">
        <v>42806</v>
      </c>
      <c r="S81" s="791">
        <v>450499</v>
      </c>
      <c r="T81" s="791">
        <v>286342</v>
      </c>
      <c r="U81" s="791">
        <v>471771</v>
      </c>
      <c r="V81" s="791">
        <v>46171</v>
      </c>
      <c r="W81" s="791">
        <v>316619</v>
      </c>
      <c r="X81" s="791">
        <v>893435</v>
      </c>
      <c r="Y81" s="791">
        <v>903227</v>
      </c>
      <c r="Z81" s="791">
        <v>2110152</v>
      </c>
      <c r="AA81" s="791">
        <v>1234183</v>
      </c>
      <c r="AB81" s="791">
        <v>553082</v>
      </c>
      <c r="AC81" s="791">
        <v>599253</v>
      </c>
      <c r="AD81" s="791">
        <v>706910</v>
      </c>
      <c r="AE81" s="791">
        <v>2910932</v>
      </c>
      <c r="AF81" s="791">
        <v>1164794</v>
      </c>
      <c r="AG81" s="791">
        <v>652005</v>
      </c>
      <c r="AH81" s="791">
        <v>848363</v>
      </c>
      <c r="AI81" s="791">
        <v>1600426</v>
      </c>
      <c r="AJ81" s="791">
        <v>1037810</v>
      </c>
      <c r="AK81" s="792">
        <v>20135055</v>
      </c>
      <c r="AL81" s="791">
        <v>173777</v>
      </c>
      <c r="AM81" s="789">
        <v>2.4</v>
      </c>
      <c r="AN81" s="735"/>
    </row>
    <row r="82" spans="1:40">
      <c r="A82" s="704" t="s">
        <v>715</v>
      </c>
      <c r="B82" s="707" t="s">
        <v>769</v>
      </c>
      <c r="C82" s="790">
        <v>20844444</v>
      </c>
      <c r="D82" s="791">
        <v>75533</v>
      </c>
      <c r="E82" s="791">
        <v>5314</v>
      </c>
      <c r="F82" s="791">
        <v>22715</v>
      </c>
      <c r="G82" s="791">
        <v>5791</v>
      </c>
      <c r="H82" s="791">
        <v>4755984</v>
      </c>
      <c r="I82" s="791">
        <v>668865</v>
      </c>
      <c r="J82" s="791">
        <v>41026</v>
      </c>
      <c r="K82" s="791">
        <v>62498</v>
      </c>
      <c r="L82" s="791">
        <v>666674</v>
      </c>
      <c r="M82" s="791">
        <v>28649</v>
      </c>
      <c r="N82" s="791">
        <v>119667</v>
      </c>
      <c r="O82" s="791">
        <v>477242</v>
      </c>
      <c r="P82" s="791">
        <v>273415</v>
      </c>
      <c r="Q82" s="791">
        <v>856685</v>
      </c>
      <c r="R82" s="791">
        <v>42431</v>
      </c>
      <c r="S82" s="791">
        <v>599542</v>
      </c>
      <c r="T82" s="791">
        <v>146442</v>
      </c>
      <c r="U82" s="791">
        <v>393028</v>
      </c>
      <c r="V82" s="791">
        <v>48170</v>
      </c>
      <c r="W82" s="791">
        <v>331651</v>
      </c>
      <c r="X82" s="791">
        <v>1016417</v>
      </c>
      <c r="Y82" s="791">
        <v>871950</v>
      </c>
      <c r="Z82" s="791">
        <v>2348639</v>
      </c>
      <c r="AA82" s="791">
        <v>1254658</v>
      </c>
      <c r="AB82" s="791">
        <v>513839</v>
      </c>
      <c r="AC82" s="791">
        <v>609956</v>
      </c>
      <c r="AD82" s="791">
        <v>712142</v>
      </c>
      <c r="AE82" s="791">
        <v>2958260</v>
      </c>
      <c r="AF82" s="791">
        <v>1281827</v>
      </c>
      <c r="AG82" s="791">
        <v>658556</v>
      </c>
      <c r="AH82" s="791">
        <v>887263</v>
      </c>
      <c r="AI82" s="791">
        <v>1652124</v>
      </c>
      <c r="AJ82" s="791">
        <v>1064070</v>
      </c>
      <c r="AK82" s="792">
        <v>20695037</v>
      </c>
      <c r="AL82" s="791">
        <v>149407</v>
      </c>
      <c r="AM82" s="789">
        <v>2.6</v>
      </c>
      <c r="AN82" s="735"/>
    </row>
    <row r="83" spans="1:40">
      <c r="A83" s="704" t="s">
        <v>717</v>
      </c>
      <c r="B83" s="707" t="s">
        <v>718</v>
      </c>
      <c r="C83" s="790">
        <v>20892593</v>
      </c>
      <c r="D83" s="791">
        <v>83151</v>
      </c>
      <c r="E83" s="791">
        <v>5298</v>
      </c>
      <c r="F83" s="791">
        <v>26169</v>
      </c>
      <c r="G83" s="791">
        <v>4647</v>
      </c>
      <c r="H83" s="791">
        <v>4737798</v>
      </c>
      <c r="I83" s="791">
        <v>787757</v>
      </c>
      <c r="J83" s="791">
        <v>36228</v>
      </c>
      <c r="K83" s="791">
        <v>75945</v>
      </c>
      <c r="L83" s="791">
        <v>641890</v>
      </c>
      <c r="M83" s="791">
        <v>41505</v>
      </c>
      <c r="N83" s="791">
        <v>107286</v>
      </c>
      <c r="O83" s="791">
        <v>342758</v>
      </c>
      <c r="P83" s="791">
        <v>272726</v>
      </c>
      <c r="Q83" s="791">
        <v>941048</v>
      </c>
      <c r="R83" s="791">
        <v>30766</v>
      </c>
      <c r="S83" s="791">
        <v>445452</v>
      </c>
      <c r="T83" s="791">
        <v>162789</v>
      </c>
      <c r="U83" s="791">
        <v>445109</v>
      </c>
      <c r="V83" s="791">
        <v>51963</v>
      </c>
      <c r="W83" s="791">
        <v>354575</v>
      </c>
      <c r="X83" s="791">
        <v>957081</v>
      </c>
      <c r="Y83" s="791">
        <v>946272</v>
      </c>
      <c r="Z83" s="791">
        <v>2358949</v>
      </c>
      <c r="AA83" s="791">
        <v>1184819</v>
      </c>
      <c r="AB83" s="791">
        <v>552523</v>
      </c>
      <c r="AC83" s="791">
        <v>598171</v>
      </c>
      <c r="AD83" s="791">
        <v>674452</v>
      </c>
      <c r="AE83" s="791">
        <v>2992940</v>
      </c>
      <c r="AF83" s="791">
        <v>1356585</v>
      </c>
      <c r="AG83" s="791">
        <v>668407</v>
      </c>
      <c r="AH83" s="791">
        <v>922785</v>
      </c>
      <c r="AI83" s="791">
        <v>1701895</v>
      </c>
      <c r="AJ83" s="791">
        <v>1043011</v>
      </c>
      <c r="AK83" s="792">
        <v>20814955</v>
      </c>
      <c r="AL83" s="791">
        <v>77638</v>
      </c>
      <c r="AM83" s="789">
        <v>0.2</v>
      </c>
      <c r="AN83" s="735"/>
    </row>
    <row r="84" spans="1:40">
      <c r="A84" s="704" t="s">
        <v>811</v>
      </c>
      <c r="B84" s="707" t="s">
        <v>812</v>
      </c>
      <c r="C84" s="790">
        <v>21268038</v>
      </c>
      <c r="D84" s="792">
        <v>80787</v>
      </c>
      <c r="E84" s="791">
        <v>5312</v>
      </c>
      <c r="F84" s="791">
        <v>25751</v>
      </c>
      <c r="G84" s="791">
        <v>4141</v>
      </c>
      <c r="H84" s="791">
        <v>4898547</v>
      </c>
      <c r="I84" s="791">
        <v>790837</v>
      </c>
      <c r="J84" s="791">
        <v>36834</v>
      </c>
      <c r="K84" s="791">
        <v>73632</v>
      </c>
      <c r="L84" s="791">
        <v>657114</v>
      </c>
      <c r="M84" s="791">
        <v>38651</v>
      </c>
      <c r="N84" s="791">
        <v>115158</v>
      </c>
      <c r="O84" s="791">
        <v>419711</v>
      </c>
      <c r="P84" s="791">
        <v>277447</v>
      </c>
      <c r="Q84" s="791">
        <v>965782</v>
      </c>
      <c r="R84" s="791">
        <v>45924</v>
      </c>
      <c r="S84" s="791">
        <v>447985</v>
      </c>
      <c r="T84" s="791">
        <v>160837</v>
      </c>
      <c r="U84" s="791">
        <v>492634</v>
      </c>
      <c r="V84" s="791">
        <v>43384</v>
      </c>
      <c r="W84" s="791">
        <v>332617</v>
      </c>
      <c r="X84" s="791">
        <v>996582</v>
      </c>
      <c r="Y84" s="791">
        <v>886269</v>
      </c>
      <c r="Z84" s="791">
        <v>2367465</v>
      </c>
      <c r="AA84" s="791">
        <v>1196236</v>
      </c>
      <c r="AB84" s="791">
        <v>635082</v>
      </c>
      <c r="AC84" s="791">
        <v>573190</v>
      </c>
      <c r="AD84" s="791">
        <v>674709</v>
      </c>
      <c r="AE84" s="791">
        <v>3034316</v>
      </c>
      <c r="AF84" s="791">
        <v>1378762</v>
      </c>
      <c r="AG84" s="791">
        <v>657959</v>
      </c>
      <c r="AH84" s="791">
        <v>978131</v>
      </c>
      <c r="AI84" s="791">
        <v>1718411</v>
      </c>
      <c r="AJ84" s="791">
        <v>1052856</v>
      </c>
      <c r="AK84" s="792">
        <v>21164507</v>
      </c>
      <c r="AL84" s="791">
        <v>103531</v>
      </c>
      <c r="AM84" s="789">
        <v>1.8</v>
      </c>
      <c r="AN84" s="793"/>
    </row>
    <row r="85" spans="1:40">
      <c r="A85" s="704" t="s">
        <v>721</v>
      </c>
      <c r="B85" s="707" t="s">
        <v>722</v>
      </c>
      <c r="C85" s="781">
        <v>21177777</v>
      </c>
      <c r="D85" s="783">
        <v>76638</v>
      </c>
      <c r="E85" s="783">
        <v>5253</v>
      </c>
      <c r="F85" s="783">
        <v>26986</v>
      </c>
      <c r="G85" s="783">
        <v>3889</v>
      </c>
      <c r="H85" s="783">
        <v>4957700</v>
      </c>
      <c r="I85" s="783">
        <v>825390</v>
      </c>
      <c r="J85" s="783">
        <v>36570</v>
      </c>
      <c r="K85" s="783">
        <v>76313</v>
      </c>
      <c r="L85" s="783">
        <v>699596</v>
      </c>
      <c r="M85" s="783">
        <v>35266</v>
      </c>
      <c r="N85" s="783">
        <v>113104</v>
      </c>
      <c r="O85" s="783">
        <v>387308</v>
      </c>
      <c r="P85" s="783">
        <v>268945</v>
      </c>
      <c r="Q85" s="783">
        <v>965628</v>
      </c>
      <c r="R85" s="783">
        <v>9084</v>
      </c>
      <c r="S85" s="783">
        <v>402271</v>
      </c>
      <c r="T85" s="783">
        <v>129059</v>
      </c>
      <c r="U85" s="783">
        <v>636942</v>
      </c>
      <c r="V85" s="783">
        <v>48658</v>
      </c>
      <c r="W85" s="783">
        <v>323566</v>
      </c>
      <c r="X85" s="783">
        <v>1012721</v>
      </c>
      <c r="Y85" s="783">
        <v>885024</v>
      </c>
      <c r="Z85" s="783">
        <v>2296570</v>
      </c>
      <c r="AA85" s="783">
        <v>1193506</v>
      </c>
      <c r="AB85" s="783">
        <v>654559</v>
      </c>
      <c r="AC85" s="783">
        <v>568248</v>
      </c>
      <c r="AD85" s="783">
        <v>672532</v>
      </c>
      <c r="AE85" s="783">
        <v>3038119</v>
      </c>
      <c r="AF85" s="783">
        <v>1329085</v>
      </c>
      <c r="AG85" s="783">
        <v>658760</v>
      </c>
      <c r="AH85" s="783">
        <v>949248</v>
      </c>
      <c r="AI85" s="783">
        <v>1754291</v>
      </c>
      <c r="AJ85" s="783">
        <v>974349</v>
      </c>
      <c r="AK85" s="782">
        <v>21057477</v>
      </c>
      <c r="AL85" s="783">
        <v>120300</v>
      </c>
      <c r="AM85" s="771">
        <v>-0.4</v>
      </c>
      <c r="AN85" s="734"/>
    </row>
    <row r="86" spans="1:40">
      <c r="A86" s="774" t="s">
        <v>1094</v>
      </c>
      <c r="B86" s="718" t="s">
        <v>1095</v>
      </c>
      <c r="C86" s="796">
        <v>21222725</v>
      </c>
      <c r="D86" s="796">
        <v>76737</v>
      </c>
      <c r="E86" s="795">
        <v>5154</v>
      </c>
      <c r="F86" s="795">
        <v>24332</v>
      </c>
      <c r="G86" s="795">
        <v>3186</v>
      </c>
      <c r="H86" s="795">
        <v>4890205</v>
      </c>
      <c r="I86" s="795">
        <v>793219</v>
      </c>
      <c r="J86" s="795">
        <v>34977</v>
      </c>
      <c r="K86" s="795">
        <v>77617</v>
      </c>
      <c r="L86" s="795">
        <v>815595</v>
      </c>
      <c r="M86" s="795">
        <v>28292</v>
      </c>
      <c r="N86" s="795">
        <v>104157</v>
      </c>
      <c r="O86" s="795">
        <v>362742</v>
      </c>
      <c r="P86" s="795">
        <v>252737</v>
      </c>
      <c r="Q86" s="795">
        <v>934316</v>
      </c>
      <c r="R86" s="795">
        <v>6742</v>
      </c>
      <c r="S86" s="795">
        <v>361615</v>
      </c>
      <c r="T86" s="795">
        <v>157211</v>
      </c>
      <c r="U86" s="795">
        <v>605800</v>
      </c>
      <c r="V86" s="795">
        <v>45944</v>
      </c>
      <c r="W86" s="795">
        <v>309239</v>
      </c>
      <c r="X86" s="795">
        <v>958102</v>
      </c>
      <c r="Y86" s="795">
        <v>891518</v>
      </c>
      <c r="Z86" s="795">
        <v>2217985</v>
      </c>
      <c r="AA86" s="795">
        <v>1315114</v>
      </c>
      <c r="AB86" s="795">
        <v>607364</v>
      </c>
      <c r="AC86" s="795">
        <v>580705</v>
      </c>
      <c r="AD86" s="795">
        <v>674356</v>
      </c>
      <c r="AE86" s="795">
        <v>3041216</v>
      </c>
      <c r="AF86" s="795">
        <v>1362399</v>
      </c>
      <c r="AG86" s="795">
        <v>678013</v>
      </c>
      <c r="AH86" s="795">
        <v>980649</v>
      </c>
      <c r="AI86" s="795">
        <v>1842129</v>
      </c>
      <c r="AJ86" s="795">
        <v>953004</v>
      </c>
      <c r="AK86" s="796">
        <v>21102170</v>
      </c>
      <c r="AL86" s="795">
        <v>120555</v>
      </c>
      <c r="AM86" s="772">
        <v>0.2</v>
      </c>
      <c r="AN86" s="734"/>
    </row>
    <row r="87" spans="1:40">
      <c r="A87" s="633" t="s">
        <v>813</v>
      </c>
      <c r="B87" s="707"/>
      <c r="C87" s="734"/>
      <c r="D87" s="734"/>
      <c r="E87" s="734"/>
      <c r="F87" s="734"/>
      <c r="G87" s="734"/>
      <c r="H87" s="734"/>
      <c r="I87" s="734"/>
      <c r="J87" s="734"/>
      <c r="K87" s="734"/>
      <c r="L87" s="734"/>
      <c r="M87" s="734"/>
      <c r="N87" s="734"/>
      <c r="O87" s="734"/>
      <c r="P87" s="734"/>
      <c r="Q87" s="734"/>
      <c r="R87" s="734"/>
      <c r="S87" s="734"/>
      <c r="T87" s="734"/>
      <c r="U87" s="734"/>
      <c r="V87" s="734"/>
      <c r="W87" s="734"/>
      <c r="X87" s="734"/>
      <c r="Y87" s="734"/>
      <c r="Z87" s="734"/>
      <c r="AA87" s="734"/>
      <c r="AB87" s="734"/>
      <c r="AC87" s="734"/>
      <c r="AD87" s="734"/>
      <c r="AE87" s="734"/>
      <c r="AF87" s="734"/>
      <c r="AG87" s="734"/>
      <c r="AH87" s="734"/>
      <c r="AI87" s="734"/>
      <c r="AJ87" s="734"/>
      <c r="AK87" s="734"/>
      <c r="AL87" s="734"/>
      <c r="AM87" s="734"/>
      <c r="AN87" s="734"/>
    </row>
    <row r="88" spans="1:40">
      <c r="A88" s="633" t="s">
        <v>814</v>
      </c>
      <c r="B88" s="633"/>
      <c r="C88" s="734"/>
      <c r="D88" s="734"/>
      <c r="E88" s="734"/>
      <c r="F88" s="734"/>
      <c r="G88" s="734"/>
      <c r="H88" s="734"/>
      <c r="I88" s="734"/>
      <c r="J88" s="734"/>
      <c r="K88" s="734"/>
      <c r="L88" s="734"/>
      <c r="M88" s="734"/>
      <c r="N88" s="734"/>
      <c r="O88" s="734"/>
      <c r="P88" s="734"/>
      <c r="Q88" s="734"/>
      <c r="R88" s="734"/>
      <c r="S88" s="734"/>
      <c r="T88" s="734"/>
      <c r="U88" s="734"/>
      <c r="V88" s="734"/>
      <c r="W88" s="734"/>
      <c r="X88" s="734"/>
      <c r="Y88" s="734"/>
      <c r="Z88" s="734"/>
      <c r="AA88" s="734"/>
      <c r="AB88" s="734"/>
      <c r="AC88" s="734"/>
      <c r="AD88" s="734"/>
      <c r="AE88" s="734"/>
      <c r="AF88" s="734"/>
      <c r="AG88" s="734"/>
      <c r="AH88" s="734"/>
      <c r="AI88" s="734"/>
      <c r="AJ88" s="734"/>
      <c r="AK88" s="734"/>
      <c r="AL88" s="734"/>
      <c r="AM88" s="734"/>
      <c r="AN88" s="734"/>
    </row>
    <row r="89" spans="1:40">
      <c r="A89" s="788" t="s">
        <v>815</v>
      </c>
      <c r="B89" s="633"/>
      <c r="C89" s="734"/>
      <c r="D89" s="734"/>
      <c r="E89" s="734"/>
      <c r="F89" s="734"/>
      <c r="G89" s="734"/>
      <c r="H89" s="734"/>
      <c r="I89" s="734"/>
      <c r="J89" s="734"/>
      <c r="K89" s="734"/>
      <c r="L89" s="734"/>
      <c r="M89" s="734"/>
      <c r="N89" s="734"/>
      <c r="O89" s="734"/>
      <c r="P89" s="734"/>
      <c r="Q89" s="734"/>
      <c r="R89" s="734"/>
      <c r="S89" s="734"/>
      <c r="T89" s="734"/>
      <c r="U89" s="734"/>
      <c r="V89" s="734"/>
      <c r="W89" s="734"/>
      <c r="X89" s="734"/>
      <c r="Y89" s="734"/>
      <c r="Z89" s="734"/>
      <c r="AA89" s="734"/>
      <c r="AB89" s="734"/>
      <c r="AC89" s="734"/>
      <c r="AD89" s="734"/>
      <c r="AE89" s="734"/>
      <c r="AF89" s="734"/>
      <c r="AG89" s="734"/>
      <c r="AH89" s="734"/>
      <c r="AI89" s="734"/>
      <c r="AJ89" s="734"/>
      <c r="AK89" s="734"/>
      <c r="AL89" s="735"/>
      <c r="AM89" s="735" t="s">
        <v>623</v>
      </c>
      <c r="AN89" s="734"/>
    </row>
    <row r="90" spans="1:40" s="734" customFormat="1" ht="6.75" customHeight="1">
      <c r="A90" s="636"/>
      <c r="B90" s="637"/>
      <c r="C90" s="736"/>
      <c r="D90" s="737"/>
      <c r="E90" s="737"/>
      <c r="F90" s="737"/>
      <c r="G90" s="737"/>
      <c r="H90" s="737"/>
      <c r="I90" s="737"/>
      <c r="J90" s="737"/>
      <c r="K90" s="737"/>
      <c r="L90" s="737"/>
      <c r="M90" s="737"/>
      <c r="N90" s="737"/>
      <c r="O90" s="737"/>
      <c r="P90" s="737"/>
      <c r="Q90" s="737"/>
      <c r="R90" s="737"/>
      <c r="S90" s="737"/>
      <c r="T90" s="737"/>
      <c r="U90" s="737"/>
      <c r="V90" s="737"/>
      <c r="W90" s="737"/>
      <c r="X90" s="737"/>
      <c r="Y90" s="737"/>
      <c r="Z90" s="737"/>
      <c r="AA90" s="737"/>
      <c r="AB90" s="737"/>
      <c r="AC90" s="737"/>
      <c r="AD90" s="737"/>
      <c r="AE90" s="737"/>
      <c r="AF90" s="737"/>
      <c r="AG90" s="737"/>
      <c r="AH90" s="737"/>
      <c r="AI90" s="737"/>
      <c r="AJ90" s="737"/>
      <c r="AK90" s="737"/>
      <c r="AL90" s="738"/>
      <c r="AM90" s="739"/>
    </row>
    <row r="91" spans="1:40" s="734" customFormat="1" ht="18.75" customHeight="1">
      <c r="A91" s="642" t="s">
        <v>637</v>
      </c>
      <c r="B91" s="643"/>
      <c r="C91" s="741" t="s">
        <v>774</v>
      </c>
      <c r="D91" s="742" t="s">
        <v>470</v>
      </c>
      <c r="E91" s="743" t="s">
        <v>471</v>
      </c>
      <c r="F91" s="743" t="s">
        <v>472</v>
      </c>
      <c r="G91" s="743" t="s">
        <v>473</v>
      </c>
      <c r="H91" s="741" t="s">
        <v>474</v>
      </c>
      <c r="I91" s="737"/>
      <c r="J91" s="737"/>
      <c r="K91" s="737"/>
      <c r="L91" s="737"/>
      <c r="M91" s="737"/>
      <c r="N91" s="737"/>
      <c r="O91" s="737"/>
      <c r="P91" s="737"/>
      <c r="Q91" s="737"/>
      <c r="R91" s="737"/>
      <c r="S91" s="737"/>
      <c r="T91" s="737"/>
      <c r="U91" s="737"/>
      <c r="V91" s="737"/>
      <c r="W91" s="738"/>
      <c r="X91" s="2304" t="s">
        <v>775</v>
      </c>
      <c r="Y91" s="2304" t="s">
        <v>475</v>
      </c>
      <c r="Z91" s="2304" t="s">
        <v>776</v>
      </c>
      <c r="AA91" s="2304" t="s">
        <v>777</v>
      </c>
      <c r="AB91" s="2304" t="s">
        <v>778</v>
      </c>
      <c r="AC91" s="2304" t="s">
        <v>779</v>
      </c>
      <c r="AD91" s="2304" t="s">
        <v>780</v>
      </c>
      <c r="AE91" s="2309" t="s">
        <v>781</v>
      </c>
      <c r="AF91" s="2304" t="s">
        <v>782</v>
      </c>
      <c r="AG91" s="2304" t="s">
        <v>123</v>
      </c>
      <c r="AH91" s="2304" t="s">
        <v>490</v>
      </c>
      <c r="AI91" s="2304" t="s">
        <v>783</v>
      </c>
      <c r="AJ91" s="2311" t="s">
        <v>810</v>
      </c>
      <c r="AK91" s="2304" t="s">
        <v>785</v>
      </c>
      <c r="AL91" s="2307" t="s">
        <v>786</v>
      </c>
      <c r="AM91" s="743" t="s">
        <v>625</v>
      </c>
    </row>
    <row r="92" spans="1:40" s="734" customFormat="1" ht="21" customHeight="1">
      <c r="A92" s="642"/>
      <c r="B92" s="643"/>
      <c r="C92" s="741"/>
      <c r="D92" s="743"/>
      <c r="E92" s="743"/>
      <c r="F92" s="743"/>
      <c r="G92" s="743"/>
      <c r="H92" s="743"/>
      <c r="I92" s="797" t="s">
        <v>788</v>
      </c>
      <c r="J92" s="798" t="s">
        <v>789</v>
      </c>
      <c r="K92" s="797" t="s">
        <v>790</v>
      </c>
      <c r="L92" s="797" t="s">
        <v>791</v>
      </c>
      <c r="M92" s="797" t="s">
        <v>792</v>
      </c>
      <c r="N92" s="797" t="s">
        <v>793</v>
      </c>
      <c r="O92" s="797" t="s">
        <v>794</v>
      </c>
      <c r="P92" s="797" t="s">
        <v>795</v>
      </c>
      <c r="Q92" s="797" t="s">
        <v>796</v>
      </c>
      <c r="R92" s="797" t="s">
        <v>797</v>
      </c>
      <c r="S92" s="797" t="s">
        <v>798</v>
      </c>
      <c r="T92" s="797" t="s">
        <v>799</v>
      </c>
      <c r="U92" s="797" t="s">
        <v>800</v>
      </c>
      <c r="V92" s="799" t="s">
        <v>801</v>
      </c>
      <c r="W92" s="797" t="s">
        <v>802</v>
      </c>
      <c r="X92" s="2305"/>
      <c r="Y92" s="2305"/>
      <c r="Z92" s="2305"/>
      <c r="AA92" s="2305"/>
      <c r="AB92" s="2305"/>
      <c r="AC92" s="2305"/>
      <c r="AD92" s="2305"/>
      <c r="AE92" s="2310"/>
      <c r="AF92" s="2305"/>
      <c r="AG92" s="2305"/>
      <c r="AH92" s="2305"/>
      <c r="AI92" s="2305"/>
      <c r="AJ92" s="2312"/>
      <c r="AK92" s="2305"/>
      <c r="AL92" s="2308"/>
      <c r="AM92" s="743" t="s">
        <v>803</v>
      </c>
    </row>
    <row r="93" spans="1:40" s="734" customFormat="1" ht="9.75" customHeight="1">
      <c r="A93" s="654"/>
      <c r="B93" s="655"/>
      <c r="C93" s="748"/>
      <c r="D93" s="749"/>
      <c r="E93" s="749"/>
      <c r="F93" s="749"/>
      <c r="G93" s="749"/>
      <c r="H93" s="749"/>
      <c r="I93" s="749"/>
      <c r="J93" s="749"/>
      <c r="K93" s="749"/>
      <c r="L93" s="749"/>
      <c r="M93" s="749"/>
      <c r="N93" s="749"/>
      <c r="O93" s="749"/>
      <c r="P93" s="749"/>
      <c r="Q93" s="749"/>
      <c r="R93" s="749"/>
      <c r="S93" s="749"/>
      <c r="T93" s="749"/>
      <c r="U93" s="749"/>
      <c r="V93" s="749"/>
      <c r="W93" s="749"/>
      <c r="X93" s="2306"/>
      <c r="Y93" s="749"/>
      <c r="Z93" s="749"/>
      <c r="AA93" s="749"/>
      <c r="AB93" s="749"/>
      <c r="AC93" s="749"/>
      <c r="AD93" s="749"/>
      <c r="AE93" s="749"/>
      <c r="AF93" s="2306"/>
      <c r="AG93" s="749"/>
      <c r="AH93" s="749"/>
      <c r="AI93" s="749"/>
      <c r="AJ93" s="1701"/>
      <c r="AK93" s="749"/>
      <c r="AL93" s="800"/>
      <c r="AM93" s="749" t="s">
        <v>657</v>
      </c>
    </row>
    <row r="94" spans="1:40">
      <c r="A94" s="704" t="s">
        <v>816</v>
      </c>
      <c r="B94" s="717" t="s">
        <v>817</v>
      </c>
      <c r="C94" s="761">
        <v>20699961</v>
      </c>
      <c r="D94" s="758">
        <v>69875</v>
      </c>
      <c r="E94" s="758">
        <v>6482</v>
      </c>
      <c r="F94" s="758">
        <v>23807</v>
      </c>
      <c r="G94" s="758">
        <v>7060</v>
      </c>
      <c r="H94" s="758">
        <v>5405343</v>
      </c>
      <c r="I94" s="758">
        <v>776411</v>
      </c>
      <c r="J94" s="758">
        <v>56704</v>
      </c>
      <c r="K94" s="758">
        <v>88390</v>
      </c>
      <c r="L94" s="758">
        <v>499152</v>
      </c>
      <c r="M94" s="758">
        <v>18579</v>
      </c>
      <c r="N94" s="758">
        <v>172675</v>
      </c>
      <c r="O94" s="758">
        <v>712869</v>
      </c>
      <c r="P94" s="758">
        <v>314507</v>
      </c>
      <c r="Q94" s="758">
        <v>1090527</v>
      </c>
      <c r="R94" s="758">
        <v>150047</v>
      </c>
      <c r="S94" s="758">
        <v>308172</v>
      </c>
      <c r="T94" s="758">
        <v>259799</v>
      </c>
      <c r="U94" s="758">
        <v>505591</v>
      </c>
      <c r="V94" s="758">
        <v>97975</v>
      </c>
      <c r="W94" s="758">
        <v>353945</v>
      </c>
      <c r="X94" s="758">
        <v>869114</v>
      </c>
      <c r="Y94" s="758">
        <v>939958</v>
      </c>
      <c r="Z94" s="758">
        <v>2006507</v>
      </c>
      <c r="AA94" s="758">
        <v>1254977</v>
      </c>
      <c r="AB94" s="758">
        <v>611426</v>
      </c>
      <c r="AC94" s="758">
        <v>579160</v>
      </c>
      <c r="AD94" s="758">
        <v>944563</v>
      </c>
      <c r="AE94" s="758">
        <v>2672086</v>
      </c>
      <c r="AF94" s="758">
        <v>1128166</v>
      </c>
      <c r="AG94" s="758">
        <v>735922</v>
      </c>
      <c r="AH94" s="758">
        <v>898170</v>
      </c>
      <c r="AI94" s="758">
        <v>1336292</v>
      </c>
      <c r="AJ94" s="758">
        <v>1124445</v>
      </c>
      <c r="AK94" s="758">
        <v>20613353</v>
      </c>
      <c r="AL94" s="758">
        <v>86608</v>
      </c>
      <c r="AM94" s="789" t="s">
        <v>467</v>
      </c>
      <c r="AN94" s="734"/>
    </row>
    <row r="95" spans="1:40">
      <c r="A95" s="704" t="s">
        <v>818</v>
      </c>
      <c r="B95" s="717" t="s">
        <v>819</v>
      </c>
      <c r="C95" s="761">
        <v>20509539</v>
      </c>
      <c r="D95" s="758">
        <v>68266</v>
      </c>
      <c r="E95" s="758">
        <v>6187</v>
      </c>
      <c r="F95" s="758">
        <v>19599</v>
      </c>
      <c r="G95" s="758">
        <v>7123</v>
      </c>
      <c r="H95" s="758">
        <v>5591783</v>
      </c>
      <c r="I95" s="758">
        <v>750913</v>
      </c>
      <c r="J95" s="758">
        <v>65059</v>
      </c>
      <c r="K95" s="758">
        <v>75536</v>
      </c>
      <c r="L95" s="758">
        <v>459773</v>
      </c>
      <c r="M95" s="758">
        <v>29078</v>
      </c>
      <c r="N95" s="758">
        <v>172798</v>
      </c>
      <c r="O95" s="758">
        <v>828959</v>
      </c>
      <c r="P95" s="758">
        <v>311808</v>
      </c>
      <c r="Q95" s="758">
        <v>1183705</v>
      </c>
      <c r="R95" s="758">
        <v>134101</v>
      </c>
      <c r="S95" s="758">
        <v>380886</v>
      </c>
      <c r="T95" s="758">
        <v>240282</v>
      </c>
      <c r="U95" s="758">
        <v>514906</v>
      </c>
      <c r="V95" s="758">
        <v>94824</v>
      </c>
      <c r="W95" s="758">
        <v>349154</v>
      </c>
      <c r="X95" s="758">
        <v>843781</v>
      </c>
      <c r="Y95" s="758">
        <v>1006678</v>
      </c>
      <c r="Z95" s="758">
        <v>1872165</v>
      </c>
      <c r="AA95" s="758">
        <v>1199933</v>
      </c>
      <c r="AB95" s="758">
        <v>578243</v>
      </c>
      <c r="AC95" s="758">
        <v>622736</v>
      </c>
      <c r="AD95" s="758">
        <v>790871</v>
      </c>
      <c r="AE95" s="758">
        <v>2593159</v>
      </c>
      <c r="AF95" s="758">
        <v>1155013</v>
      </c>
      <c r="AG95" s="758">
        <v>726463</v>
      </c>
      <c r="AH95" s="758">
        <v>887071</v>
      </c>
      <c r="AI95" s="758">
        <v>1376254</v>
      </c>
      <c r="AJ95" s="758">
        <v>1067840</v>
      </c>
      <c r="AK95" s="758">
        <v>20413164</v>
      </c>
      <c r="AL95" s="758">
        <v>96375</v>
      </c>
      <c r="AM95" s="771">
        <v>-0.9</v>
      </c>
      <c r="AN95" s="734"/>
    </row>
    <row r="96" spans="1:40">
      <c r="A96" s="704" t="s">
        <v>820</v>
      </c>
      <c r="B96" s="717" t="s">
        <v>821</v>
      </c>
      <c r="C96" s="761">
        <v>18904262</v>
      </c>
      <c r="D96" s="758">
        <v>67466</v>
      </c>
      <c r="E96" s="758">
        <v>5651</v>
      </c>
      <c r="F96" s="758">
        <v>21089</v>
      </c>
      <c r="G96" s="758">
        <v>4164</v>
      </c>
      <c r="H96" s="758">
        <v>4278008</v>
      </c>
      <c r="I96" s="758">
        <v>749182</v>
      </c>
      <c r="J96" s="758">
        <v>47075</v>
      </c>
      <c r="K96" s="758">
        <v>79640</v>
      </c>
      <c r="L96" s="758">
        <v>447536</v>
      </c>
      <c r="M96" s="758">
        <v>12859</v>
      </c>
      <c r="N96" s="758">
        <v>115981</v>
      </c>
      <c r="O96" s="758">
        <v>271091</v>
      </c>
      <c r="P96" s="758">
        <v>247223</v>
      </c>
      <c r="Q96" s="758">
        <v>919603</v>
      </c>
      <c r="R96" s="758">
        <v>65211</v>
      </c>
      <c r="S96" s="758">
        <v>359685</v>
      </c>
      <c r="T96" s="758">
        <v>193933</v>
      </c>
      <c r="U96" s="758">
        <v>422923</v>
      </c>
      <c r="V96" s="758">
        <v>93269</v>
      </c>
      <c r="W96" s="758">
        <v>252795</v>
      </c>
      <c r="X96" s="758">
        <v>824619</v>
      </c>
      <c r="Y96" s="758">
        <v>842291</v>
      </c>
      <c r="Z96" s="758">
        <v>1954845</v>
      </c>
      <c r="AA96" s="758">
        <v>1138392</v>
      </c>
      <c r="AB96" s="758">
        <v>595207</v>
      </c>
      <c r="AC96" s="758">
        <v>581406</v>
      </c>
      <c r="AD96" s="758">
        <v>737104</v>
      </c>
      <c r="AE96" s="758">
        <v>2619049</v>
      </c>
      <c r="AF96" s="758">
        <v>1129810</v>
      </c>
      <c r="AG96" s="758">
        <v>704814</v>
      </c>
      <c r="AH96" s="758">
        <v>852632</v>
      </c>
      <c r="AI96" s="758">
        <v>1456160</v>
      </c>
      <c r="AJ96" s="758">
        <v>1037283</v>
      </c>
      <c r="AK96" s="758">
        <v>18849989</v>
      </c>
      <c r="AL96" s="758">
        <v>54273</v>
      </c>
      <c r="AM96" s="771">
        <v>-7.8</v>
      </c>
      <c r="AN96" s="734"/>
    </row>
    <row r="97" spans="1:40">
      <c r="A97" s="704" t="s">
        <v>822</v>
      </c>
      <c r="B97" s="717" t="s">
        <v>823</v>
      </c>
      <c r="C97" s="761">
        <v>19520024</v>
      </c>
      <c r="D97" s="758">
        <v>67489</v>
      </c>
      <c r="E97" s="758">
        <v>5548</v>
      </c>
      <c r="F97" s="758">
        <v>20339</v>
      </c>
      <c r="G97" s="758">
        <v>5766</v>
      </c>
      <c r="H97" s="758">
        <v>4703445</v>
      </c>
      <c r="I97" s="758">
        <v>746241</v>
      </c>
      <c r="J97" s="758">
        <v>38919</v>
      </c>
      <c r="K97" s="758">
        <v>85296</v>
      </c>
      <c r="L97" s="758">
        <v>578751</v>
      </c>
      <c r="M97" s="758">
        <v>23249</v>
      </c>
      <c r="N97" s="758">
        <v>179238</v>
      </c>
      <c r="O97" s="758">
        <v>325896</v>
      </c>
      <c r="P97" s="758">
        <v>254762</v>
      </c>
      <c r="Q97" s="758">
        <v>1054380</v>
      </c>
      <c r="R97" s="758">
        <v>88270</v>
      </c>
      <c r="S97" s="758">
        <v>382602</v>
      </c>
      <c r="T97" s="758">
        <v>220588</v>
      </c>
      <c r="U97" s="758">
        <v>369433</v>
      </c>
      <c r="V97" s="758">
        <v>82406</v>
      </c>
      <c r="W97" s="758">
        <v>273415</v>
      </c>
      <c r="X97" s="758">
        <v>897602</v>
      </c>
      <c r="Y97" s="758">
        <v>753081</v>
      </c>
      <c r="Z97" s="758">
        <v>2033528</v>
      </c>
      <c r="AA97" s="758">
        <v>1142862</v>
      </c>
      <c r="AB97" s="758">
        <v>557229</v>
      </c>
      <c r="AC97" s="758">
        <v>593041</v>
      </c>
      <c r="AD97" s="758">
        <v>727420</v>
      </c>
      <c r="AE97" s="758">
        <v>2666035</v>
      </c>
      <c r="AF97" s="758">
        <v>1133648</v>
      </c>
      <c r="AG97" s="758">
        <v>696061</v>
      </c>
      <c r="AH97" s="758">
        <v>868510</v>
      </c>
      <c r="AI97" s="758">
        <v>1551084</v>
      </c>
      <c r="AJ97" s="758">
        <v>1033384</v>
      </c>
      <c r="AK97" s="758">
        <v>19456072</v>
      </c>
      <c r="AL97" s="758">
        <v>63952</v>
      </c>
      <c r="AM97" s="771">
        <v>3.3</v>
      </c>
      <c r="AN97" s="734"/>
    </row>
    <row r="98" spans="1:40">
      <c r="A98" s="704" t="s">
        <v>824</v>
      </c>
      <c r="B98" s="717" t="s">
        <v>830</v>
      </c>
      <c r="C98" s="761">
        <v>19365360</v>
      </c>
      <c r="D98" s="758">
        <v>67958</v>
      </c>
      <c r="E98" s="758">
        <v>5628</v>
      </c>
      <c r="F98" s="758">
        <v>16059</v>
      </c>
      <c r="G98" s="758">
        <v>5971</v>
      </c>
      <c r="H98" s="758">
        <v>4720229</v>
      </c>
      <c r="I98" s="758">
        <v>681890</v>
      </c>
      <c r="J98" s="758">
        <v>37388</v>
      </c>
      <c r="K98" s="758">
        <v>82369</v>
      </c>
      <c r="L98" s="758">
        <v>588298</v>
      </c>
      <c r="M98" s="758">
        <v>31852</v>
      </c>
      <c r="N98" s="758">
        <v>178749</v>
      </c>
      <c r="O98" s="758">
        <v>367610</v>
      </c>
      <c r="P98" s="758">
        <v>249541</v>
      </c>
      <c r="Q98" s="758">
        <v>1091098</v>
      </c>
      <c r="R98" s="758">
        <v>69265</v>
      </c>
      <c r="S98" s="758">
        <v>474774</v>
      </c>
      <c r="T98" s="758">
        <v>190439</v>
      </c>
      <c r="U98" s="758">
        <v>308856</v>
      </c>
      <c r="V98" s="758">
        <v>87754</v>
      </c>
      <c r="W98" s="758">
        <v>280345</v>
      </c>
      <c r="X98" s="758">
        <v>761318</v>
      </c>
      <c r="Y98" s="758">
        <v>733072</v>
      </c>
      <c r="Z98" s="758">
        <v>2153552</v>
      </c>
      <c r="AA98" s="758">
        <v>1075656</v>
      </c>
      <c r="AB98" s="758">
        <v>534575</v>
      </c>
      <c r="AC98" s="758">
        <v>620957</v>
      </c>
      <c r="AD98" s="758">
        <v>700331</v>
      </c>
      <c r="AE98" s="758">
        <v>2661171</v>
      </c>
      <c r="AF98" s="758">
        <v>1104470</v>
      </c>
      <c r="AG98" s="758">
        <v>689426</v>
      </c>
      <c r="AH98" s="758">
        <v>882153</v>
      </c>
      <c r="AI98" s="758">
        <v>1534864</v>
      </c>
      <c r="AJ98" s="758">
        <v>1003615</v>
      </c>
      <c r="AK98" s="758">
        <v>19271006</v>
      </c>
      <c r="AL98" s="758">
        <v>94353</v>
      </c>
      <c r="AM98" s="771">
        <v>-0.8</v>
      </c>
      <c r="AN98" s="734"/>
    </row>
    <row r="99" spans="1:40">
      <c r="A99" s="704" t="s">
        <v>831</v>
      </c>
      <c r="B99" s="717" t="s">
        <v>832</v>
      </c>
      <c r="C99" s="761">
        <v>19539891</v>
      </c>
      <c r="D99" s="758">
        <v>73688</v>
      </c>
      <c r="E99" s="758">
        <v>5022</v>
      </c>
      <c r="F99" s="758">
        <v>24002</v>
      </c>
      <c r="G99" s="758">
        <v>5300</v>
      </c>
      <c r="H99" s="758">
        <v>4723018</v>
      </c>
      <c r="I99" s="758">
        <v>728388</v>
      </c>
      <c r="J99" s="758">
        <v>38406</v>
      </c>
      <c r="K99" s="758">
        <v>68792</v>
      </c>
      <c r="L99" s="758">
        <v>570001</v>
      </c>
      <c r="M99" s="758">
        <v>31141</v>
      </c>
      <c r="N99" s="758">
        <v>140861</v>
      </c>
      <c r="O99" s="758">
        <v>294867</v>
      </c>
      <c r="P99" s="758">
        <v>269406</v>
      </c>
      <c r="Q99" s="758">
        <v>1024446</v>
      </c>
      <c r="R99" s="758">
        <v>39710</v>
      </c>
      <c r="S99" s="758">
        <v>481282</v>
      </c>
      <c r="T99" s="758">
        <v>266463</v>
      </c>
      <c r="U99" s="758">
        <v>395337</v>
      </c>
      <c r="V99" s="758">
        <v>63245</v>
      </c>
      <c r="W99" s="758">
        <v>310674</v>
      </c>
      <c r="X99" s="758">
        <v>697649</v>
      </c>
      <c r="Y99" s="758">
        <v>749190</v>
      </c>
      <c r="Z99" s="758">
        <v>2255316</v>
      </c>
      <c r="AA99" s="758">
        <v>1161700</v>
      </c>
      <c r="AB99" s="758">
        <v>558388</v>
      </c>
      <c r="AC99" s="758">
        <v>601550</v>
      </c>
      <c r="AD99" s="758">
        <v>694738</v>
      </c>
      <c r="AE99" s="758">
        <v>2658890</v>
      </c>
      <c r="AF99" s="758">
        <v>1122743</v>
      </c>
      <c r="AG99" s="758">
        <v>665802</v>
      </c>
      <c r="AH99" s="758">
        <v>829782</v>
      </c>
      <c r="AI99" s="758">
        <v>1604347</v>
      </c>
      <c r="AJ99" s="758">
        <v>1005136</v>
      </c>
      <c r="AK99" s="758">
        <v>19436260</v>
      </c>
      <c r="AL99" s="758">
        <v>103631</v>
      </c>
      <c r="AM99" s="771">
        <v>0.9</v>
      </c>
      <c r="AN99" s="734"/>
    </row>
    <row r="100" spans="1:40" ht="12.75" customHeight="1">
      <c r="A100" s="704" t="s">
        <v>833</v>
      </c>
      <c r="B100" s="717" t="s">
        <v>834</v>
      </c>
      <c r="C100" s="761">
        <v>19759482</v>
      </c>
      <c r="D100" s="758">
        <v>68020</v>
      </c>
      <c r="E100" s="758">
        <v>4977</v>
      </c>
      <c r="F100" s="758">
        <v>17400</v>
      </c>
      <c r="G100" s="758">
        <v>5753</v>
      </c>
      <c r="H100" s="758">
        <v>4626949</v>
      </c>
      <c r="I100" s="758">
        <v>758050</v>
      </c>
      <c r="J100" s="758">
        <v>37051</v>
      </c>
      <c r="K100" s="758">
        <v>68208</v>
      </c>
      <c r="L100" s="758">
        <v>556895</v>
      </c>
      <c r="M100" s="758">
        <v>28790</v>
      </c>
      <c r="N100" s="758">
        <v>110749</v>
      </c>
      <c r="O100" s="758">
        <v>311271</v>
      </c>
      <c r="P100" s="758">
        <v>273549</v>
      </c>
      <c r="Q100" s="758">
        <v>1006298</v>
      </c>
      <c r="R100" s="758">
        <v>42954</v>
      </c>
      <c r="S100" s="758">
        <v>392017</v>
      </c>
      <c r="T100" s="758">
        <v>254537</v>
      </c>
      <c r="U100" s="758">
        <v>413297</v>
      </c>
      <c r="V100" s="758">
        <v>51686</v>
      </c>
      <c r="W100" s="758">
        <v>321598</v>
      </c>
      <c r="X100" s="758">
        <v>764652</v>
      </c>
      <c r="Y100" s="758">
        <v>851281</v>
      </c>
      <c r="Z100" s="758">
        <v>2242541</v>
      </c>
      <c r="AA100" s="758">
        <v>1082176</v>
      </c>
      <c r="AB100" s="758">
        <v>555022</v>
      </c>
      <c r="AC100" s="758">
        <v>614907</v>
      </c>
      <c r="AD100" s="758">
        <v>719765</v>
      </c>
      <c r="AE100" s="758">
        <v>2865265</v>
      </c>
      <c r="AF100" s="758">
        <v>1131959</v>
      </c>
      <c r="AG100" s="758">
        <v>646324</v>
      </c>
      <c r="AH100" s="758">
        <v>853249</v>
      </c>
      <c r="AI100" s="758">
        <v>1598092</v>
      </c>
      <c r="AJ100" s="758">
        <v>989815</v>
      </c>
      <c r="AK100" s="758">
        <v>19638147</v>
      </c>
      <c r="AL100" s="758">
        <v>121335</v>
      </c>
      <c r="AM100" s="771">
        <v>1.1000000000000001</v>
      </c>
      <c r="AN100" s="734"/>
    </row>
    <row r="101" spans="1:40" ht="13.5" customHeight="1">
      <c r="A101" s="704" t="s">
        <v>835</v>
      </c>
      <c r="B101" s="717" t="s">
        <v>1096</v>
      </c>
      <c r="C101" s="761">
        <v>20113384</v>
      </c>
      <c r="D101" s="758">
        <v>65642</v>
      </c>
      <c r="E101" s="758">
        <v>5182</v>
      </c>
      <c r="F101" s="758">
        <v>18158</v>
      </c>
      <c r="G101" s="758">
        <v>7319</v>
      </c>
      <c r="H101" s="758">
        <v>4750007</v>
      </c>
      <c r="I101" s="758">
        <v>760352</v>
      </c>
      <c r="J101" s="758">
        <v>34221</v>
      </c>
      <c r="K101" s="758">
        <v>66949</v>
      </c>
      <c r="L101" s="758">
        <v>571311</v>
      </c>
      <c r="M101" s="758">
        <v>29489</v>
      </c>
      <c r="N101" s="758">
        <v>115186</v>
      </c>
      <c r="O101" s="758">
        <v>350155</v>
      </c>
      <c r="P101" s="758">
        <v>277801</v>
      </c>
      <c r="Q101" s="758">
        <v>971244</v>
      </c>
      <c r="R101" s="758">
        <v>43033</v>
      </c>
      <c r="S101" s="758">
        <v>420871</v>
      </c>
      <c r="T101" s="758">
        <v>286941</v>
      </c>
      <c r="U101" s="758">
        <v>456898</v>
      </c>
      <c r="V101" s="758">
        <v>47524</v>
      </c>
      <c r="W101" s="758">
        <v>318033</v>
      </c>
      <c r="X101" s="758">
        <v>857706</v>
      </c>
      <c r="Y101" s="758">
        <v>893805</v>
      </c>
      <c r="Z101" s="758">
        <v>2143299</v>
      </c>
      <c r="AA101" s="758">
        <v>1241634</v>
      </c>
      <c r="AB101" s="758">
        <v>552270</v>
      </c>
      <c r="AC101" s="758">
        <v>607301</v>
      </c>
      <c r="AD101" s="758">
        <v>704902</v>
      </c>
      <c r="AE101" s="758">
        <v>2881009</v>
      </c>
      <c r="AF101" s="758">
        <v>1147071</v>
      </c>
      <c r="AG101" s="758">
        <v>643223</v>
      </c>
      <c r="AH101" s="758">
        <v>823982</v>
      </c>
      <c r="AI101" s="758">
        <v>1589420</v>
      </c>
      <c r="AJ101" s="758">
        <v>1019969</v>
      </c>
      <c r="AK101" s="758">
        <v>19951899</v>
      </c>
      <c r="AL101" s="758">
        <v>161484</v>
      </c>
      <c r="AM101" s="771">
        <v>1.8</v>
      </c>
      <c r="AN101" s="734"/>
    </row>
    <row r="102" spans="1:40">
      <c r="A102" s="704" t="s">
        <v>1097</v>
      </c>
      <c r="B102" s="717" t="s">
        <v>1098</v>
      </c>
      <c r="C102" s="761">
        <v>20750686</v>
      </c>
      <c r="D102" s="758">
        <v>74389</v>
      </c>
      <c r="E102" s="758">
        <v>5346</v>
      </c>
      <c r="F102" s="758">
        <v>21709</v>
      </c>
      <c r="G102" s="758">
        <v>6400</v>
      </c>
      <c r="H102" s="758">
        <v>4799230</v>
      </c>
      <c r="I102" s="758">
        <v>697875</v>
      </c>
      <c r="J102" s="758">
        <v>39296</v>
      </c>
      <c r="K102" s="758">
        <v>63448</v>
      </c>
      <c r="L102" s="758">
        <v>639832</v>
      </c>
      <c r="M102" s="758">
        <v>28481</v>
      </c>
      <c r="N102" s="758">
        <v>121462</v>
      </c>
      <c r="O102" s="758">
        <v>452727</v>
      </c>
      <c r="P102" s="758">
        <v>275171</v>
      </c>
      <c r="Q102" s="758">
        <v>894849</v>
      </c>
      <c r="R102" s="758">
        <v>43556</v>
      </c>
      <c r="S102" s="758">
        <v>567416</v>
      </c>
      <c r="T102" s="758">
        <v>187396</v>
      </c>
      <c r="U102" s="758">
        <v>411687</v>
      </c>
      <c r="V102" s="758">
        <v>47097</v>
      </c>
      <c r="W102" s="758">
        <v>328936</v>
      </c>
      <c r="X102" s="758">
        <v>993784</v>
      </c>
      <c r="Y102" s="758">
        <v>879601</v>
      </c>
      <c r="Z102" s="758">
        <v>2305635</v>
      </c>
      <c r="AA102" s="758">
        <v>1212708</v>
      </c>
      <c r="AB102" s="758">
        <v>516943</v>
      </c>
      <c r="AC102" s="758">
        <v>599460</v>
      </c>
      <c r="AD102" s="758">
        <v>712772</v>
      </c>
      <c r="AE102" s="758">
        <v>2954383</v>
      </c>
      <c r="AF102" s="758">
        <v>1256913</v>
      </c>
      <c r="AG102" s="758">
        <v>657501</v>
      </c>
      <c r="AH102" s="758">
        <v>899960</v>
      </c>
      <c r="AI102" s="758">
        <v>1628088</v>
      </c>
      <c r="AJ102" s="758">
        <v>1069975</v>
      </c>
      <c r="AK102" s="758">
        <v>20594796</v>
      </c>
      <c r="AL102" s="758">
        <v>155890</v>
      </c>
      <c r="AM102" s="771">
        <v>3.2</v>
      </c>
      <c r="AN102" s="734"/>
    </row>
    <row r="103" spans="1:40">
      <c r="A103" s="704" t="s">
        <v>1099</v>
      </c>
      <c r="B103" s="717" t="s">
        <v>1100</v>
      </c>
      <c r="C103" s="761">
        <v>20922898</v>
      </c>
      <c r="D103" s="758">
        <v>82869</v>
      </c>
      <c r="E103" s="758">
        <v>5279</v>
      </c>
      <c r="F103" s="758">
        <v>26090</v>
      </c>
      <c r="G103" s="758">
        <v>4724</v>
      </c>
      <c r="H103" s="758">
        <v>4734772</v>
      </c>
      <c r="I103" s="758">
        <v>759183</v>
      </c>
      <c r="J103" s="758">
        <v>37380</v>
      </c>
      <c r="K103" s="758">
        <v>72753</v>
      </c>
      <c r="L103" s="758">
        <v>644788</v>
      </c>
      <c r="M103" s="758">
        <v>36078</v>
      </c>
      <c r="N103" s="758">
        <v>111546</v>
      </c>
      <c r="O103" s="758">
        <v>366223</v>
      </c>
      <c r="P103" s="758">
        <v>271815</v>
      </c>
      <c r="Q103" s="758">
        <v>912689</v>
      </c>
      <c r="R103" s="758">
        <v>33442</v>
      </c>
      <c r="S103" s="758">
        <v>495249</v>
      </c>
      <c r="T103" s="758">
        <v>158499</v>
      </c>
      <c r="U103" s="758">
        <v>434748</v>
      </c>
      <c r="V103" s="758">
        <v>50751</v>
      </c>
      <c r="W103" s="758">
        <v>349628</v>
      </c>
      <c r="X103" s="758">
        <v>969490</v>
      </c>
      <c r="Y103" s="758">
        <v>936247</v>
      </c>
      <c r="Z103" s="758">
        <v>2366858</v>
      </c>
      <c r="AA103" s="758">
        <v>1187265</v>
      </c>
      <c r="AB103" s="758">
        <v>549114</v>
      </c>
      <c r="AC103" s="758">
        <v>601485</v>
      </c>
      <c r="AD103" s="758">
        <v>686279</v>
      </c>
      <c r="AE103" s="758">
        <v>2995557</v>
      </c>
      <c r="AF103" s="758">
        <v>1340932</v>
      </c>
      <c r="AG103" s="758">
        <v>671533</v>
      </c>
      <c r="AH103" s="758">
        <v>912580</v>
      </c>
      <c r="AI103" s="758">
        <v>1707671</v>
      </c>
      <c r="AJ103" s="758">
        <v>1048297</v>
      </c>
      <c r="AK103" s="758">
        <v>20827043</v>
      </c>
      <c r="AL103" s="758">
        <v>95855</v>
      </c>
      <c r="AM103" s="771">
        <v>0.8</v>
      </c>
      <c r="AN103" s="734"/>
    </row>
    <row r="104" spans="1:40">
      <c r="A104" s="704" t="s">
        <v>747</v>
      </c>
      <c r="B104" s="717" t="s">
        <v>1101</v>
      </c>
      <c r="C104" s="761">
        <v>21186622</v>
      </c>
      <c r="D104" s="758">
        <v>81148</v>
      </c>
      <c r="E104" s="758">
        <v>5478</v>
      </c>
      <c r="F104" s="758">
        <v>25255</v>
      </c>
      <c r="G104" s="758">
        <v>4369</v>
      </c>
      <c r="H104" s="758">
        <v>4861907</v>
      </c>
      <c r="I104" s="758">
        <v>797724</v>
      </c>
      <c r="J104" s="758">
        <v>36860</v>
      </c>
      <c r="K104" s="758">
        <v>74499</v>
      </c>
      <c r="L104" s="758">
        <v>652443</v>
      </c>
      <c r="M104" s="758">
        <v>39927</v>
      </c>
      <c r="N104" s="758">
        <v>113438</v>
      </c>
      <c r="O104" s="758">
        <v>407454</v>
      </c>
      <c r="P104" s="758">
        <v>276846</v>
      </c>
      <c r="Q104" s="758">
        <v>960447</v>
      </c>
      <c r="R104" s="758">
        <v>41946</v>
      </c>
      <c r="S104" s="758">
        <v>434588</v>
      </c>
      <c r="T104" s="758">
        <v>159116</v>
      </c>
      <c r="U104" s="758">
        <v>481076</v>
      </c>
      <c r="V104" s="758">
        <v>45412</v>
      </c>
      <c r="W104" s="758">
        <v>340132</v>
      </c>
      <c r="X104" s="758">
        <v>981579</v>
      </c>
      <c r="Y104" s="758">
        <v>913160</v>
      </c>
      <c r="Z104" s="758">
        <v>2368925</v>
      </c>
      <c r="AA104" s="758">
        <v>1204224</v>
      </c>
      <c r="AB104" s="758">
        <v>609080</v>
      </c>
      <c r="AC104" s="758">
        <v>575276</v>
      </c>
      <c r="AD104" s="758">
        <v>676399</v>
      </c>
      <c r="AE104" s="758">
        <v>3031614</v>
      </c>
      <c r="AF104" s="758">
        <v>1374167</v>
      </c>
      <c r="AG104" s="758">
        <v>660913</v>
      </c>
      <c r="AH104" s="758">
        <v>986119</v>
      </c>
      <c r="AI104" s="758">
        <v>1674258</v>
      </c>
      <c r="AJ104" s="758">
        <v>1055623</v>
      </c>
      <c r="AK104" s="758">
        <v>21089494</v>
      </c>
      <c r="AL104" s="758">
        <v>97128</v>
      </c>
      <c r="AM104" s="771">
        <v>1.3</v>
      </c>
      <c r="AN104" s="734"/>
    </row>
    <row r="105" spans="1:40" s="802" customFormat="1" ht="12">
      <c r="A105" s="1702" t="s">
        <v>825</v>
      </c>
      <c r="B105" s="1703" t="s">
        <v>1031</v>
      </c>
      <c r="C105" s="802">
        <v>21162534</v>
      </c>
      <c r="D105" s="1704">
        <v>77529</v>
      </c>
      <c r="E105" s="802">
        <v>5171</v>
      </c>
      <c r="F105" s="802">
        <v>26565</v>
      </c>
      <c r="G105" s="802">
        <v>3941</v>
      </c>
      <c r="H105" s="802">
        <v>4975634</v>
      </c>
      <c r="I105" s="802">
        <v>820816</v>
      </c>
      <c r="J105" s="802">
        <v>36910</v>
      </c>
      <c r="K105" s="802">
        <v>75029</v>
      </c>
      <c r="L105" s="802">
        <v>676690</v>
      </c>
      <c r="M105" s="802">
        <v>37401</v>
      </c>
      <c r="N105" s="802">
        <v>115423</v>
      </c>
      <c r="O105" s="802">
        <v>399239</v>
      </c>
      <c r="P105" s="802">
        <v>275031</v>
      </c>
      <c r="Q105" s="802">
        <v>978730</v>
      </c>
      <c r="R105" s="802">
        <v>18633</v>
      </c>
      <c r="S105" s="802">
        <v>430092</v>
      </c>
      <c r="T105" s="802">
        <v>140874</v>
      </c>
      <c r="U105" s="802">
        <v>597857</v>
      </c>
      <c r="V105" s="802">
        <v>46916</v>
      </c>
      <c r="W105" s="802">
        <v>325991</v>
      </c>
      <c r="X105" s="802">
        <v>1004007</v>
      </c>
      <c r="Y105" s="802">
        <v>871679</v>
      </c>
      <c r="Z105" s="802">
        <v>2307407</v>
      </c>
      <c r="AA105" s="802">
        <v>1163756</v>
      </c>
      <c r="AB105" s="802">
        <v>665953</v>
      </c>
      <c r="AC105" s="802">
        <v>575023</v>
      </c>
      <c r="AD105" s="802">
        <v>671894</v>
      </c>
      <c r="AE105" s="802">
        <v>3010442</v>
      </c>
      <c r="AF105" s="802">
        <v>1331699</v>
      </c>
      <c r="AG105" s="802">
        <v>657568</v>
      </c>
      <c r="AH105" s="802">
        <v>930690</v>
      </c>
      <c r="AI105" s="802">
        <v>1779460</v>
      </c>
      <c r="AJ105" s="802">
        <v>988206</v>
      </c>
      <c r="AK105" s="802">
        <v>21046624</v>
      </c>
      <c r="AL105" s="802">
        <v>115910</v>
      </c>
      <c r="AM105" s="1705">
        <v>-0.1</v>
      </c>
    </row>
    <row r="106" spans="1:40">
      <c r="A106" s="1706" t="s">
        <v>1033</v>
      </c>
      <c r="B106" s="801" t="s">
        <v>1102</v>
      </c>
      <c r="C106" s="795">
        <v>21299445</v>
      </c>
      <c r="D106" s="796">
        <v>75965</v>
      </c>
      <c r="E106" s="795">
        <v>5218</v>
      </c>
      <c r="F106" s="795">
        <v>25111</v>
      </c>
      <c r="G106" s="795">
        <v>3419</v>
      </c>
      <c r="H106" s="795">
        <v>4916409</v>
      </c>
      <c r="I106" s="795">
        <v>789268</v>
      </c>
      <c r="J106" s="795">
        <v>34864</v>
      </c>
      <c r="K106" s="795">
        <v>76774</v>
      </c>
      <c r="L106" s="795">
        <v>831461</v>
      </c>
      <c r="M106" s="795">
        <v>29604</v>
      </c>
      <c r="N106" s="795">
        <v>101168</v>
      </c>
      <c r="O106" s="795">
        <v>370961</v>
      </c>
      <c r="P106" s="795">
        <v>256092</v>
      </c>
      <c r="Q106" s="795">
        <v>932411</v>
      </c>
      <c r="R106" s="795">
        <v>6755</v>
      </c>
      <c r="S106" s="795">
        <v>371689</v>
      </c>
      <c r="T106" s="795">
        <v>163792</v>
      </c>
      <c r="U106" s="795">
        <v>601645</v>
      </c>
      <c r="V106" s="795">
        <v>46447</v>
      </c>
      <c r="W106" s="795">
        <v>303478</v>
      </c>
      <c r="X106" s="795">
        <v>984956</v>
      </c>
      <c r="Y106" s="795">
        <v>884447</v>
      </c>
      <c r="Z106" s="795">
        <v>2233044</v>
      </c>
      <c r="AA106" s="795">
        <v>1342627</v>
      </c>
      <c r="AB106" s="795">
        <v>605870</v>
      </c>
      <c r="AC106" s="795">
        <v>579255</v>
      </c>
      <c r="AD106" s="795">
        <v>673344</v>
      </c>
      <c r="AE106" s="795">
        <v>3036198</v>
      </c>
      <c r="AF106" s="795">
        <v>1369184</v>
      </c>
      <c r="AG106" s="795">
        <v>675202</v>
      </c>
      <c r="AH106" s="795">
        <v>981103</v>
      </c>
      <c r="AI106" s="795">
        <v>1817796</v>
      </c>
      <c r="AJ106" s="795">
        <v>969305</v>
      </c>
      <c r="AK106" s="795">
        <v>21178454</v>
      </c>
      <c r="AL106" s="795">
        <v>120991</v>
      </c>
      <c r="AM106" s="786">
        <v>0.6</v>
      </c>
    </row>
  </sheetData>
  <mergeCells count="45">
    <mergeCell ref="AK91:AK92"/>
    <mergeCell ref="AL91:AL92"/>
    <mergeCell ref="AD91:AD92"/>
    <mergeCell ref="AE91:AE92"/>
    <mergeCell ref="AF91:AF93"/>
    <mergeCell ref="AG91:AG92"/>
    <mergeCell ref="AH91:AH92"/>
    <mergeCell ref="AK70:AK71"/>
    <mergeCell ref="AL70:AL71"/>
    <mergeCell ref="AI91:AI92"/>
    <mergeCell ref="X91:X93"/>
    <mergeCell ref="Y91:Y92"/>
    <mergeCell ref="Z91:Z92"/>
    <mergeCell ref="AA91:AA92"/>
    <mergeCell ref="AB91:AB92"/>
    <mergeCell ref="AC91:AC92"/>
    <mergeCell ref="AJ91:AJ92"/>
    <mergeCell ref="AE70:AE71"/>
    <mergeCell ref="AF70:AF72"/>
    <mergeCell ref="AG70:AG71"/>
    <mergeCell ref="AH70:AH71"/>
    <mergeCell ref="AI70:AI71"/>
    <mergeCell ref="AJ70:AJ71"/>
    <mergeCell ref="AJ4:AJ5"/>
    <mergeCell ref="AK4:AK5"/>
    <mergeCell ref="AL4:AL5"/>
    <mergeCell ref="X70:X72"/>
    <mergeCell ref="Y70:Y71"/>
    <mergeCell ref="Z70:Z71"/>
    <mergeCell ref="AA70:AA71"/>
    <mergeCell ref="AB70:AB71"/>
    <mergeCell ref="AC70:AC71"/>
    <mergeCell ref="AD70:AD71"/>
    <mergeCell ref="AD4:AD5"/>
    <mergeCell ref="AE4:AE5"/>
    <mergeCell ref="AF4:AF6"/>
    <mergeCell ref="AG4:AG5"/>
    <mergeCell ref="AH4:AH5"/>
    <mergeCell ref="AI4:AI5"/>
    <mergeCell ref="AC4:AC5"/>
    <mergeCell ref="X4:X6"/>
    <mergeCell ref="Y4:Y5"/>
    <mergeCell ref="Z4:Z5"/>
    <mergeCell ref="AA4:AA5"/>
    <mergeCell ref="AB4:AB5"/>
  </mergeCells>
  <phoneticPr fontId="5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3FAD9-972B-4B2B-A34D-939822369A3B}">
  <dimension ref="A1:AN10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"/>
  <cols>
    <col min="1" max="1" width="9.453125" customWidth="1"/>
    <col min="2" max="2" width="10.6328125" style="842" customWidth="1"/>
    <col min="3" max="3" width="10.6328125" customWidth="1"/>
    <col min="4" max="36" width="9.453125" customWidth="1"/>
    <col min="37" max="37" width="10.6328125" customWidth="1"/>
    <col min="38" max="39" width="9.453125" customWidth="1"/>
    <col min="40" max="40" width="8.6328125" customWidth="1"/>
  </cols>
  <sheetData>
    <row r="1" spans="1:40" ht="14">
      <c r="A1" s="733" t="s">
        <v>826</v>
      </c>
      <c r="B1" s="803"/>
      <c r="C1" s="804"/>
      <c r="D1" s="804"/>
      <c r="E1" s="804"/>
      <c r="F1" s="804"/>
      <c r="G1" s="633" t="s">
        <v>622</v>
      </c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  <c r="Z1" s="804"/>
      <c r="AA1" s="804"/>
      <c r="AB1" s="804"/>
      <c r="AC1" s="804"/>
      <c r="AD1" s="804"/>
      <c r="AE1" s="804"/>
      <c r="AF1" s="804"/>
      <c r="AG1" s="804"/>
      <c r="AH1" s="804"/>
      <c r="AI1" s="804"/>
      <c r="AJ1" s="804"/>
      <c r="AK1" s="804"/>
      <c r="AL1" s="804"/>
      <c r="AM1" s="804"/>
      <c r="AN1" s="804"/>
    </row>
    <row r="2" spans="1:40">
      <c r="A2" s="633"/>
      <c r="B2" s="803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  <c r="Z2" s="804"/>
      <c r="AA2" s="804"/>
      <c r="AB2" s="804"/>
      <c r="AC2" s="804"/>
      <c r="AD2" s="804"/>
      <c r="AE2" s="804"/>
      <c r="AF2" s="804"/>
      <c r="AG2" s="804"/>
      <c r="AH2" s="804"/>
      <c r="AI2" s="804"/>
      <c r="AJ2" s="804"/>
      <c r="AK2" s="804"/>
      <c r="AL2" s="805"/>
      <c r="AM2" s="805" t="s">
        <v>623</v>
      </c>
      <c r="AN2" s="804"/>
    </row>
    <row r="3" spans="1:40" s="734" customFormat="1" ht="6.75" customHeight="1">
      <c r="A3" s="636"/>
      <c r="B3" s="637"/>
      <c r="C3" s="736"/>
      <c r="D3" s="737"/>
      <c r="E3" s="737"/>
      <c r="F3" s="737"/>
      <c r="G3" s="737"/>
      <c r="H3" s="737"/>
      <c r="I3" s="737"/>
      <c r="J3" s="737"/>
      <c r="K3" s="737"/>
      <c r="L3" s="737"/>
      <c r="M3" s="737"/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737"/>
      <c r="Y3" s="737"/>
      <c r="Z3" s="737"/>
      <c r="AA3" s="737"/>
      <c r="AB3" s="737"/>
      <c r="AC3" s="737"/>
      <c r="AD3" s="737"/>
      <c r="AE3" s="737"/>
      <c r="AF3" s="737"/>
      <c r="AG3" s="737"/>
      <c r="AH3" s="737"/>
      <c r="AI3" s="737"/>
      <c r="AJ3" s="737"/>
      <c r="AK3" s="737"/>
      <c r="AL3" s="738"/>
      <c r="AM3" s="739"/>
    </row>
    <row r="4" spans="1:40" s="734" customFormat="1" ht="18.75" customHeight="1">
      <c r="A4" s="642" t="s">
        <v>637</v>
      </c>
      <c r="B4" s="643"/>
      <c r="C4" s="741" t="s">
        <v>774</v>
      </c>
      <c r="D4" s="742" t="s">
        <v>470</v>
      </c>
      <c r="E4" s="743" t="s">
        <v>471</v>
      </c>
      <c r="F4" s="743" t="s">
        <v>472</v>
      </c>
      <c r="G4" s="743" t="s">
        <v>473</v>
      </c>
      <c r="H4" s="741" t="s">
        <v>474</v>
      </c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8"/>
      <c r="X4" s="2304" t="s">
        <v>775</v>
      </c>
      <c r="Y4" s="2304" t="s">
        <v>475</v>
      </c>
      <c r="Z4" s="2304" t="s">
        <v>776</v>
      </c>
      <c r="AA4" s="2304" t="s">
        <v>777</v>
      </c>
      <c r="AB4" s="2304" t="s">
        <v>778</v>
      </c>
      <c r="AC4" s="2304" t="s">
        <v>779</v>
      </c>
      <c r="AD4" s="2304" t="s">
        <v>780</v>
      </c>
      <c r="AE4" s="2309" t="s">
        <v>781</v>
      </c>
      <c r="AF4" s="2304" t="s">
        <v>782</v>
      </c>
      <c r="AG4" s="2304" t="s">
        <v>123</v>
      </c>
      <c r="AH4" s="2304" t="s">
        <v>490</v>
      </c>
      <c r="AI4" s="2304" t="s">
        <v>783</v>
      </c>
      <c r="AJ4" s="2313" t="s">
        <v>784</v>
      </c>
      <c r="AK4" s="2304" t="s">
        <v>785</v>
      </c>
      <c r="AL4" s="2307" t="s">
        <v>786</v>
      </c>
      <c r="AM4" s="743" t="s">
        <v>625</v>
      </c>
    </row>
    <row r="5" spans="1:40" s="734" customFormat="1" ht="21" customHeight="1">
      <c r="A5" s="642"/>
      <c r="B5" s="643"/>
      <c r="C5" s="741"/>
      <c r="D5" s="743"/>
      <c r="E5" s="743"/>
      <c r="F5" s="743"/>
      <c r="G5" s="743"/>
      <c r="H5" s="743"/>
      <c r="I5" s="746" t="s">
        <v>788</v>
      </c>
      <c r="J5" s="747" t="s">
        <v>789</v>
      </c>
      <c r="K5" s="746" t="s">
        <v>790</v>
      </c>
      <c r="L5" s="746" t="s">
        <v>791</v>
      </c>
      <c r="M5" s="746" t="s">
        <v>792</v>
      </c>
      <c r="N5" s="746" t="s">
        <v>793</v>
      </c>
      <c r="O5" s="746" t="s">
        <v>794</v>
      </c>
      <c r="P5" s="746" t="s">
        <v>795</v>
      </c>
      <c r="Q5" s="746" t="s">
        <v>796</v>
      </c>
      <c r="R5" s="746" t="s">
        <v>797</v>
      </c>
      <c r="S5" s="746" t="s">
        <v>798</v>
      </c>
      <c r="T5" s="746" t="s">
        <v>799</v>
      </c>
      <c r="U5" s="746" t="s">
        <v>800</v>
      </c>
      <c r="V5" s="739" t="s">
        <v>801</v>
      </c>
      <c r="W5" s="746" t="s">
        <v>802</v>
      </c>
      <c r="X5" s="2305"/>
      <c r="Y5" s="2305"/>
      <c r="Z5" s="2305"/>
      <c r="AA5" s="2305"/>
      <c r="AB5" s="2305"/>
      <c r="AC5" s="2305"/>
      <c r="AD5" s="2305"/>
      <c r="AE5" s="2310"/>
      <c r="AF5" s="2305"/>
      <c r="AG5" s="2305"/>
      <c r="AH5" s="2305"/>
      <c r="AI5" s="2305"/>
      <c r="AJ5" s="2314"/>
      <c r="AK5" s="2305"/>
      <c r="AL5" s="2308"/>
      <c r="AM5" s="743" t="s">
        <v>803</v>
      </c>
    </row>
    <row r="6" spans="1:40" s="734" customFormat="1" ht="9.75" customHeight="1">
      <c r="A6" s="654"/>
      <c r="B6" s="655"/>
      <c r="C6" s="748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749"/>
      <c r="P6" s="749"/>
      <c r="Q6" s="749"/>
      <c r="R6" s="749"/>
      <c r="S6" s="749"/>
      <c r="T6" s="749"/>
      <c r="U6" s="749"/>
      <c r="V6" s="749"/>
      <c r="W6" s="749"/>
      <c r="X6" s="2306"/>
      <c r="Y6" s="749"/>
      <c r="Z6" s="749"/>
      <c r="AA6" s="749"/>
      <c r="AB6" s="749"/>
      <c r="AC6" s="749"/>
      <c r="AD6" s="749"/>
      <c r="AE6" s="749"/>
      <c r="AF6" s="2306"/>
      <c r="AG6" s="749"/>
      <c r="AH6" s="749"/>
      <c r="AI6" s="749"/>
      <c r="AJ6" s="806"/>
      <c r="AK6" s="749"/>
      <c r="AL6" s="751"/>
      <c r="AM6" s="749" t="s">
        <v>657</v>
      </c>
    </row>
    <row r="7" spans="1:40">
      <c r="A7" s="662" t="s">
        <v>753</v>
      </c>
      <c r="B7" s="807" t="s">
        <v>1105</v>
      </c>
      <c r="C7" s="808">
        <v>4814653</v>
      </c>
      <c r="D7" s="808">
        <v>9672</v>
      </c>
      <c r="E7" s="809">
        <v>1433</v>
      </c>
      <c r="F7" s="809">
        <v>4442</v>
      </c>
      <c r="G7" s="809">
        <v>2956</v>
      </c>
      <c r="H7" s="809">
        <v>1205696</v>
      </c>
      <c r="I7" s="809">
        <v>209063</v>
      </c>
      <c r="J7" s="809">
        <v>13543</v>
      </c>
      <c r="K7" s="809">
        <v>24826</v>
      </c>
      <c r="L7" s="809">
        <v>114761</v>
      </c>
      <c r="M7" s="809">
        <v>4457</v>
      </c>
      <c r="N7" s="809">
        <v>34038</v>
      </c>
      <c r="O7" s="809">
        <v>169766</v>
      </c>
      <c r="P7" s="809">
        <v>70988</v>
      </c>
      <c r="Q7" s="809">
        <v>220827</v>
      </c>
      <c r="R7" s="809">
        <v>20050</v>
      </c>
      <c r="S7" s="809">
        <v>82115</v>
      </c>
      <c r="T7" s="809">
        <v>35739</v>
      </c>
      <c r="U7" s="809">
        <v>106102</v>
      </c>
      <c r="V7" s="809">
        <v>19435</v>
      </c>
      <c r="W7" s="809">
        <v>79986</v>
      </c>
      <c r="X7" s="809">
        <v>194240</v>
      </c>
      <c r="Y7" s="809">
        <v>214343</v>
      </c>
      <c r="Z7" s="809">
        <v>456156</v>
      </c>
      <c r="AA7" s="809">
        <v>305303</v>
      </c>
      <c r="AB7" s="809">
        <v>169364</v>
      </c>
      <c r="AC7" s="809">
        <v>141949</v>
      </c>
      <c r="AD7" s="809">
        <v>193457</v>
      </c>
      <c r="AE7" s="809">
        <v>646892</v>
      </c>
      <c r="AF7" s="809">
        <v>238695</v>
      </c>
      <c r="AG7" s="809">
        <v>180480</v>
      </c>
      <c r="AH7" s="809">
        <v>198727</v>
      </c>
      <c r="AI7" s="809">
        <v>341203</v>
      </c>
      <c r="AJ7" s="809">
        <v>288408</v>
      </c>
      <c r="AK7" s="808">
        <v>4793416</v>
      </c>
      <c r="AL7" s="810">
        <v>21237</v>
      </c>
      <c r="AM7" s="811" t="s">
        <v>467</v>
      </c>
      <c r="AN7" s="804"/>
    </row>
    <row r="8" spans="1:40">
      <c r="A8" s="670">
        <v>-2006</v>
      </c>
      <c r="B8" s="813" t="s">
        <v>1106</v>
      </c>
      <c r="C8" s="814">
        <v>4930322</v>
      </c>
      <c r="D8" s="814">
        <v>13268</v>
      </c>
      <c r="E8" s="815">
        <v>1433</v>
      </c>
      <c r="F8" s="815">
        <v>6055</v>
      </c>
      <c r="G8" s="815">
        <v>3001</v>
      </c>
      <c r="H8" s="815">
        <v>1233563</v>
      </c>
      <c r="I8" s="815">
        <v>212736</v>
      </c>
      <c r="J8" s="815">
        <v>14003</v>
      </c>
      <c r="K8" s="815">
        <v>26045</v>
      </c>
      <c r="L8" s="815">
        <v>111127</v>
      </c>
      <c r="M8" s="815">
        <v>4596</v>
      </c>
      <c r="N8" s="815">
        <v>33860</v>
      </c>
      <c r="O8" s="815">
        <v>179879</v>
      </c>
      <c r="P8" s="815">
        <v>74635</v>
      </c>
      <c r="Q8" s="815">
        <v>229978</v>
      </c>
      <c r="R8" s="815">
        <v>24450</v>
      </c>
      <c r="S8" s="815">
        <v>85202</v>
      </c>
      <c r="T8" s="815">
        <v>29763</v>
      </c>
      <c r="U8" s="815">
        <v>104605</v>
      </c>
      <c r="V8" s="815">
        <v>21401</v>
      </c>
      <c r="W8" s="815">
        <v>81283</v>
      </c>
      <c r="X8" s="815">
        <v>214896</v>
      </c>
      <c r="Y8" s="815">
        <v>252356</v>
      </c>
      <c r="Z8" s="815">
        <v>475441</v>
      </c>
      <c r="AA8" s="815">
        <v>289560</v>
      </c>
      <c r="AB8" s="815">
        <v>151964</v>
      </c>
      <c r="AC8" s="815">
        <v>133789</v>
      </c>
      <c r="AD8" s="815">
        <v>199310</v>
      </c>
      <c r="AE8" s="815">
        <v>663412</v>
      </c>
      <c r="AF8" s="815">
        <v>252944</v>
      </c>
      <c r="AG8" s="815">
        <v>161259</v>
      </c>
      <c r="AH8" s="815">
        <v>207110</v>
      </c>
      <c r="AI8" s="815">
        <v>355860</v>
      </c>
      <c r="AJ8" s="815">
        <v>293120</v>
      </c>
      <c r="AK8" s="814">
        <v>4908341</v>
      </c>
      <c r="AL8" s="816">
        <v>21981</v>
      </c>
      <c r="AM8" s="817" t="s">
        <v>467</v>
      </c>
      <c r="AN8" s="804"/>
    </row>
    <row r="9" spans="1:40">
      <c r="A9" s="677"/>
      <c r="B9" s="813" t="s">
        <v>1107</v>
      </c>
      <c r="C9" s="814">
        <v>5015687</v>
      </c>
      <c r="D9" s="814">
        <v>30337</v>
      </c>
      <c r="E9" s="815">
        <v>1477</v>
      </c>
      <c r="F9" s="815">
        <v>6392</v>
      </c>
      <c r="G9" s="815">
        <v>3023</v>
      </c>
      <c r="H9" s="815">
        <v>1212150</v>
      </c>
      <c r="I9" s="815">
        <v>210507</v>
      </c>
      <c r="J9" s="815">
        <v>14721</v>
      </c>
      <c r="K9" s="815">
        <v>26168</v>
      </c>
      <c r="L9" s="815">
        <v>111789</v>
      </c>
      <c r="M9" s="815">
        <v>4416</v>
      </c>
      <c r="N9" s="815">
        <v>35924</v>
      </c>
      <c r="O9" s="815">
        <v>183324</v>
      </c>
      <c r="P9" s="815">
        <v>73105</v>
      </c>
      <c r="Q9" s="815">
        <v>204984</v>
      </c>
      <c r="R9" s="815">
        <v>23557</v>
      </c>
      <c r="S9" s="815">
        <v>83095</v>
      </c>
      <c r="T9" s="815">
        <v>27416</v>
      </c>
      <c r="U9" s="815">
        <v>111795</v>
      </c>
      <c r="V9" s="815">
        <v>20310</v>
      </c>
      <c r="W9" s="815">
        <v>81039</v>
      </c>
      <c r="X9" s="815">
        <v>203199</v>
      </c>
      <c r="Y9" s="815">
        <v>277263</v>
      </c>
      <c r="Z9" s="815">
        <v>530713</v>
      </c>
      <c r="AA9" s="815">
        <v>296188</v>
      </c>
      <c r="AB9" s="815">
        <v>173579</v>
      </c>
      <c r="AC9" s="815">
        <v>135260</v>
      </c>
      <c r="AD9" s="815">
        <v>197977</v>
      </c>
      <c r="AE9" s="815">
        <v>657165</v>
      </c>
      <c r="AF9" s="815">
        <v>247848</v>
      </c>
      <c r="AG9" s="815">
        <v>184761</v>
      </c>
      <c r="AH9" s="815">
        <v>204163</v>
      </c>
      <c r="AI9" s="815">
        <v>354236</v>
      </c>
      <c r="AJ9" s="815">
        <v>277731</v>
      </c>
      <c r="AK9" s="814">
        <v>4993462</v>
      </c>
      <c r="AL9" s="816">
        <v>22225</v>
      </c>
      <c r="AM9" s="817" t="s">
        <v>467</v>
      </c>
      <c r="AN9" s="804"/>
    </row>
    <row r="10" spans="1:40">
      <c r="A10" s="678"/>
      <c r="B10" s="819" t="s">
        <v>1108</v>
      </c>
      <c r="C10" s="820">
        <v>5033732</v>
      </c>
      <c r="D10" s="820">
        <v>12392</v>
      </c>
      <c r="E10" s="821">
        <v>1563</v>
      </c>
      <c r="F10" s="821">
        <v>4670</v>
      </c>
      <c r="G10" s="821">
        <v>2847</v>
      </c>
      <c r="H10" s="821">
        <v>1321624</v>
      </c>
      <c r="I10" s="821">
        <v>225037</v>
      </c>
      <c r="J10" s="821">
        <v>14889</v>
      </c>
      <c r="K10" s="821">
        <v>27266</v>
      </c>
      <c r="L10" s="821">
        <v>119571</v>
      </c>
      <c r="M10" s="821">
        <v>4685</v>
      </c>
      <c r="N10" s="821">
        <v>34294</v>
      </c>
      <c r="O10" s="821">
        <v>194657</v>
      </c>
      <c r="P10" s="821">
        <v>80906</v>
      </c>
      <c r="Q10" s="821">
        <v>239167</v>
      </c>
      <c r="R10" s="821">
        <v>24862</v>
      </c>
      <c r="S10" s="821">
        <v>96253</v>
      </c>
      <c r="T10" s="821">
        <v>37245</v>
      </c>
      <c r="U10" s="821">
        <v>117885</v>
      </c>
      <c r="V10" s="821">
        <v>21380</v>
      </c>
      <c r="W10" s="821">
        <v>83527</v>
      </c>
      <c r="X10" s="821">
        <v>233051</v>
      </c>
      <c r="Y10" s="821">
        <v>264499</v>
      </c>
      <c r="Z10" s="821">
        <v>474965</v>
      </c>
      <c r="AA10" s="821">
        <v>295615</v>
      </c>
      <c r="AB10" s="821">
        <v>148501</v>
      </c>
      <c r="AC10" s="821">
        <v>132794</v>
      </c>
      <c r="AD10" s="821">
        <v>211238</v>
      </c>
      <c r="AE10" s="821">
        <v>684256</v>
      </c>
      <c r="AF10" s="821">
        <v>254919</v>
      </c>
      <c r="AG10" s="821">
        <v>170343</v>
      </c>
      <c r="AH10" s="821">
        <v>215127</v>
      </c>
      <c r="AI10" s="821">
        <v>328664</v>
      </c>
      <c r="AJ10" s="821">
        <v>254900</v>
      </c>
      <c r="AK10" s="820">
        <v>5011968</v>
      </c>
      <c r="AL10" s="822">
        <v>21764</v>
      </c>
      <c r="AM10" s="823" t="s">
        <v>467</v>
      </c>
      <c r="AN10" s="804"/>
    </row>
    <row r="11" spans="1:40">
      <c r="A11" s="662" t="s">
        <v>756</v>
      </c>
      <c r="B11" s="807" t="s">
        <v>1105</v>
      </c>
      <c r="C11" s="814">
        <v>4861214</v>
      </c>
      <c r="D11" s="814">
        <v>9676</v>
      </c>
      <c r="E11" s="815">
        <v>1465</v>
      </c>
      <c r="F11" s="815">
        <v>5459</v>
      </c>
      <c r="G11" s="815">
        <v>2880</v>
      </c>
      <c r="H11" s="815">
        <v>1205213</v>
      </c>
      <c r="I11" s="815">
        <v>211296</v>
      </c>
      <c r="J11" s="815">
        <v>12814</v>
      </c>
      <c r="K11" s="815">
        <v>22576</v>
      </c>
      <c r="L11" s="815">
        <v>112034</v>
      </c>
      <c r="M11" s="815">
        <v>3744</v>
      </c>
      <c r="N11" s="815">
        <v>45899</v>
      </c>
      <c r="O11" s="815">
        <v>163742</v>
      </c>
      <c r="P11" s="815">
        <v>75321</v>
      </c>
      <c r="Q11" s="815">
        <v>250279</v>
      </c>
      <c r="R11" s="815">
        <v>16652</v>
      </c>
      <c r="S11" s="815">
        <v>48739</v>
      </c>
      <c r="T11" s="815">
        <v>35510</v>
      </c>
      <c r="U11" s="815">
        <v>100143</v>
      </c>
      <c r="V11" s="815">
        <v>20324</v>
      </c>
      <c r="W11" s="815">
        <v>86140</v>
      </c>
      <c r="X11" s="815">
        <v>197906</v>
      </c>
      <c r="Y11" s="815">
        <v>211536</v>
      </c>
      <c r="Z11" s="815">
        <v>469738</v>
      </c>
      <c r="AA11" s="815">
        <v>318288</v>
      </c>
      <c r="AB11" s="815">
        <v>156848</v>
      </c>
      <c r="AC11" s="815">
        <v>137866</v>
      </c>
      <c r="AD11" s="815">
        <v>202143</v>
      </c>
      <c r="AE11" s="815">
        <v>648745</v>
      </c>
      <c r="AF11" s="815">
        <v>265311</v>
      </c>
      <c r="AG11" s="815">
        <v>181891</v>
      </c>
      <c r="AH11" s="815">
        <v>203367</v>
      </c>
      <c r="AI11" s="815">
        <v>336430</v>
      </c>
      <c r="AJ11" s="815">
        <v>284583</v>
      </c>
      <c r="AK11" s="814">
        <v>4839345</v>
      </c>
      <c r="AL11" s="816">
        <v>21869</v>
      </c>
      <c r="AM11" s="825">
        <v>1</v>
      </c>
      <c r="AN11" s="804"/>
    </row>
    <row r="12" spans="1:40">
      <c r="A12" s="670">
        <v>-2007</v>
      </c>
      <c r="B12" s="813" t="s">
        <v>1106</v>
      </c>
      <c r="C12" s="814">
        <v>4977903</v>
      </c>
      <c r="D12" s="814">
        <v>13892</v>
      </c>
      <c r="E12" s="815">
        <v>1412</v>
      </c>
      <c r="F12" s="815">
        <v>7094</v>
      </c>
      <c r="G12" s="815">
        <v>2771</v>
      </c>
      <c r="H12" s="815">
        <v>1213141</v>
      </c>
      <c r="I12" s="815">
        <v>178414</v>
      </c>
      <c r="J12" s="815">
        <v>13343</v>
      </c>
      <c r="K12" s="815">
        <v>23263</v>
      </c>
      <c r="L12" s="815">
        <v>115018</v>
      </c>
      <c r="M12" s="815">
        <v>3575</v>
      </c>
      <c r="N12" s="815">
        <v>45170</v>
      </c>
      <c r="O12" s="815">
        <v>172581</v>
      </c>
      <c r="P12" s="815">
        <v>71771</v>
      </c>
      <c r="Q12" s="815">
        <v>262947</v>
      </c>
      <c r="R12" s="815">
        <v>19515</v>
      </c>
      <c r="S12" s="815">
        <v>56568</v>
      </c>
      <c r="T12" s="815">
        <v>37491</v>
      </c>
      <c r="U12" s="815">
        <v>103162</v>
      </c>
      <c r="V12" s="815">
        <v>23432</v>
      </c>
      <c r="W12" s="815">
        <v>86891</v>
      </c>
      <c r="X12" s="815">
        <v>210700</v>
      </c>
      <c r="Y12" s="815">
        <v>225646</v>
      </c>
      <c r="Z12" s="815">
        <v>487255</v>
      </c>
      <c r="AA12" s="815">
        <v>329965</v>
      </c>
      <c r="AB12" s="815">
        <v>157860</v>
      </c>
      <c r="AC12" s="815">
        <v>135524</v>
      </c>
      <c r="AD12" s="815">
        <v>210126</v>
      </c>
      <c r="AE12" s="815">
        <v>666801</v>
      </c>
      <c r="AF12" s="815">
        <v>280989</v>
      </c>
      <c r="AG12" s="815">
        <v>160791</v>
      </c>
      <c r="AH12" s="815">
        <v>210676</v>
      </c>
      <c r="AI12" s="815">
        <v>364005</v>
      </c>
      <c r="AJ12" s="815">
        <v>276627</v>
      </c>
      <c r="AK12" s="814">
        <v>4955275</v>
      </c>
      <c r="AL12" s="816">
        <v>22628</v>
      </c>
      <c r="AM12" s="825">
        <v>1</v>
      </c>
      <c r="AN12" s="804"/>
    </row>
    <row r="13" spans="1:40">
      <c r="A13" s="677"/>
      <c r="B13" s="813" t="s">
        <v>1107</v>
      </c>
      <c r="C13" s="814">
        <v>5021117</v>
      </c>
      <c r="D13" s="814">
        <v>39370</v>
      </c>
      <c r="E13" s="815">
        <v>1403</v>
      </c>
      <c r="F13" s="815">
        <v>8016</v>
      </c>
      <c r="G13" s="815">
        <v>2561</v>
      </c>
      <c r="H13" s="815">
        <v>1236750</v>
      </c>
      <c r="I13" s="815">
        <v>239075</v>
      </c>
      <c r="J13" s="815">
        <v>13765</v>
      </c>
      <c r="K13" s="815">
        <v>22948</v>
      </c>
      <c r="L13" s="815">
        <v>114689</v>
      </c>
      <c r="M13" s="815">
        <v>4226</v>
      </c>
      <c r="N13" s="815">
        <v>48694</v>
      </c>
      <c r="O13" s="815">
        <v>165824</v>
      </c>
      <c r="P13" s="815">
        <v>77648</v>
      </c>
      <c r="Q13" s="815">
        <v>218692</v>
      </c>
      <c r="R13" s="815">
        <v>21095</v>
      </c>
      <c r="S13" s="815">
        <v>55055</v>
      </c>
      <c r="T13" s="815">
        <v>36085</v>
      </c>
      <c r="U13" s="815">
        <v>107833</v>
      </c>
      <c r="V13" s="815">
        <v>22422</v>
      </c>
      <c r="W13" s="815">
        <v>88699</v>
      </c>
      <c r="X13" s="815">
        <v>199700</v>
      </c>
      <c r="Y13" s="815">
        <v>232664</v>
      </c>
      <c r="Z13" s="815">
        <v>534543</v>
      </c>
      <c r="AA13" s="815">
        <v>307883</v>
      </c>
      <c r="AB13" s="815">
        <v>160709</v>
      </c>
      <c r="AC13" s="815">
        <v>136800</v>
      </c>
      <c r="AD13" s="815">
        <v>203237</v>
      </c>
      <c r="AE13" s="815">
        <v>644432</v>
      </c>
      <c r="AF13" s="815">
        <v>271299</v>
      </c>
      <c r="AG13" s="815">
        <v>187051</v>
      </c>
      <c r="AH13" s="815">
        <v>208413</v>
      </c>
      <c r="AI13" s="815">
        <v>350469</v>
      </c>
      <c r="AJ13" s="815">
        <v>273138</v>
      </c>
      <c r="AK13" s="814">
        <v>4998438</v>
      </c>
      <c r="AL13" s="816">
        <v>22679</v>
      </c>
      <c r="AM13" s="825">
        <v>0.1</v>
      </c>
      <c r="AN13" s="804"/>
    </row>
    <row r="14" spans="1:40">
      <c r="A14" s="678"/>
      <c r="B14" s="819" t="s">
        <v>1109</v>
      </c>
      <c r="C14" s="814">
        <v>5034303</v>
      </c>
      <c r="D14" s="814">
        <v>12675</v>
      </c>
      <c r="E14" s="815">
        <v>1419</v>
      </c>
      <c r="F14" s="815">
        <v>4723</v>
      </c>
      <c r="G14" s="815">
        <v>2650</v>
      </c>
      <c r="H14" s="815">
        <v>1287835</v>
      </c>
      <c r="I14" s="815">
        <v>192382</v>
      </c>
      <c r="J14" s="815">
        <v>19100</v>
      </c>
      <c r="K14" s="815">
        <v>18163</v>
      </c>
      <c r="L14" s="815">
        <v>112360</v>
      </c>
      <c r="M14" s="815">
        <v>4571</v>
      </c>
      <c r="N14" s="815">
        <v>50398</v>
      </c>
      <c r="O14" s="815">
        <v>186295</v>
      </c>
      <c r="P14" s="815">
        <v>72311</v>
      </c>
      <c r="Q14" s="815">
        <v>277131</v>
      </c>
      <c r="R14" s="815">
        <v>15189</v>
      </c>
      <c r="S14" s="815">
        <v>74666</v>
      </c>
      <c r="T14" s="815">
        <v>51396</v>
      </c>
      <c r="U14" s="815">
        <v>104576</v>
      </c>
      <c r="V14" s="815">
        <v>20278</v>
      </c>
      <c r="W14" s="815">
        <v>89019</v>
      </c>
      <c r="X14" s="815">
        <v>256933</v>
      </c>
      <c r="Y14" s="815">
        <v>227144</v>
      </c>
      <c r="Z14" s="815">
        <v>467676</v>
      </c>
      <c r="AA14" s="815">
        <v>309159</v>
      </c>
      <c r="AB14" s="815">
        <v>169461</v>
      </c>
      <c r="AC14" s="815">
        <v>143884</v>
      </c>
      <c r="AD14" s="815">
        <v>211010</v>
      </c>
      <c r="AE14" s="815">
        <v>665350</v>
      </c>
      <c r="AF14" s="815">
        <v>271498</v>
      </c>
      <c r="AG14" s="815">
        <v>168112</v>
      </c>
      <c r="AH14" s="815">
        <v>211062</v>
      </c>
      <c r="AI14" s="815">
        <v>346692</v>
      </c>
      <c r="AJ14" s="815">
        <v>255322</v>
      </c>
      <c r="AK14" s="814">
        <v>5012605</v>
      </c>
      <c r="AL14" s="816">
        <v>21698</v>
      </c>
      <c r="AM14" s="825">
        <v>0</v>
      </c>
      <c r="AN14" s="804"/>
    </row>
    <row r="15" spans="1:40">
      <c r="A15" s="662" t="s">
        <v>758</v>
      </c>
      <c r="B15" s="807" t="s">
        <v>1105</v>
      </c>
      <c r="C15" s="808">
        <v>4925708</v>
      </c>
      <c r="D15" s="808">
        <v>10649</v>
      </c>
      <c r="E15" s="809">
        <v>1511</v>
      </c>
      <c r="F15" s="809">
        <v>5486</v>
      </c>
      <c r="G15" s="809">
        <v>3019</v>
      </c>
      <c r="H15" s="809">
        <v>1359745</v>
      </c>
      <c r="I15" s="809">
        <v>202236</v>
      </c>
      <c r="J15" s="809">
        <v>15793</v>
      </c>
      <c r="K15" s="809">
        <v>21250</v>
      </c>
      <c r="L15" s="809">
        <v>123797</v>
      </c>
      <c r="M15" s="809">
        <v>7026</v>
      </c>
      <c r="N15" s="809">
        <v>42203</v>
      </c>
      <c r="O15" s="809">
        <v>210340</v>
      </c>
      <c r="P15" s="809">
        <v>75887</v>
      </c>
      <c r="Q15" s="809">
        <v>273175</v>
      </c>
      <c r="R15" s="809">
        <v>27060</v>
      </c>
      <c r="S15" s="809">
        <v>82645</v>
      </c>
      <c r="T15" s="809">
        <v>37600</v>
      </c>
      <c r="U15" s="809">
        <v>127386</v>
      </c>
      <c r="V15" s="809">
        <v>21860</v>
      </c>
      <c r="W15" s="809">
        <v>91487</v>
      </c>
      <c r="X15" s="809">
        <v>208843</v>
      </c>
      <c r="Y15" s="809">
        <v>194659</v>
      </c>
      <c r="Z15" s="809">
        <v>423750</v>
      </c>
      <c r="AA15" s="809">
        <v>303373</v>
      </c>
      <c r="AB15" s="809">
        <v>138066</v>
      </c>
      <c r="AC15" s="809">
        <v>146788</v>
      </c>
      <c r="AD15" s="809">
        <v>169539</v>
      </c>
      <c r="AE15" s="809">
        <v>631684</v>
      </c>
      <c r="AF15" s="809">
        <v>273265</v>
      </c>
      <c r="AG15" s="809">
        <v>182461</v>
      </c>
      <c r="AH15" s="809">
        <v>212694</v>
      </c>
      <c r="AI15" s="809">
        <v>361758</v>
      </c>
      <c r="AJ15" s="809">
        <v>273298</v>
      </c>
      <c r="AK15" s="808">
        <v>4900588</v>
      </c>
      <c r="AL15" s="810">
        <v>25120</v>
      </c>
      <c r="AM15" s="826">
        <v>1.3</v>
      </c>
      <c r="AN15" s="804"/>
    </row>
    <row r="16" spans="1:40">
      <c r="A16" s="670">
        <v>-2008</v>
      </c>
      <c r="B16" s="813" t="s">
        <v>1106</v>
      </c>
      <c r="C16" s="814">
        <v>5016641</v>
      </c>
      <c r="D16" s="814">
        <v>15196</v>
      </c>
      <c r="E16" s="815">
        <v>1508</v>
      </c>
      <c r="F16" s="815">
        <v>6763</v>
      </c>
      <c r="G16" s="815">
        <v>2771</v>
      </c>
      <c r="H16" s="815">
        <v>1374133</v>
      </c>
      <c r="I16" s="815">
        <v>178085</v>
      </c>
      <c r="J16" s="815">
        <v>15360</v>
      </c>
      <c r="K16" s="815">
        <v>21053</v>
      </c>
      <c r="L16" s="815">
        <v>110392</v>
      </c>
      <c r="M16" s="815">
        <v>6947</v>
      </c>
      <c r="N16" s="815">
        <v>44965</v>
      </c>
      <c r="O16" s="815">
        <v>211364</v>
      </c>
      <c r="P16" s="815">
        <v>78887</v>
      </c>
      <c r="Q16" s="815">
        <v>300585</v>
      </c>
      <c r="R16" s="815">
        <v>25863</v>
      </c>
      <c r="S16" s="815">
        <v>90213</v>
      </c>
      <c r="T16" s="815">
        <v>37290</v>
      </c>
      <c r="U16" s="815">
        <v>138030</v>
      </c>
      <c r="V16" s="815">
        <v>24497</v>
      </c>
      <c r="W16" s="815">
        <v>90602</v>
      </c>
      <c r="X16" s="815">
        <v>226210</v>
      </c>
      <c r="Y16" s="815">
        <v>248619</v>
      </c>
      <c r="Z16" s="815">
        <v>432719</v>
      </c>
      <c r="AA16" s="815">
        <v>302564</v>
      </c>
      <c r="AB16" s="815">
        <v>140127</v>
      </c>
      <c r="AC16" s="815">
        <v>152551</v>
      </c>
      <c r="AD16" s="815">
        <v>168606</v>
      </c>
      <c r="AE16" s="815">
        <v>637899</v>
      </c>
      <c r="AF16" s="815">
        <v>284702</v>
      </c>
      <c r="AG16" s="815">
        <v>159942</v>
      </c>
      <c r="AH16" s="815">
        <v>209360</v>
      </c>
      <c r="AI16" s="815">
        <v>361346</v>
      </c>
      <c r="AJ16" s="815">
        <v>265519</v>
      </c>
      <c r="AK16" s="814">
        <v>4990535</v>
      </c>
      <c r="AL16" s="816">
        <v>26106</v>
      </c>
      <c r="AM16" s="825">
        <v>0.8</v>
      </c>
      <c r="AN16" s="804"/>
    </row>
    <row r="17" spans="1:40">
      <c r="A17" s="677"/>
      <c r="B17" s="813" t="s">
        <v>1107</v>
      </c>
      <c r="C17" s="814">
        <v>4906364</v>
      </c>
      <c r="D17" s="814">
        <v>34788</v>
      </c>
      <c r="E17" s="815">
        <v>1441</v>
      </c>
      <c r="F17" s="815">
        <v>5798</v>
      </c>
      <c r="G17" s="815">
        <v>2415</v>
      </c>
      <c r="H17" s="815">
        <v>1271152</v>
      </c>
      <c r="I17" s="815">
        <v>218516</v>
      </c>
      <c r="J17" s="815">
        <v>14077</v>
      </c>
      <c r="K17" s="815">
        <v>19402</v>
      </c>
      <c r="L17" s="815">
        <v>107503</v>
      </c>
      <c r="M17" s="815">
        <v>6097</v>
      </c>
      <c r="N17" s="815">
        <v>42415</v>
      </c>
      <c r="O17" s="815">
        <v>179966</v>
      </c>
      <c r="P17" s="815">
        <v>75801</v>
      </c>
      <c r="Q17" s="815">
        <v>260120</v>
      </c>
      <c r="R17" s="815">
        <v>19351</v>
      </c>
      <c r="S17" s="815">
        <v>81283</v>
      </c>
      <c r="T17" s="815">
        <v>30542</v>
      </c>
      <c r="U17" s="815">
        <v>117675</v>
      </c>
      <c r="V17" s="815">
        <v>22174</v>
      </c>
      <c r="W17" s="815">
        <v>76230</v>
      </c>
      <c r="X17" s="815">
        <v>221398</v>
      </c>
      <c r="Y17" s="815">
        <v>296776</v>
      </c>
      <c r="Z17" s="815">
        <v>459612</v>
      </c>
      <c r="AA17" s="815">
        <v>293743</v>
      </c>
      <c r="AB17" s="815">
        <v>139099</v>
      </c>
      <c r="AC17" s="815">
        <v>148251</v>
      </c>
      <c r="AD17" s="815">
        <v>160406</v>
      </c>
      <c r="AE17" s="815">
        <v>602827</v>
      </c>
      <c r="AF17" s="815">
        <v>269201</v>
      </c>
      <c r="AG17" s="815">
        <v>176898</v>
      </c>
      <c r="AH17" s="815">
        <v>198608</v>
      </c>
      <c r="AI17" s="815">
        <v>344333</v>
      </c>
      <c r="AJ17" s="815">
        <v>254795</v>
      </c>
      <c r="AK17" s="814">
        <v>4881541</v>
      </c>
      <c r="AL17" s="816">
        <v>24823</v>
      </c>
      <c r="AM17" s="825">
        <v>-2.2999999999999998</v>
      </c>
      <c r="AN17" s="804"/>
    </row>
    <row r="18" spans="1:40">
      <c r="A18" s="678"/>
      <c r="B18" s="819" t="s">
        <v>1110</v>
      </c>
      <c r="C18" s="820">
        <v>4697166</v>
      </c>
      <c r="D18" s="820">
        <v>12605</v>
      </c>
      <c r="E18" s="821">
        <v>1399</v>
      </c>
      <c r="F18" s="821">
        <v>3817</v>
      </c>
      <c r="G18" s="821">
        <v>832</v>
      </c>
      <c r="H18" s="821">
        <v>1077000</v>
      </c>
      <c r="I18" s="821">
        <v>198093</v>
      </c>
      <c r="J18" s="821">
        <v>11374</v>
      </c>
      <c r="K18" s="821">
        <v>15224</v>
      </c>
      <c r="L18" s="821">
        <v>89541</v>
      </c>
      <c r="M18" s="821">
        <v>3970</v>
      </c>
      <c r="N18" s="821">
        <v>33047</v>
      </c>
      <c r="O18" s="821">
        <v>99528</v>
      </c>
      <c r="P18" s="821">
        <v>64251</v>
      </c>
      <c r="Q18" s="821">
        <v>232246</v>
      </c>
      <c r="R18" s="821">
        <v>9858</v>
      </c>
      <c r="S18" s="821">
        <v>80700</v>
      </c>
      <c r="T18" s="821">
        <v>34336</v>
      </c>
      <c r="U18" s="821">
        <v>123043</v>
      </c>
      <c r="V18" s="821">
        <v>23130</v>
      </c>
      <c r="W18" s="821">
        <v>58659</v>
      </c>
      <c r="X18" s="821">
        <v>156169</v>
      </c>
      <c r="Y18" s="821">
        <v>271953</v>
      </c>
      <c r="Z18" s="821">
        <v>440356</v>
      </c>
      <c r="AA18" s="821">
        <v>318417</v>
      </c>
      <c r="AB18" s="821">
        <v>157746</v>
      </c>
      <c r="AC18" s="821">
        <v>123483</v>
      </c>
      <c r="AD18" s="821">
        <v>179890</v>
      </c>
      <c r="AE18" s="821">
        <v>647983</v>
      </c>
      <c r="AF18" s="821">
        <v>283138</v>
      </c>
      <c r="AG18" s="821">
        <v>172875</v>
      </c>
      <c r="AH18" s="821">
        <v>206477</v>
      </c>
      <c r="AI18" s="821">
        <v>363711</v>
      </c>
      <c r="AJ18" s="821">
        <v>254355</v>
      </c>
      <c r="AK18" s="820">
        <v>4672206</v>
      </c>
      <c r="AL18" s="822">
        <v>24960</v>
      </c>
      <c r="AM18" s="827">
        <v>-6.7</v>
      </c>
      <c r="AN18" s="804"/>
    </row>
    <row r="19" spans="1:40">
      <c r="A19" s="662" t="s">
        <v>760</v>
      </c>
      <c r="B19" s="807" t="s">
        <v>1105</v>
      </c>
      <c r="C19" s="808">
        <v>4414649</v>
      </c>
      <c r="D19" s="808">
        <v>10685</v>
      </c>
      <c r="E19" s="809">
        <v>1299</v>
      </c>
      <c r="F19" s="809">
        <v>4895</v>
      </c>
      <c r="G19" s="809">
        <v>683</v>
      </c>
      <c r="H19" s="809">
        <v>906258</v>
      </c>
      <c r="I19" s="809">
        <v>185173</v>
      </c>
      <c r="J19" s="809">
        <v>11258</v>
      </c>
      <c r="K19" s="809">
        <v>18583</v>
      </c>
      <c r="L19" s="809">
        <v>109153</v>
      </c>
      <c r="M19" s="809">
        <v>2619</v>
      </c>
      <c r="N19" s="809">
        <v>23317</v>
      </c>
      <c r="O19" s="809">
        <v>42358</v>
      </c>
      <c r="P19" s="809">
        <v>48959</v>
      </c>
      <c r="Q19" s="809">
        <v>181573</v>
      </c>
      <c r="R19" s="809">
        <v>10366</v>
      </c>
      <c r="S19" s="809">
        <v>71638</v>
      </c>
      <c r="T19" s="809">
        <v>33188</v>
      </c>
      <c r="U19" s="809">
        <v>90796</v>
      </c>
      <c r="V19" s="809">
        <v>21081</v>
      </c>
      <c r="W19" s="809">
        <v>56196</v>
      </c>
      <c r="X19" s="809">
        <v>165282</v>
      </c>
      <c r="Y19" s="809">
        <v>198558</v>
      </c>
      <c r="Z19" s="809">
        <v>479898</v>
      </c>
      <c r="AA19" s="809">
        <v>255644</v>
      </c>
      <c r="AB19" s="809">
        <v>150059</v>
      </c>
      <c r="AC19" s="809">
        <v>149175</v>
      </c>
      <c r="AD19" s="809">
        <v>172903</v>
      </c>
      <c r="AE19" s="809">
        <v>633784</v>
      </c>
      <c r="AF19" s="809">
        <v>265261</v>
      </c>
      <c r="AG19" s="809">
        <v>175939</v>
      </c>
      <c r="AH19" s="809">
        <v>198392</v>
      </c>
      <c r="AI19" s="809">
        <v>371060</v>
      </c>
      <c r="AJ19" s="809">
        <v>264447</v>
      </c>
      <c r="AK19" s="808">
        <v>4404222</v>
      </c>
      <c r="AL19" s="810">
        <v>10427</v>
      </c>
      <c r="AM19" s="826">
        <v>-10.4</v>
      </c>
      <c r="AN19" s="804"/>
    </row>
    <row r="20" spans="1:40">
      <c r="A20" s="670">
        <v>-2009</v>
      </c>
      <c r="B20" s="813" t="s">
        <v>1106</v>
      </c>
      <c r="C20" s="814">
        <v>4543841</v>
      </c>
      <c r="D20" s="814">
        <v>14844</v>
      </c>
      <c r="E20" s="815">
        <v>1309</v>
      </c>
      <c r="F20" s="815">
        <v>6764</v>
      </c>
      <c r="G20" s="815">
        <v>1125</v>
      </c>
      <c r="H20" s="815">
        <v>954316</v>
      </c>
      <c r="I20" s="815">
        <v>162754</v>
      </c>
      <c r="J20" s="815">
        <v>11136</v>
      </c>
      <c r="K20" s="815">
        <v>18358</v>
      </c>
      <c r="L20" s="815">
        <v>110825</v>
      </c>
      <c r="M20" s="815">
        <v>2821</v>
      </c>
      <c r="N20" s="815">
        <v>24940</v>
      </c>
      <c r="O20" s="815">
        <v>55190</v>
      </c>
      <c r="P20" s="815">
        <v>56328</v>
      </c>
      <c r="Q20" s="815">
        <v>209717</v>
      </c>
      <c r="R20" s="815">
        <v>13565</v>
      </c>
      <c r="S20" s="815">
        <v>77698</v>
      </c>
      <c r="T20" s="815">
        <v>37837</v>
      </c>
      <c r="U20" s="815">
        <v>90217</v>
      </c>
      <c r="V20" s="815">
        <v>24380</v>
      </c>
      <c r="W20" s="815">
        <v>58550</v>
      </c>
      <c r="X20" s="815">
        <v>182931</v>
      </c>
      <c r="Y20" s="815">
        <v>175980</v>
      </c>
      <c r="Z20" s="815">
        <v>499173</v>
      </c>
      <c r="AA20" s="815">
        <v>273152</v>
      </c>
      <c r="AB20" s="815">
        <v>134004</v>
      </c>
      <c r="AC20" s="815">
        <v>151774</v>
      </c>
      <c r="AD20" s="815">
        <v>178640</v>
      </c>
      <c r="AE20" s="815">
        <v>655536</v>
      </c>
      <c r="AF20" s="815">
        <v>280566</v>
      </c>
      <c r="AG20" s="815">
        <v>162054</v>
      </c>
      <c r="AH20" s="815">
        <v>219030</v>
      </c>
      <c r="AI20" s="815">
        <v>382154</v>
      </c>
      <c r="AJ20" s="815">
        <v>259831</v>
      </c>
      <c r="AK20" s="814">
        <v>4533183</v>
      </c>
      <c r="AL20" s="816">
        <v>10658</v>
      </c>
      <c r="AM20" s="825">
        <v>-9.4</v>
      </c>
      <c r="AN20" s="804"/>
    </row>
    <row r="21" spans="1:40">
      <c r="A21" s="677"/>
      <c r="B21" s="813" t="s">
        <v>1107</v>
      </c>
      <c r="C21" s="814">
        <v>4610019</v>
      </c>
      <c r="D21" s="814">
        <v>32725</v>
      </c>
      <c r="E21" s="815">
        <v>1261</v>
      </c>
      <c r="F21" s="815">
        <v>6140</v>
      </c>
      <c r="G21" s="815">
        <v>1646</v>
      </c>
      <c r="H21" s="815">
        <v>1016215</v>
      </c>
      <c r="I21" s="815">
        <v>199463</v>
      </c>
      <c r="J21" s="815">
        <v>10941</v>
      </c>
      <c r="K21" s="815">
        <v>17938</v>
      </c>
      <c r="L21" s="815">
        <v>110594</v>
      </c>
      <c r="M21" s="815">
        <v>3395</v>
      </c>
      <c r="N21" s="815">
        <v>24673</v>
      </c>
      <c r="O21" s="815">
        <v>59142</v>
      </c>
      <c r="P21" s="815">
        <v>61438</v>
      </c>
      <c r="Q21" s="815">
        <v>232463</v>
      </c>
      <c r="R21" s="815">
        <v>14166</v>
      </c>
      <c r="S21" s="815">
        <v>77813</v>
      </c>
      <c r="T21" s="815">
        <v>41167</v>
      </c>
      <c r="U21" s="815">
        <v>85085</v>
      </c>
      <c r="V21" s="815">
        <v>22372</v>
      </c>
      <c r="W21" s="815">
        <v>55565</v>
      </c>
      <c r="X21" s="815">
        <v>178048</v>
      </c>
      <c r="Y21" s="815">
        <v>190464</v>
      </c>
      <c r="Z21" s="815">
        <v>535662</v>
      </c>
      <c r="AA21" s="815">
        <v>266300</v>
      </c>
      <c r="AB21" s="815">
        <v>133765</v>
      </c>
      <c r="AC21" s="815">
        <v>142755</v>
      </c>
      <c r="AD21" s="815">
        <v>173287</v>
      </c>
      <c r="AE21" s="815">
        <v>637799</v>
      </c>
      <c r="AF21" s="815">
        <v>268941</v>
      </c>
      <c r="AG21" s="815">
        <v>183749</v>
      </c>
      <c r="AH21" s="815">
        <v>209775</v>
      </c>
      <c r="AI21" s="815">
        <v>369765</v>
      </c>
      <c r="AJ21" s="815">
        <v>251077</v>
      </c>
      <c r="AK21" s="814">
        <v>4599374</v>
      </c>
      <c r="AL21" s="816">
        <v>10645</v>
      </c>
      <c r="AM21" s="825">
        <v>-6</v>
      </c>
      <c r="AN21" s="804"/>
    </row>
    <row r="22" spans="1:40">
      <c r="A22" s="678"/>
      <c r="B22" s="819" t="s">
        <v>1111</v>
      </c>
      <c r="C22" s="820">
        <v>4630920</v>
      </c>
      <c r="D22" s="820">
        <v>10262</v>
      </c>
      <c r="E22" s="821">
        <v>1355</v>
      </c>
      <c r="F22" s="821">
        <v>3674</v>
      </c>
      <c r="G22" s="821">
        <v>1739</v>
      </c>
      <c r="H22" s="821">
        <v>1072931</v>
      </c>
      <c r="I22" s="821">
        <v>184653</v>
      </c>
      <c r="J22" s="821">
        <v>10586</v>
      </c>
      <c r="K22" s="821">
        <v>18093</v>
      </c>
      <c r="L22" s="821">
        <v>114839</v>
      </c>
      <c r="M22" s="821">
        <v>3181</v>
      </c>
      <c r="N22" s="821">
        <v>26370</v>
      </c>
      <c r="O22" s="821">
        <v>65550</v>
      </c>
      <c r="P22" s="821">
        <v>62441</v>
      </c>
      <c r="Q22" s="821">
        <v>261341</v>
      </c>
      <c r="R22" s="821">
        <v>13351</v>
      </c>
      <c r="S22" s="821">
        <v>86010</v>
      </c>
      <c r="T22" s="821">
        <v>57756</v>
      </c>
      <c r="U22" s="821">
        <v>85219</v>
      </c>
      <c r="V22" s="821">
        <v>22667</v>
      </c>
      <c r="W22" s="821">
        <v>60874</v>
      </c>
      <c r="X22" s="821">
        <v>212901</v>
      </c>
      <c r="Y22" s="821">
        <v>203282</v>
      </c>
      <c r="Z22" s="821">
        <v>474183</v>
      </c>
      <c r="AA22" s="821">
        <v>267744</v>
      </c>
      <c r="AB22" s="821">
        <v>144159</v>
      </c>
      <c r="AC22" s="821">
        <v>138390</v>
      </c>
      <c r="AD22" s="821">
        <v>176526</v>
      </c>
      <c r="AE22" s="821">
        <v>647890</v>
      </c>
      <c r="AF22" s="821">
        <v>275288</v>
      </c>
      <c r="AG22" s="821">
        <v>166198</v>
      </c>
      <c r="AH22" s="821">
        <v>202921</v>
      </c>
      <c r="AI22" s="821">
        <v>379573</v>
      </c>
      <c r="AJ22" s="821">
        <v>241350</v>
      </c>
      <c r="AK22" s="820">
        <v>4620366</v>
      </c>
      <c r="AL22" s="822">
        <v>10554</v>
      </c>
      <c r="AM22" s="827">
        <v>-1.4</v>
      </c>
      <c r="AN22" s="804"/>
    </row>
    <row r="23" spans="1:40">
      <c r="A23" s="662" t="s">
        <v>762</v>
      </c>
      <c r="B23" s="807" t="s">
        <v>1105</v>
      </c>
      <c r="C23" s="808">
        <v>4736306</v>
      </c>
      <c r="D23" s="808">
        <v>9365</v>
      </c>
      <c r="E23" s="809">
        <v>1327</v>
      </c>
      <c r="F23" s="809">
        <v>4159</v>
      </c>
      <c r="G23" s="809">
        <v>1381</v>
      </c>
      <c r="H23" s="809">
        <v>1109964</v>
      </c>
      <c r="I23" s="809">
        <v>190798</v>
      </c>
      <c r="J23" s="809">
        <v>9176</v>
      </c>
      <c r="K23" s="809">
        <v>21890</v>
      </c>
      <c r="L23" s="809">
        <v>151698</v>
      </c>
      <c r="M23" s="809">
        <v>6095</v>
      </c>
      <c r="N23" s="809">
        <v>43439</v>
      </c>
      <c r="O23" s="809">
        <v>87538</v>
      </c>
      <c r="P23" s="809">
        <v>58482</v>
      </c>
      <c r="Q23" s="809">
        <v>232263</v>
      </c>
      <c r="R23" s="809">
        <v>18161</v>
      </c>
      <c r="S23" s="809">
        <v>81945</v>
      </c>
      <c r="T23" s="809">
        <v>48071</v>
      </c>
      <c r="U23" s="809">
        <v>72589</v>
      </c>
      <c r="V23" s="809">
        <v>20220</v>
      </c>
      <c r="W23" s="809">
        <v>67599</v>
      </c>
      <c r="X23" s="809">
        <v>197862</v>
      </c>
      <c r="Y23" s="809">
        <v>157189</v>
      </c>
      <c r="Z23" s="809">
        <v>495575</v>
      </c>
      <c r="AA23" s="809">
        <v>289963</v>
      </c>
      <c r="AB23" s="809">
        <v>135464</v>
      </c>
      <c r="AC23" s="809">
        <v>147740</v>
      </c>
      <c r="AD23" s="809">
        <v>176092</v>
      </c>
      <c r="AE23" s="809">
        <v>661390</v>
      </c>
      <c r="AF23" s="809">
        <v>281728</v>
      </c>
      <c r="AG23" s="809">
        <v>180942</v>
      </c>
      <c r="AH23" s="809">
        <v>209055</v>
      </c>
      <c r="AI23" s="809">
        <v>391131</v>
      </c>
      <c r="AJ23" s="809">
        <v>268141</v>
      </c>
      <c r="AK23" s="808">
        <v>4718468</v>
      </c>
      <c r="AL23" s="810">
        <v>17838</v>
      </c>
      <c r="AM23" s="826">
        <v>7.3</v>
      </c>
      <c r="AN23" s="804"/>
    </row>
    <row r="24" spans="1:40">
      <c r="A24" s="670">
        <v>-2010</v>
      </c>
      <c r="B24" s="813" t="s">
        <v>1106</v>
      </c>
      <c r="C24" s="814">
        <v>4902277</v>
      </c>
      <c r="D24" s="814">
        <v>13029</v>
      </c>
      <c r="E24" s="815">
        <v>1378</v>
      </c>
      <c r="F24" s="815">
        <v>6177</v>
      </c>
      <c r="G24" s="815">
        <v>1345</v>
      </c>
      <c r="H24" s="815">
        <v>1165939</v>
      </c>
      <c r="I24" s="815">
        <v>171348</v>
      </c>
      <c r="J24" s="815">
        <v>9204</v>
      </c>
      <c r="K24" s="815">
        <v>22025</v>
      </c>
      <c r="L24" s="815">
        <v>155311</v>
      </c>
      <c r="M24" s="815">
        <v>5679</v>
      </c>
      <c r="N24" s="815">
        <v>48235</v>
      </c>
      <c r="O24" s="815">
        <v>87603</v>
      </c>
      <c r="P24" s="815">
        <v>59238</v>
      </c>
      <c r="Q24" s="815">
        <v>264580</v>
      </c>
      <c r="R24" s="815">
        <v>21694</v>
      </c>
      <c r="S24" s="815">
        <v>95394</v>
      </c>
      <c r="T24" s="815">
        <v>45019</v>
      </c>
      <c r="U24" s="815">
        <v>92100</v>
      </c>
      <c r="V24" s="815">
        <v>20425</v>
      </c>
      <c r="W24" s="815">
        <v>68084</v>
      </c>
      <c r="X24" s="815">
        <v>214632</v>
      </c>
      <c r="Y24" s="815">
        <v>185547</v>
      </c>
      <c r="Z24" s="815">
        <v>518763</v>
      </c>
      <c r="AA24" s="815">
        <v>291874</v>
      </c>
      <c r="AB24" s="815">
        <v>134025</v>
      </c>
      <c r="AC24" s="815">
        <v>152662</v>
      </c>
      <c r="AD24" s="815">
        <v>178578</v>
      </c>
      <c r="AE24" s="815">
        <v>675128</v>
      </c>
      <c r="AF24" s="815">
        <v>291047</v>
      </c>
      <c r="AG24" s="815">
        <v>162354</v>
      </c>
      <c r="AH24" s="815">
        <v>224656</v>
      </c>
      <c r="AI24" s="815">
        <v>403323</v>
      </c>
      <c r="AJ24" s="815">
        <v>263395</v>
      </c>
      <c r="AK24" s="814">
        <v>4883852</v>
      </c>
      <c r="AL24" s="816">
        <v>18425</v>
      </c>
      <c r="AM24" s="825">
        <v>7.9</v>
      </c>
      <c r="AN24" s="804"/>
    </row>
    <row r="25" spans="1:40">
      <c r="A25" s="677"/>
      <c r="B25" s="813" t="s">
        <v>1107</v>
      </c>
      <c r="C25" s="814">
        <v>4894645</v>
      </c>
      <c r="D25" s="814">
        <v>30458</v>
      </c>
      <c r="E25" s="815">
        <v>1377</v>
      </c>
      <c r="F25" s="815">
        <v>6806</v>
      </c>
      <c r="G25" s="815">
        <v>1373</v>
      </c>
      <c r="H25" s="815">
        <v>1175012</v>
      </c>
      <c r="I25" s="815">
        <v>206611</v>
      </c>
      <c r="J25" s="815">
        <v>9188</v>
      </c>
      <c r="K25" s="815">
        <v>18802</v>
      </c>
      <c r="L25" s="815">
        <v>144504</v>
      </c>
      <c r="M25" s="815">
        <v>6137</v>
      </c>
      <c r="N25" s="815">
        <v>48544</v>
      </c>
      <c r="O25" s="815">
        <v>87472</v>
      </c>
      <c r="P25" s="815">
        <v>63703</v>
      </c>
      <c r="Q25" s="815">
        <v>249583</v>
      </c>
      <c r="R25" s="815">
        <v>21116</v>
      </c>
      <c r="S25" s="815">
        <v>95014</v>
      </c>
      <c r="T25" s="815">
        <v>42124</v>
      </c>
      <c r="U25" s="815">
        <v>99998</v>
      </c>
      <c r="V25" s="815">
        <v>19362</v>
      </c>
      <c r="W25" s="815">
        <v>62854</v>
      </c>
      <c r="X25" s="815">
        <v>195609</v>
      </c>
      <c r="Y25" s="815">
        <v>206767</v>
      </c>
      <c r="Z25" s="815">
        <v>544801</v>
      </c>
      <c r="AA25" s="815">
        <v>282437</v>
      </c>
      <c r="AB25" s="815">
        <v>135779</v>
      </c>
      <c r="AC25" s="815">
        <v>147421</v>
      </c>
      <c r="AD25" s="815">
        <v>172527</v>
      </c>
      <c r="AE25" s="815">
        <v>656220</v>
      </c>
      <c r="AF25" s="815">
        <v>277313</v>
      </c>
      <c r="AG25" s="815">
        <v>183195</v>
      </c>
      <c r="AH25" s="815">
        <v>225185</v>
      </c>
      <c r="AI25" s="815">
        <v>382626</v>
      </c>
      <c r="AJ25" s="815">
        <v>251439</v>
      </c>
      <c r="AK25" s="814">
        <v>4876345</v>
      </c>
      <c r="AL25" s="816">
        <v>18300</v>
      </c>
      <c r="AM25" s="825">
        <v>6.2</v>
      </c>
      <c r="AN25" s="804"/>
    </row>
    <row r="26" spans="1:40">
      <c r="A26" s="678"/>
      <c r="B26" s="819" t="s">
        <v>1112</v>
      </c>
      <c r="C26" s="820">
        <v>4841338</v>
      </c>
      <c r="D26" s="820">
        <v>11651</v>
      </c>
      <c r="E26" s="821">
        <v>1499</v>
      </c>
      <c r="F26" s="821">
        <v>3176</v>
      </c>
      <c r="G26" s="821">
        <v>1438</v>
      </c>
      <c r="H26" s="821">
        <v>1226565</v>
      </c>
      <c r="I26" s="821">
        <v>186186</v>
      </c>
      <c r="J26" s="821">
        <v>8792</v>
      </c>
      <c r="K26" s="821">
        <v>18908</v>
      </c>
      <c r="L26" s="821">
        <v>144560</v>
      </c>
      <c r="M26" s="821">
        <v>7963</v>
      </c>
      <c r="N26" s="821">
        <v>50411</v>
      </c>
      <c r="O26" s="821">
        <v>91891</v>
      </c>
      <c r="P26" s="821">
        <v>64467</v>
      </c>
      <c r="Q26" s="821">
        <v>285139</v>
      </c>
      <c r="R26" s="821">
        <v>24199</v>
      </c>
      <c r="S26" s="821">
        <v>105603</v>
      </c>
      <c r="T26" s="821">
        <v>52242</v>
      </c>
      <c r="U26" s="821">
        <v>99869</v>
      </c>
      <c r="V26" s="821">
        <v>19507</v>
      </c>
      <c r="W26" s="821">
        <v>66828</v>
      </c>
      <c r="X26" s="821">
        <v>245900</v>
      </c>
      <c r="Y26" s="821">
        <v>210547</v>
      </c>
      <c r="Z26" s="821">
        <v>500025</v>
      </c>
      <c r="AA26" s="821">
        <v>285617</v>
      </c>
      <c r="AB26" s="821">
        <v>132563</v>
      </c>
      <c r="AC26" s="821">
        <v>153402</v>
      </c>
      <c r="AD26" s="821">
        <v>177683</v>
      </c>
      <c r="AE26" s="821">
        <v>644871</v>
      </c>
      <c r="AF26" s="821">
        <v>255085</v>
      </c>
      <c r="AG26" s="821">
        <v>163982</v>
      </c>
      <c r="AH26" s="821">
        <v>201373</v>
      </c>
      <c r="AI26" s="821">
        <v>378815</v>
      </c>
      <c r="AJ26" s="821">
        <v>229623</v>
      </c>
      <c r="AK26" s="820">
        <v>4823815</v>
      </c>
      <c r="AL26" s="822">
        <v>17523</v>
      </c>
      <c r="AM26" s="827">
        <v>4.5</v>
      </c>
      <c r="AN26" s="804"/>
    </row>
    <row r="27" spans="1:40">
      <c r="A27" s="662" t="s">
        <v>764</v>
      </c>
      <c r="B27" s="807" t="s">
        <v>1105</v>
      </c>
      <c r="C27" s="812">
        <v>4704269</v>
      </c>
      <c r="D27" s="809">
        <v>9964</v>
      </c>
      <c r="E27" s="809">
        <v>1281</v>
      </c>
      <c r="F27" s="809">
        <v>2976</v>
      </c>
      <c r="G27" s="809">
        <v>1526</v>
      </c>
      <c r="H27" s="809">
        <v>1140962</v>
      </c>
      <c r="I27" s="809">
        <v>162638</v>
      </c>
      <c r="J27" s="809">
        <v>9297</v>
      </c>
      <c r="K27" s="809">
        <v>21000</v>
      </c>
      <c r="L27" s="809">
        <v>150342</v>
      </c>
      <c r="M27" s="809">
        <v>7655</v>
      </c>
      <c r="N27" s="809">
        <v>38871</v>
      </c>
      <c r="O27" s="809">
        <v>89566</v>
      </c>
      <c r="P27" s="809">
        <v>61148</v>
      </c>
      <c r="Q27" s="809">
        <v>270262</v>
      </c>
      <c r="R27" s="809">
        <v>16091</v>
      </c>
      <c r="S27" s="809">
        <v>119517</v>
      </c>
      <c r="T27" s="809">
        <v>38949</v>
      </c>
      <c r="U27" s="809">
        <v>60888</v>
      </c>
      <c r="V27" s="809">
        <v>21756</v>
      </c>
      <c r="W27" s="809">
        <v>72982</v>
      </c>
      <c r="X27" s="809">
        <v>172264</v>
      </c>
      <c r="Y27" s="809">
        <v>152479</v>
      </c>
      <c r="Z27" s="809">
        <v>520154</v>
      </c>
      <c r="AA27" s="809">
        <v>255602</v>
      </c>
      <c r="AB27" s="809">
        <v>133127</v>
      </c>
      <c r="AC27" s="809">
        <v>151063</v>
      </c>
      <c r="AD27" s="809">
        <v>171255</v>
      </c>
      <c r="AE27" s="809">
        <v>655332</v>
      </c>
      <c r="AF27" s="809">
        <v>276519</v>
      </c>
      <c r="AG27" s="809">
        <v>179394</v>
      </c>
      <c r="AH27" s="809">
        <v>233007</v>
      </c>
      <c r="AI27" s="809">
        <v>371559</v>
      </c>
      <c r="AJ27" s="809">
        <v>250925</v>
      </c>
      <c r="AK27" s="808">
        <v>4679389</v>
      </c>
      <c r="AL27" s="810">
        <v>24880</v>
      </c>
      <c r="AM27" s="828">
        <v>-0.7</v>
      </c>
      <c r="AN27" s="804"/>
    </row>
    <row r="28" spans="1:40">
      <c r="A28" s="670">
        <v>-2011</v>
      </c>
      <c r="B28" s="813" t="s">
        <v>1106</v>
      </c>
      <c r="C28" s="818">
        <v>4905319</v>
      </c>
      <c r="D28" s="815">
        <v>13766</v>
      </c>
      <c r="E28" s="815">
        <v>1427</v>
      </c>
      <c r="F28" s="815">
        <v>4860</v>
      </c>
      <c r="G28" s="815">
        <v>1497</v>
      </c>
      <c r="H28" s="815">
        <v>1178950</v>
      </c>
      <c r="I28" s="815">
        <v>149202</v>
      </c>
      <c r="J28" s="815">
        <v>9458</v>
      </c>
      <c r="K28" s="815">
        <v>21370</v>
      </c>
      <c r="L28" s="815">
        <v>150429</v>
      </c>
      <c r="M28" s="815">
        <v>7810</v>
      </c>
      <c r="N28" s="815">
        <v>44395</v>
      </c>
      <c r="O28" s="815">
        <v>96869</v>
      </c>
      <c r="P28" s="815">
        <v>59719</v>
      </c>
      <c r="Q28" s="815">
        <v>276589</v>
      </c>
      <c r="R28" s="815">
        <v>15105</v>
      </c>
      <c r="S28" s="815">
        <v>135017</v>
      </c>
      <c r="T28" s="815">
        <v>50540</v>
      </c>
      <c r="U28" s="815">
        <v>65084</v>
      </c>
      <c r="V28" s="815">
        <v>24504</v>
      </c>
      <c r="W28" s="815">
        <v>72859</v>
      </c>
      <c r="X28" s="815">
        <v>178302</v>
      </c>
      <c r="Y28" s="815">
        <v>176840</v>
      </c>
      <c r="Z28" s="815">
        <v>550027</v>
      </c>
      <c r="AA28" s="815">
        <v>270674</v>
      </c>
      <c r="AB28" s="815">
        <v>131928</v>
      </c>
      <c r="AC28" s="815">
        <v>160925</v>
      </c>
      <c r="AD28" s="815">
        <v>178092</v>
      </c>
      <c r="AE28" s="815">
        <v>688007</v>
      </c>
      <c r="AF28" s="815">
        <v>293012</v>
      </c>
      <c r="AG28" s="815">
        <v>163493</v>
      </c>
      <c r="AH28" s="815">
        <v>223645</v>
      </c>
      <c r="AI28" s="815">
        <v>400485</v>
      </c>
      <c r="AJ28" s="815">
        <v>263406</v>
      </c>
      <c r="AK28" s="814">
        <v>4879336</v>
      </c>
      <c r="AL28" s="816">
        <v>25983</v>
      </c>
      <c r="AM28" s="829">
        <v>0.1</v>
      </c>
      <c r="AN28" s="804"/>
    </row>
    <row r="29" spans="1:40">
      <c r="A29" s="677"/>
      <c r="B29" s="813" t="s">
        <v>1107</v>
      </c>
      <c r="C29" s="818">
        <v>4877893</v>
      </c>
      <c r="D29" s="815">
        <v>32359</v>
      </c>
      <c r="E29" s="815">
        <v>1414</v>
      </c>
      <c r="F29" s="815">
        <v>5048</v>
      </c>
      <c r="G29" s="815">
        <v>1496</v>
      </c>
      <c r="H29" s="815">
        <v>1164989</v>
      </c>
      <c r="I29" s="815">
        <v>182169</v>
      </c>
      <c r="J29" s="815">
        <v>9739</v>
      </c>
      <c r="K29" s="815">
        <v>20897</v>
      </c>
      <c r="L29" s="815">
        <v>141716</v>
      </c>
      <c r="M29" s="815">
        <v>8367</v>
      </c>
      <c r="N29" s="815">
        <v>44850</v>
      </c>
      <c r="O29" s="815">
        <v>88717</v>
      </c>
      <c r="P29" s="815">
        <v>63669</v>
      </c>
      <c r="Q29" s="815">
        <v>257254</v>
      </c>
      <c r="R29" s="815">
        <v>13751</v>
      </c>
      <c r="S29" s="815">
        <v>113963</v>
      </c>
      <c r="T29" s="815">
        <v>48481</v>
      </c>
      <c r="U29" s="815">
        <v>82515</v>
      </c>
      <c r="V29" s="815">
        <v>21815</v>
      </c>
      <c r="W29" s="815">
        <v>67086</v>
      </c>
      <c r="X29" s="815">
        <v>166694</v>
      </c>
      <c r="Y29" s="815">
        <v>190954</v>
      </c>
      <c r="Z29" s="815">
        <v>578236</v>
      </c>
      <c r="AA29" s="815">
        <v>261988</v>
      </c>
      <c r="AB29" s="815">
        <v>136047</v>
      </c>
      <c r="AC29" s="815">
        <v>154430</v>
      </c>
      <c r="AD29" s="815">
        <v>171846</v>
      </c>
      <c r="AE29" s="815">
        <v>668234</v>
      </c>
      <c r="AF29" s="815">
        <v>277704</v>
      </c>
      <c r="AG29" s="815">
        <v>180079</v>
      </c>
      <c r="AH29" s="815">
        <v>222145</v>
      </c>
      <c r="AI29" s="815">
        <v>380998</v>
      </c>
      <c r="AJ29" s="815">
        <v>257543</v>
      </c>
      <c r="AK29" s="814">
        <v>4852204</v>
      </c>
      <c r="AL29" s="816">
        <v>25689</v>
      </c>
      <c r="AM29" s="829">
        <v>-0.3</v>
      </c>
      <c r="AN29" s="804"/>
    </row>
    <row r="30" spans="1:40">
      <c r="A30" s="678"/>
      <c r="B30" s="819" t="s">
        <v>1113</v>
      </c>
      <c r="C30" s="824">
        <v>4914362</v>
      </c>
      <c r="D30" s="820">
        <v>11497</v>
      </c>
      <c r="E30" s="821">
        <v>1261</v>
      </c>
      <c r="F30" s="821">
        <v>4877</v>
      </c>
      <c r="G30" s="821">
        <v>1200</v>
      </c>
      <c r="H30" s="821">
        <v>1161825</v>
      </c>
      <c r="I30" s="821">
        <v>163523</v>
      </c>
      <c r="J30" s="821">
        <v>9100</v>
      </c>
      <c r="K30" s="821">
        <v>18533</v>
      </c>
      <c r="L30" s="821">
        <v>137244</v>
      </c>
      <c r="M30" s="821">
        <v>10877</v>
      </c>
      <c r="N30" s="821">
        <v>44731</v>
      </c>
      <c r="O30" s="821">
        <v>83862</v>
      </c>
      <c r="P30" s="821">
        <v>56198</v>
      </c>
      <c r="Q30" s="821">
        <v>254145</v>
      </c>
      <c r="R30" s="821">
        <v>14682</v>
      </c>
      <c r="S30" s="821">
        <v>142549</v>
      </c>
      <c r="T30" s="821">
        <v>60216</v>
      </c>
      <c r="U30" s="821">
        <v>77062</v>
      </c>
      <c r="V30" s="821">
        <v>25228</v>
      </c>
      <c r="W30" s="821">
        <v>63875</v>
      </c>
      <c r="X30" s="821">
        <v>179103</v>
      </c>
      <c r="Y30" s="821">
        <v>201531</v>
      </c>
      <c r="Z30" s="821">
        <v>526856</v>
      </c>
      <c r="AA30" s="821">
        <v>294756</v>
      </c>
      <c r="AB30" s="821">
        <v>167083</v>
      </c>
      <c r="AC30" s="821">
        <v>151877</v>
      </c>
      <c r="AD30" s="821">
        <v>182246</v>
      </c>
      <c r="AE30" s="821">
        <v>668777</v>
      </c>
      <c r="AF30" s="821">
        <v>302624</v>
      </c>
      <c r="AG30" s="821">
        <v>171551</v>
      </c>
      <c r="AH30" s="821">
        <v>192784</v>
      </c>
      <c r="AI30" s="821">
        <v>423008</v>
      </c>
      <c r="AJ30" s="821">
        <v>245474</v>
      </c>
      <c r="AK30" s="820">
        <v>4888330</v>
      </c>
      <c r="AL30" s="822">
        <v>26032</v>
      </c>
      <c r="AM30" s="830">
        <v>1.5</v>
      </c>
      <c r="AN30" s="804"/>
    </row>
    <row r="31" spans="1:40">
      <c r="A31" s="662" t="s">
        <v>709</v>
      </c>
      <c r="B31" s="807" t="s">
        <v>1105</v>
      </c>
      <c r="C31" s="812">
        <v>4815230</v>
      </c>
      <c r="D31" s="809">
        <v>9741</v>
      </c>
      <c r="E31" s="809">
        <v>1285</v>
      </c>
      <c r="F31" s="809">
        <v>5166</v>
      </c>
      <c r="G31" s="809">
        <v>1417</v>
      </c>
      <c r="H31" s="809">
        <v>1200347</v>
      </c>
      <c r="I31" s="809">
        <v>186948</v>
      </c>
      <c r="J31" s="809">
        <v>9586</v>
      </c>
      <c r="K31" s="809">
        <v>15617</v>
      </c>
      <c r="L31" s="809">
        <v>160836</v>
      </c>
      <c r="M31" s="809">
        <v>9406</v>
      </c>
      <c r="N31" s="809">
        <v>31776</v>
      </c>
      <c r="O31" s="809">
        <v>70598</v>
      </c>
      <c r="P31" s="809">
        <v>60816</v>
      </c>
      <c r="Q31" s="809">
        <v>257672</v>
      </c>
      <c r="R31" s="809">
        <v>8989</v>
      </c>
      <c r="S31" s="809">
        <v>109537</v>
      </c>
      <c r="T31" s="809">
        <v>79066</v>
      </c>
      <c r="U31" s="809">
        <v>104527</v>
      </c>
      <c r="V31" s="809">
        <v>13072</v>
      </c>
      <c r="W31" s="809">
        <v>81901</v>
      </c>
      <c r="X31" s="809">
        <v>147910</v>
      </c>
      <c r="Y31" s="809">
        <v>161379</v>
      </c>
      <c r="Z31" s="809">
        <v>549547</v>
      </c>
      <c r="AA31" s="809">
        <v>288175</v>
      </c>
      <c r="AB31" s="809">
        <v>136732</v>
      </c>
      <c r="AC31" s="809">
        <v>154264</v>
      </c>
      <c r="AD31" s="809">
        <v>182529</v>
      </c>
      <c r="AE31" s="809">
        <v>659748</v>
      </c>
      <c r="AF31" s="809">
        <v>269462</v>
      </c>
      <c r="AG31" s="809">
        <v>172465</v>
      </c>
      <c r="AH31" s="809">
        <v>207609</v>
      </c>
      <c r="AI31" s="809">
        <v>382983</v>
      </c>
      <c r="AJ31" s="809">
        <v>258910</v>
      </c>
      <c r="AK31" s="808">
        <v>4789669</v>
      </c>
      <c r="AL31" s="810">
        <v>25561</v>
      </c>
      <c r="AM31" s="828">
        <v>2.4</v>
      </c>
      <c r="AN31" s="804"/>
    </row>
    <row r="32" spans="1:40">
      <c r="A32" s="670">
        <v>-2012</v>
      </c>
      <c r="B32" s="813" t="s">
        <v>1106</v>
      </c>
      <c r="C32" s="818">
        <v>4903094</v>
      </c>
      <c r="D32" s="815">
        <v>13282</v>
      </c>
      <c r="E32" s="815">
        <v>1272</v>
      </c>
      <c r="F32" s="815">
        <v>7213</v>
      </c>
      <c r="G32" s="815">
        <v>1198</v>
      </c>
      <c r="H32" s="815">
        <v>1209278</v>
      </c>
      <c r="I32" s="815">
        <v>168923</v>
      </c>
      <c r="J32" s="815">
        <v>9583</v>
      </c>
      <c r="K32" s="815">
        <v>15561</v>
      </c>
      <c r="L32" s="815">
        <v>151611</v>
      </c>
      <c r="M32" s="815">
        <v>8969</v>
      </c>
      <c r="N32" s="815">
        <v>33388</v>
      </c>
      <c r="O32" s="815">
        <v>72392</v>
      </c>
      <c r="P32" s="815">
        <v>61423</v>
      </c>
      <c r="Q32" s="815">
        <v>264588</v>
      </c>
      <c r="R32" s="815">
        <v>10576</v>
      </c>
      <c r="S32" s="815">
        <v>125691</v>
      </c>
      <c r="T32" s="815">
        <v>84683</v>
      </c>
      <c r="U32" s="815">
        <v>103971</v>
      </c>
      <c r="V32" s="815">
        <v>13980</v>
      </c>
      <c r="W32" s="815">
        <v>83939</v>
      </c>
      <c r="X32" s="815">
        <v>149873</v>
      </c>
      <c r="Y32" s="815">
        <v>183730</v>
      </c>
      <c r="Z32" s="815">
        <v>571260</v>
      </c>
      <c r="AA32" s="815">
        <v>287974</v>
      </c>
      <c r="AB32" s="815">
        <v>127942</v>
      </c>
      <c r="AC32" s="815">
        <v>152342</v>
      </c>
      <c r="AD32" s="815">
        <v>187011</v>
      </c>
      <c r="AE32" s="815">
        <v>676111</v>
      </c>
      <c r="AF32" s="815">
        <v>284421</v>
      </c>
      <c r="AG32" s="815">
        <v>154716</v>
      </c>
      <c r="AH32" s="815">
        <v>219704</v>
      </c>
      <c r="AI32" s="815">
        <v>395478</v>
      </c>
      <c r="AJ32" s="815">
        <v>254398</v>
      </c>
      <c r="AK32" s="814">
        <v>4877203</v>
      </c>
      <c r="AL32" s="816">
        <v>25891</v>
      </c>
      <c r="AM32" s="829">
        <v>0</v>
      </c>
      <c r="AN32" s="804"/>
    </row>
    <row r="33" spans="1:40">
      <c r="A33" s="677"/>
      <c r="B33" s="813" t="s">
        <v>1107</v>
      </c>
      <c r="C33" s="818">
        <v>4914804</v>
      </c>
      <c r="D33" s="815">
        <v>32802</v>
      </c>
      <c r="E33" s="815">
        <v>1277</v>
      </c>
      <c r="F33" s="815">
        <v>7150</v>
      </c>
      <c r="G33" s="815">
        <v>1271</v>
      </c>
      <c r="H33" s="815">
        <v>1160259</v>
      </c>
      <c r="I33" s="815">
        <v>210760</v>
      </c>
      <c r="J33" s="815">
        <v>9047</v>
      </c>
      <c r="K33" s="815">
        <v>16700</v>
      </c>
      <c r="L33" s="815">
        <v>143418</v>
      </c>
      <c r="M33" s="815">
        <v>9357</v>
      </c>
      <c r="N33" s="815">
        <v>34096</v>
      </c>
      <c r="O33" s="815">
        <v>67989</v>
      </c>
      <c r="P33" s="815">
        <v>66883</v>
      </c>
      <c r="Q33" s="815">
        <v>213762</v>
      </c>
      <c r="R33" s="815">
        <v>9899</v>
      </c>
      <c r="S33" s="815">
        <v>115119</v>
      </c>
      <c r="T33" s="815">
        <v>70279</v>
      </c>
      <c r="U33" s="815">
        <v>100027</v>
      </c>
      <c r="V33" s="815">
        <v>13418</v>
      </c>
      <c r="W33" s="815">
        <v>79505</v>
      </c>
      <c r="X33" s="815">
        <v>145460</v>
      </c>
      <c r="Y33" s="815">
        <v>203659</v>
      </c>
      <c r="Z33" s="815">
        <v>626970</v>
      </c>
      <c r="AA33" s="815">
        <v>281773</v>
      </c>
      <c r="AB33" s="815">
        <v>130164</v>
      </c>
      <c r="AC33" s="815">
        <v>146173</v>
      </c>
      <c r="AD33" s="815">
        <v>182736</v>
      </c>
      <c r="AE33" s="815">
        <v>667347</v>
      </c>
      <c r="AF33" s="815">
        <v>273589</v>
      </c>
      <c r="AG33" s="815">
        <v>174268</v>
      </c>
      <c r="AH33" s="815">
        <v>217680</v>
      </c>
      <c r="AI33" s="815">
        <v>387586</v>
      </c>
      <c r="AJ33" s="815">
        <v>248795</v>
      </c>
      <c r="AK33" s="814">
        <v>4888959</v>
      </c>
      <c r="AL33" s="816">
        <v>25845</v>
      </c>
      <c r="AM33" s="829">
        <v>0.8</v>
      </c>
      <c r="AN33" s="804"/>
    </row>
    <row r="34" spans="1:40">
      <c r="A34" s="678"/>
      <c r="B34" s="819" t="s">
        <v>1114</v>
      </c>
      <c r="C34" s="824">
        <v>4953662</v>
      </c>
      <c r="D34" s="820">
        <v>11161</v>
      </c>
      <c r="E34" s="821">
        <v>1165</v>
      </c>
      <c r="F34" s="821">
        <v>3921</v>
      </c>
      <c r="G34" s="821">
        <v>1217</v>
      </c>
      <c r="H34" s="821">
        <v>1177651</v>
      </c>
      <c r="I34" s="821">
        <v>190255</v>
      </c>
      <c r="J34" s="821">
        <v>8738</v>
      </c>
      <c r="K34" s="821">
        <v>16434</v>
      </c>
      <c r="L34" s="821">
        <v>154004</v>
      </c>
      <c r="M34" s="821">
        <v>12150</v>
      </c>
      <c r="N34" s="821">
        <v>33793</v>
      </c>
      <c r="O34" s="821">
        <v>76700</v>
      </c>
      <c r="P34" s="821">
        <v>63708</v>
      </c>
      <c r="Q34" s="821">
        <v>222924</v>
      </c>
      <c r="R34" s="821">
        <v>9795</v>
      </c>
      <c r="S34" s="821">
        <v>123682</v>
      </c>
      <c r="T34" s="821">
        <v>79329</v>
      </c>
      <c r="U34" s="821">
        <v>97631</v>
      </c>
      <c r="V34" s="821">
        <v>14083</v>
      </c>
      <c r="W34" s="821">
        <v>74425</v>
      </c>
      <c r="X34" s="821">
        <v>176700</v>
      </c>
      <c r="Y34" s="821">
        <v>233124</v>
      </c>
      <c r="Z34" s="821">
        <v>567723</v>
      </c>
      <c r="AA34" s="821">
        <v>287185</v>
      </c>
      <c r="AB34" s="821">
        <v>150146</v>
      </c>
      <c r="AC34" s="821">
        <v>153978</v>
      </c>
      <c r="AD34" s="821">
        <v>199170</v>
      </c>
      <c r="AE34" s="821">
        <v>690282</v>
      </c>
      <c r="AF34" s="821">
        <v>276088</v>
      </c>
      <c r="AG34" s="821">
        <v>168626</v>
      </c>
      <c r="AH34" s="821">
        <v>218584</v>
      </c>
      <c r="AI34" s="821">
        <v>382470</v>
      </c>
      <c r="AJ34" s="821">
        <v>228784</v>
      </c>
      <c r="AK34" s="820">
        <v>4927975</v>
      </c>
      <c r="AL34" s="822">
        <v>25687</v>
      </c>
      <c r="AM34" s="830">
        <v>0.8</v>
      </c>
      <c r="AN34" s="804"/>
    </row>
    <row r="35" spans="1:40">
      <c r="A35" s="662" t="s">
        <v>711</v>
      </c>
      <c r="B35" s="807" t="s">
        <v>1105</v>
      </c>
      <c r="C35" s="812">
        <v>4887464</v>
      </c>
      <c r="D35" s="808">
        <v>8890</v>
      </c>
      <c r="E35" s="809">
        <v>1260</v>
      </c>
      <c r="F35" s="809">
        <v>4086</v>
      </c>
      <c r="G35" s="809">
        <v>1384</v>
      </c>
      <c r="H35" s="809">
        <v>1107011</v>
      </c>
      <c r="I35" s="809">
        <v>198933</v>
      </c>
      <c r="J35" s="809">
        <v>8923</v>
      </c>
      <c r="K35" s="809">
        <v>18288</v>
      </c>
      <c r="L35" s="809">
        <v>140137</v>
      </c>
      <c r="M35" s="809">
        <v>9526</v>
      </c>
      <c r="N35" s="809">
        <v>28710</v>
      </c>
      <c r="O35" s="809">
        <v>81639</v>
      </c>
      <c r="P35" s="809">
        <v>55446</v>
      </c>
      <c r="Q35" s="809">
        <v>224940</v>
      </c>
      <c r="R35" s="809">
        <v>11553</v>
      </c>
      <c r="S35" s="809">
        <v>86490</v>
      </c>
      <c r="T35" s="809">
        <v>66658</v>
      </c>
      <c r="U35" s="809">
        <v>77421</v>
      </c>
      <c r="V35" s="809">
        <v>12783</v>
      </c>
      <c r="W35" s="809">
        <v>85564</v>
      </c>
      <c r="X35" s="809">
        <v>165908</v>
      </c>
      <c r="Y35" s="809">
        <v>176653</v>
      </c>
      <c r="Z35" s="809">
        <v>542578</v>
      </c>
      <c r="AA35" s="809">
        <v>261510</v>
      </c>
      <c r="AB35" s="809">
        <v>141233</v>
      </c>
      <c r="AC35" s="809">
        <v>157794</v>
      </c>
      <c r="AD35" s="809">
        <v>202533</v>
      </c>
      <c r="AE35" s="809">
        <v>743246</v>
      </c>
      <c r="AF35" s="809">
        <v>282038</v>
      </c>
      <c r="AG35" s="809">
        <v>170867</v>
      </c>
      <c r="AH35" s="809">
        <v>227479</v>
      </c>
      <c r="AI35" s="809">
        <v>403042</v>
      </c>
      <c r="AJ35" s="809">
        <v>258973</v>
      </c>
      <c r="AK35" s="808">
        <v>4856485</v>
      </c>
      <c r="AL35" s="810">
        <v>30979</v>
      </c>
      <c r="AM35" s="828">
        <v>1.5</v>
      </c>
      <c r="AN35" s="804"/>
    </row>
    <row r="36" spans="1:40">
      <c r="A36" s="670">
        <v>-2013</v>
      </c>
      <c r="B36" s="813" t="s">
        <v>1106</v>
      </c>
      <c r="C36" s="818">
        <v>4998712</v>
      </c>
      <c r="D36" s="814">
        <v>12661</v>
      </c>
      <c r="E36" s="815">
        <v>1221</v>
      </c>
      <c r="F36" s="815">
        <v>4908</v>
      </c>
      <c r="G36" s="815">
        <v>1442</v>
      </c>
      <c r="H36" s="815">
        <v>1157237</v>
      </c>
      <c r="I36" s="815">
        <v>183502</v>
      </c>
      <c r="J36" s="815">
        <v>9261</v>
      </c>
      <c r="K36" s="815">
        <v>18305</v>
      </c>
      <c r="L36" s="815">
        <v>143125</v>
      </c>
      <c r="M36" s="815">
        <v>10557</v>
      </c>
      <c r="N36" s="815">
        <v>26273</v>
      </c>
      <c r="O36" s="815">
        <v>79673</v>
      </c>
      <c r="P36" s="815">
        <v>59690</v>
      </c>
      <c r="Q36" s="815">
        <v>259764</v>
      </c>
      <c r="R36" s="815">
        <v>12306</v>
      </c>
      <c r="S36" s="815">
        <v>98491</v>
      </c>
      <c r="T36" s="815">
        <v>75973</v>
      </c>
      <c r="U36" s="815">
        <v>86264</v>
      </c>
      <c r="V36" s="815">
        <v>13775</v>
      </c>
      <c r="W36" s="815">
        <v>80278</v>
      </c>
      <c r="X36" s="815">
        <v>176017</v>
      </c>
      <c r="Y36" s="815">
        <v>213318</v>
      </c>
      <c r="Z36" s="815">
        <v>553768</v>
      </c>
      <c r="AA36" s="815">
        <v>266586</v>
      </c>
      <c r="AB36" s="815">
        <v>139004</v>
      </c>
      <c r="AC36" s="815">
        <v>160945</v>
      </c>
      <c r="AD36" s="815">
        <v>205321</v>
      </c>
      <c r="AE36" s="815">
        <v>749500</v>
      </c>
      <c r="AF36" s="815">
        <v>294446</v>
      </c>
      <c r="AG36" s="815">
        <v>151355</v>
      </c>
      <c r="AH36" s="815">
        <v>214278</v>
      </c>
      <c r="AI36" s="815">
        <v>411842</v>
      </c>
      <c r="AJ36" s="815">
        <v>252858</v>
      </c>
      <c r="AK36" s="814">
        <v>4966707</v>
      </c>
      <c r="AL36" s="816">
        <v>32005</v>
      </c>
      <c r="AM36" s="829">
        <v>2</v>
      </c>
      <c r="AN36" s="804"/>
    </row>
    <row r="37" spans="1:40">
      <c r="A37" s="677"/>
      <c r="B37" s="813" t="s">
        <v>1107</v>
      </c>
      <c r="C37" s="818">
        <v>4981482</v>
      </c>
      <c r="D37" s="814">
        <v>31113</v>
      </c>
      <c r="E37" s="815">
        <v>1222</v>
      </c>
      <c r="F37" s="815">
        <v>5478</v>
      </c>
      <c r="G37" s="815">
        <v>1394</v>
      </c>
      <c r="H37" s="815">
        <v>1181128</v>
      </c>
      <c r="I37" s="815">
        <v>205206</v>
      </c>
      <c r="J37" s="815">
        <v>9003</v>
      </c>
      <c r="K37" s="815">
        <v>18000</v>
      </c>
      <c r="L37" s="815">
        <v>152691</v>
      </c>
      <c r="M37" s="815">
        <v>9515</v>
      </c>
      <c r="N37" s="815">
        <v>26585</v>
      </c>
      <c r="O37" s="815">
        <v>83390</v>
      </c>
      <c r="P37" s="815">
        <v>64930</v>
      </c>
      <c r="Q37" s="815">
        <v>238616</v>
      </c>
      <c r="R37" s="815">
        <v>11723</v>
      </c>
      <c r="S37" s="815">
        <v>97660</v>
      </c>
      <c r="T37" s="815">
        <v>65633</v>
      </c>
      <c r="U37" s="815">
        <v>100864</v>
      </c>
      <c r="V37" s="815">
        <v>12938</v>
      </c>
      <c r="W37" s="815">
        <v>84374</v>
      </c>
      <c r="X37" s="815">
        <v>161150</v>
      </c>
      <c r="Y37" s="815">
        <v>228081</v>
      </c>
      <c r="Z37" s="815">
        <v>592161</v>
      </c>
      <c r="AA37" s="815">
        <v>261722</v>
      </c>
      <c r="AB37" s="815">
        <v>137274</v>
      </c>
      <c r="AC37" s="815">
        <v>153403</v>
      </c>
      <c r="AD37" s="815">
        <v>197117</v>
      </c>
      <c r="AE37" s="815">
        <v>714542</v>
      </c>
      <c r="AF37" s="815">
        <v>277102</v>
      </c>
      <c r="AG37" s="815">
        <v>165179</v>
      </c>
      <c r="AH37" s="815">
        <v>210002</v>
      </c>
      <c r="AI37" s="815">
        <v>391311</v>
      </c>
      <c r="AJ37" s="815">
        <v>240037</v>
      </c>
      <c r="AK37" s="814">
        <v>4949416</v>
      </c>
      <c r="AL37" s="816">
        <v>32066</v>
      </c>
      <c r="AM37" s="829">
        <v>1.4</v>
      </c>
      <c r="AN37" s="804"/>
    </row>
    <row r="38" spans="1:40">
      <c r="A38" s="678"/>
      <c r="B38" s="819" t="s">
        <v>1115</v>
      </c>
      <c r="C38" s="824">
        <v>5016647</v>
      </c>
      <c r="D38" s="820">
        <v>11304</v>
      </c>
      <c r="E38" s="821">
        <v>1261</v>
      </c>
      <c r="F38" s="821">
        <v>3128</v>
      </c>
      <c r="G38" s="821">
        <v>1435</v>
      </c>
      <c r="H38" s="821">
        <v>1223706</v>
      </c>
      <c r="I38" s="821">
        <v>190137</v>
      </c>
      <c r="J38" s="821">
        <v>8640</v>
      </c>
      <c r="K38" s="821">
        <v>17114</v>
      </c>
      <c r="L38" s="821">
        <v>147096</v>
      </c>
      <c r="M38" s="821">
        <v>10300</v>
      </c>
      <c r="N38" s="821">
        <v>26631</v>
      </c>
      <c r="O38" s="821">
        <v>83377</v>
      </c>
      <c r="P38" s="821">
        <v>62580</v>
      </c>
      <c r="Q38" s="821">
        <v>257857</v>
      </c>
      <c r="R38" s="821">
        <v>13208</v>
      </c>
      <c r="S38" s="821">
        <v>110977</v>
      </c>
      <c r="T38" s="821">
        <v>103303</v>
      </c>
      <c r="U38" s="821">
        <v>97152</v>
      </c>
      <c r="V38" s="821">
        <v>12036</v>
      </c>
      <c r="W38" s="821">
        <v>83298</v>
      </c>
      <c r="X38" s="821">
        <v>176694</v>
      </c>
      <c r="Y38" s="821">
        <v>241147</v>
      </c>
      <c r="Z38" s="821">
        <v>558420</v>
      </c>
      <c r="AA38" s="821">
        <v>270199</v>
      </c>
      <c r="AB38" s="821">
        <v>142772</v>
      </c>
      <c r="AC38" s="821">
        <v>152586</v>
      </c>
      <c r="AD38" s="821">
        <v>208461</v>
      </c>
      <c r="AE38" s="821">
        <v>723956</v>
      </c>
      <c r="AF38" s="821">
        <v>280178</v>
      </c>
      <c r="AG38" s="821">
        <v>158067</v>
      </c>
      <c r="AH38" s="821">
        <v>209732</v>
      </c>
      <c r="AI38" s="821">
        <v>383836</v>
      </c>
      <c r="AJ38" s="821">
        <v>238297</v>
      </c>
      <c r="AK38" s="820">
        <v>4985179</v>
      </c>
      <c r="AL38" s="822">
        <v>31468</v>
      </c>
      <c r="AM38" s="830">
        <v>1.3</v>
      </c>
      <c r="AN38" s="804"/>
    </row>
    <row r="39" spans="1:40">
      <c r="A39" s="662" t="s">
        <v>713</v>
      </c>
      <c r="B39" s="831" t="s">
        <v>1075</v>
      </c>
      <c r="C39" s="756">
        <v>4880540</v>
      </c>
      <c r="D39" s="752">
        <v>9000</v>
      </c>
      <c r="E39" s="753">
        <v>1222</v>
      </c>
      <c r="F39" s="753">
        <v>3650</v>
      </c>
      <c r="G39" s="753">
        <v>1600</v>
      </c>
      <c r="H39" s="753">
        <v>1150582</v>
      </c>
      <c r="I39" s="753">
        <v>192119</v>
      </c>
      <c r="J39" s="753">
        <v>7990</v>
      </c>
      <c r="K39" s="753">
        <v>17997</v>
      </c>
      <c r="L39" s="753">
        <v>172033</v>
      </c>
      <c r="M39" s="753">
        <v>9773</v>
      </c>
      <c r="N39" s="753">
        <v>29242</v>
      </c>
      <c r="O39" s="753">
        <v>87601</v>
      </c>
      <c r="P39" s="753">
        <v>55068</v>
      </c>
      <c r="Q39" s="753">
        <v>204971</v>
      </c>
      <c r="R39" s="753">
        <v>11842</v>
      </c>
      <c r="S39" s="753">
        <v>105376</v>
      </c>
      <c r="T39" s="753">
        <v>64136</v>
      </c>
      <c r="U39" s="753">
        <v>99975</v>
      </c>
      <c r="V39" s="753">
        <v>11908</v>
      </c>
      <c r="W39" s="753">
        <v>80551</v>
      </c>
      <c r="X39" s="753">
        <v>165188</v>
      </c>
      <c r="Y39" s="753">
        <v>183831</v>
      </c>
      <c r="Z39" s="753">
        <v>478627</v>
      </c>
      <c r="AA39" s="753">
        <v>308540</v>
      </c>
      <c r="AB39" s="753">
        <v>146224</v>
      </c>
      <c r="AC39" s="753">
        <v>165652</v>
      </c>
      <c r="AD39" s="753">
        <v>196061</v>
      </c>
      <c r="AE39" s="753">
        <v>738961</v>
      </c>
      <c r="AF39" s="753">
        <v>268105</v>
      </c>
      <c r="AG39" s="753">
        <v>166325</v>
      </c>
      <c r="AH39" s="753">
        <v>207423</v>
      </c>
      <c r="AI39" s="753">
        <v>392704</v>
      </c>
      <c r="AJ39" s="753">
        <v>253661</v>
      </c>
      <c r="AK39" s="752">
        <v>4837356</v>
      </c>
      <c r="AL39" s="754">
        <v>43184</v>
      </c>
      <c r="AM39" s="770">
        <v>-0.1</v>
      </c>
      <c r="AN39" s="734"/>
    </row>
    <row r="40" spans="1:40">
      <c r="A40" s="670">
        <v>-2014</v>
      </c>
      <c r="B40" s="832" t="s">
        <v>1076</v>
      </c>
      <c r="C40" s="761">
        <v>4975630</v>
      </c>
      <c r="D40" s="757">
        <v>12999</v>
      </c>
      <c r="E40" s="758">
        <v>1225</v>
      </c>
      <c r="F40" s="758">
        <v>4559</v>
      </c>
      <c r="G40" s="758">
        <v>1620</v>
      </c>
      <c r="H40" s="758">
        <v>1152116</v>
      </c>
      <c r="I40" s="758">
        <v>180523</v>
      </c>
      <c r="J40" s="758">
        <v>8101</v>
      </c>
      <c r="K40" s="758">
        <v>18334</v>
      </c>
      <c r="L40" s="758">
        <v>152422</v>
      </c>
      <c r="M40" s="758">
        <v>11751</v>
      </c>
      <c r="N40" s="758">
        <v>32402</v>
      </c>
      <c r="O40" s="758">
        <v>87545</v>
      </c>
      <c r="P40" s="758">
        <v>57077</v>
      </c>
      <c r="Q40" s="758">
        <v>226007</v>
      </c>
      <c r="R40" s="758">
        <v>12477</v>
      </c>
      <c r="S40" s="758">
        <v>107534</v>
      </c>
      <c r="T40" s="758">
        <v>72434</v>
      </c>
      <c r="U40" s="758">
        <v>95227</v>
      </c>
      <c r="V40" s="758">
        <v>13410</v>
      </c>
      <c r="W40" s="758">
        <v>76872</v>
      </c>
      <c r="X40" s="758">
        <v>173253</v>
      </c>
      <c r="Y40" s="758">
        <v>211145</v>
      </c>
      <c r="Z40" s="758">
        <v>514972</v>
      </c>
      <c r="AA40" s="758">
        <v>316049</v>
      </c>
      <c r="AB40" s="758">
        <v>134207</v>
      </c>
      <c r="AC40" s="758">
        <v>151176</v>
      </c>
      <c r="AD40" s="758">
        <v>200875</v>
      </c>
      <c r="AE40" s="758">
        <v>756354</v>
      </c>
      <c r="AF40" s="758">
        <v>283742</v>
      </c>
      <c r="AG40" s="758">
        <v>150414</v>
      </c>
      <c r="AH40" s="758">
        <v>207961</v>
      </c>
      <c r="AI40" s="758">
        <v>403499</v>
      </c>
      <c r="AJ40" s="758">
        <v>254980</v>
      </c>
      <c r="AK40" s="757">
        <v>4931146</v>
      </c>
      <c r="AL40" s="759">
        <v>44484</v>
      </c>
      <c r="AM40" s="771">
        <v>-0.5</v>
      </c>
      <c r="AN40" s="734"/>
    </row>
    <row r="41" spans="1:40">
      <c r="A41" s="677"/>
      <c r="B41" s="832" t="s">
        <v>1077</v>
      </c>
      <c r="C41" s="761">
        <v>5018243</v>
      </c>
      <c r="D41" s="757">
        <v>29770</v>
      </c>
      <c r="E41" s="758">
        <v>1211</v>
      </c>
      <c r="F41" s="758">
        <v>4947</v>
      </c>
      <c r="G41" s="758">
        <v>1684</v>
      </c>
      <c r="H41" s="758">
        <v>1189242</v>
      </c>
      <c r="I41" s="758">
        <v>210293</v>
      </c>
      <c r="J41" s="758">
        <v>7803</v>
      </c>
      <c r="K41" s="758">
        <v>17128</v>
      </c>
      <c r="L41" s="758">
        <v>147469</v>
      </c>
      <c r="M41" s="758">
        <v>11382</v>
      </c>
      <c r="N41" s="758">
        <v>31910</v>
      </c>
      <c r="O41" s="758">
        <v>87500</v>
      </c>
      <c r="P41" s="758">
        <v>61238</v>
      </c>
      <c r="Q41" s="758">
        <v>209710</v>
      </c>
      <c r="R41" s="758">
        <v>12014</v>
      </c>
      <c r="S41" s="758">
        <v>121534</v>
      </c>
      <c r="T41" s="758">
        <v>81521</v>
      </c>
      <c r="U41" s="758">
        <v>99754</v>
      </c>
      <c r="V41" s="758">
        <v>11945</v>
      </c>
      <c r="W41" s="758">
        <v>78041</v>
      </c>
      <c r="X41" s="758">
        <v>164749</v>
      </c>
      <c r="Y41" s="758">
        <v>239060</v>
      </c>
      <c r="Z41" s="758">
        <v>556046</v>
      </c>
      <c r="AA41" s="758">
        <v>304735</v>
      </c>
      <c r="AB41" s="758">
        <v>135023</v>
      </c>
      <c r="AC41" s="758">
        <v>144623</v>
      </c>
      <c r="AD41" s="758">
        <v>192687</v>
      </c>
      <c r="AE41" s="758">
        <v>725441</v>
      </c>
      <c r="AF41" s="758">
        <v>282144</v>
      </c>
      <c r="AG41" s="758">
        <v>164696</v>
      </c>
      <c r="AH41" s="758">
        <v>201114</v>
      </c>
      <c r="AI41" s="758">
        <v>389211</v>
      </c>
      <c r="AJ41" s="758">
        <v>247254</v>
      </c>
      <c r="AK41" s="757">
        <v>4973637</v>
      </c>
      <c r="AL41" s="759">
        <v>44606</v>
      </c>
      <c r="AM41" s="771">
        <v>0.7</v>
      </c>
      <c r="AN41" s="734"/>
    </row>
    <row r="42" spans="1:40">
      <c r="A42" s="678"/>
      <c r="B42" s="833" t="s">
        <v>1086</v>
      </c>
      <c r="C42" s="766">
        <v>5083370</v>
      </c>
      <c r="D42" s="762">
        <v>10148</v>
      </c>
      <c r="E42" s="763">
        <v>1370</v>
      </c>
      <c r="F42" s="763">
        <v>3625</v>
      </c>
      <c r="G42" s="763">
        <v>1404</v>
      </c>
      <c r="H42" s="763">
        <v>1242140</v>
      </c>
      <c r="I42" s="763">
        <v>196481</v>
      </c>
      <c r="J42" s="763">
        <v>7561</v>
      </c>
      <c r="K42" s="763">
        <v>16970</v>
      </c>
      <c r="L42" s="763">
        <v>147801</v>
      </c>
      <c r="M42" s="763">
        <v>7697</v>
      </c>
      <c r="N42" s="763">
        <v>32272</v>
      </c>
      <c r="O42" s="763">
        <v>83738</v>
      </c>
      <c r="P42" s="763">
        <v>59907</v>
      </c>
      <c r="Q42" s="763">
        <v>243132</v>
      </c>
      <c r="R42" s="763">
        <v>12979</v>
      </c>
      <c r="S42" s="763">
        <v>141735</v>
      </c>
      <c r="T42" s="763">
        <v>100202</v>
      </c>
      <c r="U42" s="763">
        <v>103896</v>
      </c>
      <c r="V42" s="763">
        <v>10410</v>
      </c>
      <c r="W42" s="763">
        <v>77359</v>
      </c>
      <c r="X42" s="763">
        <v>148710</v>
      </c>
      <c r="Y42" s="763">
        <v>246156</v>
      </c>
      <c r="Z42" s="763">
        <v>531882</v>
      </c>
      <c r="AA42" s="763">
        <v>247650</v>
      </c>
      <c r="AB42" s="763">
        <v>141753</v>
      </c>
      <c r="AC42" s="763">
        <v>144200</v>
      </c>
      <c r="AD42" s="763">
        <v>215006</v>
      </c>
      <c r="AE42" s="763">
        <v>758352</v>
      </c>
      <c r="AF42" s="763">
        <v>290699</v>
      </c>
      <c r="AG42" s="763">
        <v>164549</v>
      </c>
      <c r="AH42" s="763">
        <v>236383</v>
      </c>
      <c r="AI42" s="763">
        <v>401894</v>
      </c>
      <c r="AJ42" s="763">
        <v>250963</v>
      </c>
      <c r="AK42" s="762">
        <v>5036884</v>
      </c>
      <c r="AL42" s="764">
        <v>46486</v>
      </c>
      <c r="AM42" s="772">
        <v>1.3</v>
      </c>
      <c r="AN42" s="734"/>
    </row>
    <row r="43" spans="1:40">
      <c r="A43" s="662" t="s">
        <v>715</v>
      </c>
      <c r="B43" s="831" t="s">
        <v>804</v>
      </c>
      <c r="C43" s="756">
        <v>4949254</v>
      </c>
      <c r="D43" s="752">
        <v>9038</v>
      </c>
      <c r="E43" s="753">
        <v>1281</v>
      </c>
      <c r="F43" s="753">
        <v>3856</v>
      </c>
      <c r="G43" s="753">
        <v>1064</v>
      </c>
      <c r="H43" s="753">
        <v>1105442</v>
      </c>
      <c r="I43" s="753">
        <v>163176</v>
      </c>
      <c r="J43" s="753">
        <v>9319</v>
      </c>
      <c r="K43" s="753">
        <v>15643</v>
      </c>
      <c r="L43" s="753">
        <v>178594</v>
      </c>
      <c r="M43" s="753">
        <v>9141</v>
      </c>
      <c r="N43" s="753">
        <v>25602</v>
      </c>
      <c r="O43" s="753">
        <v>111763</v>
      </c>
      <c r="P43" s="753">
        <v>50422</v>
      </c>
      <c r="Q43" s="753">
        <v>188221</v>
      </c>
      <c r="R43" s="753">
        <v>12350</v>
      </c>
      <c r="S43" s="753">
        <v>141451</v>
      </c>
      <c r="T43" s="753">
        <v>36414</v>
      </c>
      <c r="U43" s="753">
        <v>71304</v>
      </c>
      <c r="V43" s="753">
        <v>12195</v>
      </c>
      <c r="W43" s="753">
        <v>79847</v>
      </c>
      <c r="X43" s="753">
        <v>150589</v>
      </c>
      <c r="Y43" s="753">
        <v>185818</v>
      </c>
      <c r="Z43" s="753">
        <v>562552</v>
      </c>
      <c r="AA43" s="753">
        <v>286733</v>
      </c>
      <c r="AB43" s="753">
        <v>121828</v>
      </c>
      <c r="AC43" s="753">
        <v>159302</v>
      </c>
      <c r="AD43" s="753">
        <v>203551</v>
      </c>
      <c r="AE43" s="753">
        <v>762152</v>
      </c>
      <c r="AF43" s="753">
        <v>300386</v>
      </c>
      <c r="AG43" s="753">
        <v>168795</v>
      </c>
      <c r="AH43" s="753">
        <v>220840</v>
      </c>
      <c r="AI43" s="753">
        <v>400197</v>
      </c>
      <c r="AJ43" s="753">
        <v>267507</v>
      </c>
      <c r="AK43" s="752">
        <v>4910931</v>
      </c>
      <c r="AL43" s="754">
        <v>38323</v>
      </c>
      <c r="AM43" s="770">
        <v>1.4</v>
      </c>
      <c r="AN43" s="734"/>
    </row>
    <row r="44" spans="1:40">
      <c r="A44" s="670">
        <v>-2015</v>
      </c>
      <c r="B44" s="832" t="s">
        <v>805</v>
      </c>
      <c r="C44" s="761">
        <v>5046036</v>
      </c>
      <c r="D44" s="757">
        <v>12545</v>
      </c>
      <c r="E44" s="758">
        <v>1256</v>
      </c>
      <c r="F44" s="758">
        <v>4778</v>
      </c>
      <c r="G44" s="758">
        <v>1103</v>
      </c>
      <c r="H44" s="758">
        <v>1133665</v>
      </c>
      <c r="I44" s="758">
        <v>152853</v>
      </c>
      <c r="J44" s="758">
        <v>9613</v>
      </c>
      <c r="K44" s="758">
        <v>16237</v>
      </c>
      <c r="L44" s="758">
        <v>168839</v>
      </c>
      <c r="M44" s="758">
        <v>10103</v>
      </c>
      <c r="N44" s="758">
        <v>28495</v>
      </c>
      <c r="O44" s="758">
        <v>110561</v>
      </c>
      <c r="P44" s="758">
        <v>53507</v>
      </c>
      <c r="Q44" s="758">
        <v>201148</v>
      </c>
      <c r="R44" s="758">
        <v>12956</v>
      </c>
      <c r="S44" s="758">
        <v>162687</v>
      </c>
      <c r="T44" s="758">
        <v>38945</v>
      </c>
      <c r="U44" s="758">
        <v>75635</v>
      </c>
      <c r="V44" s="758">
        <v>13671</v>
      </c>
      <c r="W44" s="758">
        <v>78415</v>
      </c>
      <c r="X44" s="758">
        <v>163718</v>
      </c>
      <c r="Y44" s="758">
        <v>200199</v>
      </c>
      <c r="Z44" s="758">
        <v>576314</v>
      </c>
      <c r="AA44" s="758">
        <v>297299</v>
      </c>
      <c r="AB44" s="758">
        <v>120645</v>
      </c>
      <c r="AC44" s="758">
        <v>156601</v>
      </c>
      <c r="AD44" s="758">
        <v>207355</v>
      </c>
      <c r="AE44" s="758">
        <v>772969</v>
      </c>
      <c r="AF44" s="758">
        <v>307715</v>
      </c>
      <c r="AG44" s="758">
        <v>150273</v>
      </c>
      <c r="AH44" s="758">
        <v>223599</v>
      </c>
      <c r="AI44" s="758">
        <v>413771</v>
      </c>
      <c r="AJ44" s="758">
        <v>263176</v>
      </c>
      <c r="AK44" s="757">
        <v>5006981</v>
      </c>
      <c r="AL44" s="759">
        <v>39055</v>
      </c>
      <c r="AM44" s="771">
        <v>1.4</v>
      </c>
      <c r="AN44" s="734"/>
    </row>
    <row r="45" spans="1:40">
      <c r="A45" s="677"/>
      <c r="B45" s="832" t="s">
        <v>806</v>
      </c>
      <c r="C45" s="761">
        <v>5059818</v>
      </c>
      <c r="D45" s="757">
        <v>29756</v>
      </c>
      <c r="E45" s="758">
        <v>1272</v>
      </c>
      <c r="F45" s="758">
        <v>5047</v>
      </c>
      <c r="G45" s="758">
        <v>1116</v>
      </c>
      <c r="H45" s="758">
        <v>1128571</v>
      </c>
      <c r="I45" s="758">
        <v>175700</v>
      </c>
      <c r="J45" s="758">
        <v>9743</v>
      </c>
      <c r="K45" s="758">
        <v>16046</v>
      </c>
      <c r="L45" s="758">
        <v>169486</v>
      </c>
      <c r="M45" s="758">
        <v>9724</v>
      </c>
      <c r="N45" s="758">
        <v>31811</v>
      </c>
      <c r="O45" s="758">
        <v>112658</v>
      </c>
      <c r="P45" s="758">
        <v>59330</v>
      </c>
      <c r="Q45" s="758">
        <v>169075</v>
      </c>
      <c r="R45" s="758">
        <v>12117</v>
      </c>
      <c r="S45" s="758">
        <v>153262</v>
      </c>
      <c r="T45" s="758">
        <v>31371</v>
      </c>
      <c r="U45" s="758">
        <v>84284</v>
      </c>
      <c r="V45" s="758">
        <v>12269</v>
      </c>
      <c r="W45" s="758">
        <v>81695</v>
      </c>
      <c r="X45" s="758">
        <v>158829</v>
      </c>
      <c r="Y45" s="758">
        <v>215235</v>
      </c>
      <c r="Z45" s="758">
        <v>619115</v>
      </c>
      <c r="AA45" s="758">
        <v>285240</v>
      </c>
      <c r="AB45" s="758">
        <v>123368</v>
      </c>
      <c r="AC45" s="758">
        <v>148912</v>
      </c>
      <c r="AD45" s="758">
        <v>204054</v>
      </c>
      <c r="AE45" s="758">
        <v>755330</v>
      </c>
      <c r="AF45" s="758">
        <v>302297</v>
      </c>
      <c r="AG45" s="758">
        <v>169221</v>
      </c>
      <c r="AH45" s="758">
        <v>220636</v>
      </c>
      <c r="AI45" s="758">
        <v>406325</v>
      </c>
      <c r="AJ45" s="758">
        <v>246571</v>
      </c>
      <c r="AK45" s="757">
        <v>5020895</v>
      </c>
      <c r="AL45" s="759">
        <v>38923</v>
      </c>
      <c r="AM45" s="771">
        <v>0.8</v>
      </c>
      <c r="AN45" s="734"/>
    </row>
    <row r="46" spans="1:40">
      <c r="A46" s="678"/>
      <c r="B46" s="833" t="s">
        <v>807</v>
      </c>
      <c r="C46" s="766">
        <v>5132020</v>
      </c>
      <c r="D46" s="762">
        <v>9248</v>
      </c>
      <c r="E46" s="763">
        <v>1239</v>
      </c>
      <c r="F46" s="763">
        <v>3828</v>
      </c>
      <c r="G46" s="763">
        <v>945</v>
      </c>
      <c r="H46" s="763">
        <v>1186399</v>
      </c>
      <c r="I46" s="763">
        <v>160830</v>
      </c>
      <c r="J46" s="763">
        <v>8942</v>
      </c>
      <c r="K46" s="763">
        <v>15109</v>
      </c>
      <c r="L46" s="763">
        <v>178028</v>
      </c>
      <c r="M46" s="763">
        <v>6589</v>
      </c>
      <c r="N46" s="763">
        <v>29417</v>
      </c>
      <c r="O46" s="763">
        <v>107898</v>
      </c>
      <c r="P46" s="763">
        <v>53714</v>
      </c>
      <c r="Q46" s="763">
        <v>203715</v>
      </c>
      <c r="R46" s="763">
        <v>12502</v>
      </c>
      <c r="S46" s="763">
        <v>175892</v>
      </c>
      <c r="T46" s="763">
        <v>53562</v>
      </c>
      <c r="U46" s="763">
        <v>90568</v>
      </c>
      <c r="V46" s="763">
        <v>11243</v>
      </c>
      <c r="W46" s="763">
        <v>78390</v>
      </c>
      <c r="X46" s="763">
        <v>168090</v>
      </c>
      <c r="Y46" s="763">
        <v>237769</v>
      </c>
      <c r="Z46" s="763">
        <v>573048</v>
      </c>
      <c r="AA46" s="763">
        <v>283109</v>
      </c>
      <c r="AB46" s="763">
        <v>128387</v>
      </c>
      <c r="AC46" s="763">
        <v>154050</v>
      </c>
      <c r="AD46" s="763">
        <v>218304</v>
      </c>
      <c r="AE46" s="763">
        <v>765416</v>
      </c>
      <c r="AF46" s="763">
        <v>314451</v>
      </c>
      <c r="AG46" s="763">
        <v>163448</v>
      </c>
      <c r="AH46" s="763">
        <v>221611</v>
      </c>
      <c r="AI46" s="763">
        <v>418672</v>
      </c>
      <c r="AJ46" s="763">
        <v>244204</v>
      </c>
      <c r="AK46" s="762">
        <v>5092218</v>
      </c>
      <c r="AL46" s="764">
        <v>39802</v>
      </c>
      <c r="AM46" s="772">
        <v>1</v>
      </c>
      <c r="AN46" s="734"/>
    </row>
    <row r="47" spans="1:40">
      <c r="A47" s="662" t="s">
        <v>717</v>
      </c>
      <c r="B47" s="773" t="s">
        <v>1075</v>
      </c>
      <c r="C47" s="756">
        <v>4965620</v>
      </c>
      <c r="D47" s="758">
        <v>8357</v>
      </c>
      <c r="E47" s="758">
        <v>1218</v>
      </c>
      <c r="F47" s="758">
        <v>3930</v>
      </c>
      <c r="G47" s="758">
        <v>710</v>
      </c>
      <c r="H47" s="758">
        <v>1107824</v>
      </c>
      <c r="I47" s="758">
        <v>193586</v>
      </c>
      <c r="J47" s="758">
        <v>8429</v>
      </c>
      <c r="K47" s="758">
        <v>18452</v>
      </c>
      <c r="L47" s="758">
        <v>182611</v>
      </c>
      <c r="M47" s="758">
        <v>9447</v>
      </c>
      <c r="N47" s="758">
        <v>24644</v>
      </c>
      <c r="O47" s="758">
        <v>78256</v>
      </c>
      <c r="P47" s="758">
        <v>48934</v>
      </c>
      <c r="Q47" s="758">
        <v>196497</v>
      </c>
      <c r="R47" s="758">
        <v>9486</v>
      </c>
      <c r="S47" s="758">
        <v>114971</v>
      </c>
      <c r="T47" s="758">
        <v>33624</v>
      </c>
      <c r="U47" s="758">
        <v>90532</v>
      </c>
      <c r="V47" s="758">
        <v>12531</v>
      </c>
      <c r="W47" s="758">
        <v>85824</v>
      </c>
      <c r="X47" s="758">
        <v>147120</v>
      </c>
      <c r="Y47" s="758">
        <v>198566</v>
      </c>
      <c r="Z47" s="758">
        <v>573667</v>
      </c>
      <c r="AA47" s="758">
        <v>239144</v>
      </c>
      <c r="AB47" s="758">
        <v>125408</v>
      </c>
      <c r="AC47" s="758">
        <v>152972</v>
      </c>
      <c r="AD47" s="758">
        <v>199773</v>
      </c>
      <c r="AE47" s="758">
        <v>782382</v>
      </c>
      <c r="AF47" s="758">
        <v>324728</v>
      </c>
      <c r="AG47" s="758">
        <v>174056</v>
      </c>
      <c r="AH47" s="758">
        <v>239022</v>
      </c>
      <c r="AI47" s="758">
        <v>401231</v>
      </c>
      <c r="AJ47" s="758">
        <v>265575</v>
      </c>
      <c r="AK47" s="757">
        <v>4945683</v>
      </c>
      <c r="AL47" s="758">
        <v>19937</v>
      </c>
      <c r="AM47" s="770">
        <v>0.3</v>
      </c>
      <c r="AN47" s="734"/>
    </row>
    <row r="48" spans="1:40">
      <c r="A48" s="670">
        <v>-2016</v>
      </c>
      <c r="B48" s="708" t="s">
        <v>1076</v>
      </c>
      <c r="C48" s="761">
        <v>5080260</v>
      </c>
      <c r="D48" s="758">
        <v>11613</v>
      </c>
      <c r="E48" s="758">
        <v>1196</v>
      </c>
      <c r="F48" s="758">
        <v>5010</v>
      </c>
      <c r="G48" s="758">
        <v>908</v>
      </c>
      <c r="H48" s="758">
        <v>1104277</v>
      </c>
      <c r="I48" s="758">
        <v>173769</v>
      </c>
      <c r="J48" s="758">
        <v>8305</v>
      </c>
      <c r="K48" s="758">
        <v>19153</v>
      </c>
      <c r="L48" s="758">
        <v>167872</v>
      </c>
      <c r="M48" s="758">
        <v>9849</v>
      </c>
      <c r="N48" s="758">
        <v>25800</v>
      </c>
      <c r="O48" s="758">
        <v>78044</v>
      </c>
      <c r="P48" s="758">
        <v>49454</v>
      </c>
      <c r="Q48" s="758">
        <v>209121</v>
      </c>
      <c r="R48" s="758">
        <v>10424</v>
      </c>
      <c r="S48" s="758">
        <v>121807</v>
      </c>
      <c r="T48" s="758">
        <v>39713</v>
      </c>
      <c r="U48" s="758">
        <v>93433</v>
      </c>
      <c r="V48" s="758">
        <v>13969</v>
      </c>
      <c r="W48" s="758">
        <v>83564</v>
      </c>
      <c r="X48" s="758">
        <v>158880</v>
      </c>
      <c r="Y48" s="758">
        <v>225410</v>
      </c>
      <c r="Z48" s="758">
        <v>590724</v>
      </c>
      <c r="AA48" s="758">
        <v>285919</v>
      </c>
      <c r="AB48" s="758">
        <v>129106</v>
      </c>
      <c r="AC48" s="758">
        <v>152324</v>
      </c>
      <c r="AD48" s="758">
        <v>204689</v>
      </c>
      <c r="AE48" s="758">
        <v>792425</v>
      </c>
      <c r="AF48" s="758">
        <v>328872</v>
      </c>
      <c r="AG48" s="758">
        <v>157406</v>
      </c>
      <c r="AH48" s="758">
        <v>239431</v>
      </c>
      <c r="AI48" s="758">
        <v>414978</v>
      </c>
      <c r="AJ48" s="758">
        <v>256610</v>
      </c>
      <c r="AK48" s="757">
        <v>5059778</v>
      </c>
      <c r="AL48" s="758">
        <v>20482</v>
      </c>
      <c r="AM48" s="771">
        <v>0.7</v>
      </c>
      <c r="AN48" s="734"/>
    </row>
    <row r="49" spans="1:40">
      <c r="A49" s="677"/>
      <c r="B49" s="708" t="s">
        <v>1077</v>
      </c>
      <c r="C49" s="761">
        <v>5088877</v>
      </c>
      <c r="D49" s="758">
        <v>28445</v>
      </c>
      <c r="E49" s="758">
        <v>1130</v>
      </c>
      <c r="F49" s="758">
        <v>5308</v>
      </c>
      <c r="G49" s="758">
        <v>906</v>
      </c>
      <c r="H49" s="758">
        <v>1114096</v>
      </c>
      <c r="I49" s="758">
        <v>205572</v>
      </c>
      <c r="J49" s="758">
        <v>8208</v>
      </c>
      <c r="K49" s="758">
        <v>18627</v>
      </c>
      <c r="L49" s="758">
        <v>163518</v>
      </c>
      <c r="M49" s="758">
        <v>9683</v>
      </c>
      <c r="N49" s="758">
        <v>25985</v>
      </c>
      <c r="O49" s="758">
        <v>76259</v>
      </c>
      <c r="P49" s="758">
        <v>53151</v>
      </c>
      <c r="Q49" s="758">
        <v>191806</v>
      </c>
      <c r="R49" s="758">
        <v>9090</v>
      </c>
      <c r="S49" s="758">
        <v>118014</v>
      </c>
      <c r="T49" s="758">
        <v>45580</v>
      </c>
      <c r="U49" s="758">
        <v>91892</v>
      </c>
      <c r="V49" s="758">
        <v>12951</v>
      </c>
      <c r="W49" s="758">
        <v>83760</v>
      </c>
      <c r="X49" s="758">
        <v>144677</v>
      </c>
      <c r="Y49" s="758">
        <v>239246</v>
      </c>
      <c r="Z49" s="758">
        <v>629137</v>
      </c>
      <c r="AA49" s="758">
        <v>277776</v>
      </c>
      <c r="AB49" s="758">
        <v>129221</v>
      </c>
      <c r="AC49" s="758">
        <v>148914</v>
      </c>
      <c r="AD49" s="758">
        <v>198177</v>
      </c>
      <c r="AE49" s="758">
        <v>764452</v>
      </c>
      <c r="AF49" s="758">
        <v>317917</v>
      </c>
      <c r="AG49" s="758">
        <v>170738</v>
      </c>
      <c r="AH49" s="758">
        <v>209012</v>
      </c>
      <c r="AI49" s="758">
        <v>447209</v>
      </c>
      <c r="AJ49" s="758">
        <v>241959</v>
      </c>
      <c r="AK49" s="757">
        <v>5068320</v>
      </c>
      <c r="AL49" s="758">
        <v>20557</v>
      </c>
      <c r="AM49" s="771">
        <v>0.6</v>
      </c>
      <c r="AN49" s="734"/>
    </row>
    <row r="50" spans="1:40">
      <c r="A50" s="678"/>
      <c r="B50" s="774" t="s">
        <v>1088</v>
      </c>
      <c r="C50" s="766">
        <v>5130108</v>
      </c>
      <c r="D50" s="762">
        <v>9471</v>
      </c>
      <c r="E50" s="763">
        <v>1197</v>
      </c>
      <c r="F50" s="763">
        <v>3509</v>
      </c>
      <c r="G50" s="763">
        <v>979</v>
      </c>
      <c r="H50" s="763">
        <v>1220065</v>
      </c>
      <c r="I50" s="763">
        <v>192341</v>
      </c>
      <c r="J50" s="763">
        <v>8059</v>
      </c>
      <c r="K50" s="763">
        <v>19556</v>
      </c>
      <c r="L50" s="763">
        <v>181539</v>
      </c>
      <c r="M50" s="763">
        <v>10856</v>
      </c>
      <c r="N50" s="763">
        <v>26498</v>
      </c>
      <c r="O50" s="763">
        <v>89554</v>
      </c>
      <c r="P50" s="763">
        <v>57237</v>
      </c>
      <c r="Q50" s="763">
        <v>233317</v>
      </c>
      <c r="R50" s="763">
        <v>8803</v>
      </c>
      <c r="S50" s="763">
        <v>131764</v>
      </c>
      <c r="T50" s="763">
        <v>59937</v>
      </c>
      <c r="U50" s="763">
        <v>100833</v>
      </c>
      <c r="V50" s="763">
        <v>12161</v>
      </c>
      <c r="W50" s="763">
        <v>87610</v>
      </c>
      <c r="X50" s="763">
        <v>185575</v>
      </c>
      <c r="Y50" s="763">
        <v>244918</v>
      </c>
      <c r="Z50" s="763">
        <v>561230</v>
      </c>
      <c r="AA50" s="763">
        <v>281213</v>
      </c>
      <c r="AB50" s="763">
        <v>129863</v>
      </c>
      <c r="AC50" s="763">
        <v>151017</v>
      </c>
      <c r="AD50" s="763">
        <v>205698</v>
      </c>
      <c r="AE50" s="763">
        <v>759943</v>
      </c>
      <c r="AF50" s="763">
        <v>321856</v>
      </c>
      <c r="AG50" s="763">
        <v>158884</v>
      </c>
      <c r="AH50" s="763">
        <v>229679</v>
      </c>
      <c r="AI50" s="763">
        <v>410497</v>
      </c>
      <c r="AJ50" s="763">
        <v>234468</v>
      </c>
      <c r="AK50" s="762">
        <v>5110062</v>
      </c>
      <c r="AL50" s="763">
        <v>20046</v>
      </c>
      <c r="AM50" s="772">
        <v>0</v>
      </c>
      <c r="AN50" s="734"/>
    </row>
    <row r="51" spans="1:40">
      <c r="A51" s="662" t="s">
        <v>811</v>
      </c>
      <c r="B51" s="773" t="s">
        <v>1075</v>
      </c>
      <c r="C51" s="756">
        <v>5062872</v>
      </c>
      <c r="D51" s="758">
        <v>8327</v>
      </c>
      <c r="E51" s="758">
        <v>1196</v>
      </c>
      <c r="F51" s="758">
        <v>3504</v>
      </c>
      <c r="G51" s="758">
        <v>796</v>
      </c>
      <c r="H51" s="758">
        <v>1150418</v>
      </c>
      <c r="I51" s="758">
        <v>193267</v>
      </c>
      <c r="J51" s="758">
        <v>8605</v>
      </c>
      <c r="K51" s="758">
        <v>18978</v>
      </c>
      <c r="L51" s="758">
        <v>182117</v>
      </c>
      <c r="M51" s="758">
        <v>8544</v>
      </c>
      <c r="N51" s="758">
        <v>29084</v>
      </c>
      <c r="O51" s="758">
        <v>97445</v>
      </c>
      <c r="P51" s="758">
        <v>51493</v>
      </c>
      <c r="Q51" s="758">
        <v>198890</v>
      </c>
      <c r="R51" s="758">
        <v>13228</v>
      </c>
      <c r="S51" s="758">
        <v>120758</v>
      </c>
      <c r="T51" s="758">
        <v>38631</v>
      </c>
      <c r="U51" s="758">
        <v>93952</v>
      </c>
      <c r="V51" s="758">
        <v>10865</v>
      </c>
      <c r="W51" s="758">
        <v>84561</v>
      </c>
      <c r="X51" s="758">
        <v>159410</v>
      </c>
      <c r="Y51" s="758">
        <v>188494</v>
      </c>
      <c r="Z51" s="758">
        <v>567069</v>
      </c>
      <c r="AA51" s="758">
        <v>264666</v>
      </c>
      <c r="AB51" s="758">
        <v>148321</v>
      </c>
      <c r="AC51" s="758">
        <v>141618</v>
      </c>
      <c r="AD51" s="758">
        <v>202050</v>
      </c>
      <c r="AE51" s="758">
        <v>789176</v>
      </c>
      <c r="AF51" s="758">
        <v>318981</v>
      </c>
      <c r="AG51" s="758">
        <v>167448</v>
      </c>
      <c r="AH51" s="758">
        <v>248229</v>
      </c>
      <c r="AI51" s="758">
        <v>412114</v>
      </c>
      <c r="AJ51" s="758">
        <v>264916</v>
      </c>
      <c r="AK51" s="757">
        <v>5036733</v>
      </c>
      <c r="AL51" s="758">
        <v>26139</v>
      </c>
      <c r="AM51" s="770">
        <v>2</v>
      </c>
      <c r="AN51" s="734"/>
    </row>
    <row r="52" spans="1:40">
      <c r="A52" s="670">
        <v>-2017</v>
      </c>
      <c r="B52" s="708" t="s">
        <v>1076</v>
      </c>
      <c r="C52" s="761">
        <v>5195454</v>
      </c>
      <c r="D52" s="758">
        <v>11349</v>
      </c>
      <c r="E52" s="758">
        <v>1203</v>
      </c>
      <c r="F52" s="758">
        <v>4568</v>
      </c>
      <c r="G52" s="758">
        <v>810</v>
      </c>
      <c r="H52" s="758">
        <v>1166635</v>
      </c>
      <c r="I52" s="758">
        <v>185518</v>
      </c>
      <c r="J52" s="758">
        <v>8733</v>
      </c>
      <c r="K52" s="758">
        <v>19884</v>
      </c>
      <c r="L52" s="758">
        <v>178781</v>
      </c>
      <c r="M52" s="758">
        <v>9241</v>
      </c>
      <c r="N52" s="758">
        <v>29241</v>
      </c>
      <c r="O52" s="758">
        <v>96628</v>
      </c>
      <c r="P52" s="758">
        <v>52538</v>
      </c>
      <c r="Q52" s="758">
        <v>214433</v>
      </c>
      <c r="R52" s="758">
        <v>13899</v>
      </c>
      <c r="S52" s="758">
        <v>121688</v>
      </c>
      <c r="T52" s="758">
        <v>38975</v>
      </c>
      <c r="U52" s="758">
        <v>103774</v>
      </c>
      <c r="V52" s="758">
        <v>11194</v>
      </c>
      <c r="W52" s="758">
        <v>82108</v>
      </c>
      <c r="X52" s="758">
        <v>164730</v>
      </c>
      <c r="Y52" s="758">
        <v>211914</v>
      </c>
      <c r="Z52" s="758">
        <v>595584</v>
      </c>
      <c r="AA52" s="758">
        <v>281127</v>
      </c>
      <c r="AB52" s="758">
        <v>143198</v>
      </c>
      <c r="AC52" s="758">
        <v>148210</v>
      </c>
      <c r="AD52" s="758">
        <v>208916</v>
      </c>
      <c r="AE52" s="758">
        <v>814504</v>
      </c>
      <c r="AF52" s="758">
        <v>332618</v>
      </c>
      <c r="AG52" s="758">
        <v>154116</v>
      </c>
      <c r="AH52" s="758">
        <v>252677</v>
      </c>
      <c r="AI52" s="758">
        <v>413294</v>
      </c>
      <c r="AJ52" s="758">
        <v>262839</v>
      </c>
      <c r="AK52" s="757">
        <v>5168292</v>
      </c>
      <c r="AL52" s="758">
        <v>27162</v>
      </c>
      <c r="AM52" s="771">
        <v>2.2999999999999998</v>
      </c>
      <c r="AN52" s="734"/>
    </row>
    <row r="53" spans="1:40">
      <c r="A53" s="677"/>
      <c r="B53" s="708" t="s">
        <v>1077</v>
      </c>
      <c r="C53" s="761">
        <v>5220368</v>
      </c>
      <c r="D53" s="758">
        <v>27291</v>
      </c>
      <c r="E53" s="758">
        <v>1132</v>
      </c>
      <c r="F53" s="758">
        <v>4238</v>
      </c>
      <c r="G53" s="758">
        <v>809</v>
      </c>
      <c r="H53" s="758">
        <v>1205106</v>
      </c>
      <c r="I53" s="758">
        <v>216698</v>
      </c>
      <c r="J53" s="758">
        <v>8638</v>
      </c>
      <c r="K53" s="758">
        <v>19406</v>
      </c>
      <c r="L53" s="758">
        <v>170958</v>
      </c>
      <c r="M53" s="758">
        <v>8828</v>
      </c>
      <c r="N53" s="758">
        <v>27725</v>
      </c>
      <c r="O53" s="758">
        <v>96280</v>
      </c>
      <c r="P53" s="758">
        <v>57254</v>
      </c>
      <c r="Q53" s="758">
        <v>213089</v>
      </c>
      <c r="R53" s="758">
        <v>13681</v>
      </c>
      <c r="S53" s="758">
        <v>123895</v>
      </c>
      <c r="T53" s="758">
        <v>41645</v>
      </c>
      <c r="U53" s="758">
        <v>112528</v>
      </c>
      <c r="V53" s="758">
        <v>10713</v>
      </c>
      <c r="W53" s="758">
        <v>83768</v>
      </c>
      <c r="X53" s="758">
        <v>158625</v>
      </c>
      <c r="Y53" s="758">
        <v>224976</v>
      </c>
      <c r="Z53" s="758">
        <v>632358</v>
      </c>
      <c r="AA53" s="758">
        <v>274252</v>
      </c>
      <c r="AB53" s="758">
        <v>149100</v>
      </c>
      <c r="AC53" s="758">
        <v>147285</v>
      </c>
      <c r="AD53" s="758">
        <v>203288</v>
      </c>
      <c r="AE53" s="758">
        <v>786624</v>
      </c>
      <c r="AF53" s="758">
        <v>320836</v>
      </c>
      <c r="AG53" s="758">
        <v>168007</v>
      </c>
      <c r="AH53" s="758">
        <v>245746</v>
      </c>
      <c r="AI53" s="758">
        <v>403931</v>
      </c>
      <c r="AJ53" s="758">
        <v>239248</v>
      </c>
      <c r="AK53" s="757">
        <v>5192852</v>
      </c>
      <c r="AL53" s="758">
        <v>27516</v>
      </c>
      <c r="AM53" s="771">
        <v>2.6</v>
      </c>
      <c r="AN53" s="734"/>
    </row>
    <row r="54" spans="1:40">
      <c r="A54" s="678"/>
      <c r="B54" s="774" t="s">
        <v>1089</v>
      </c>
      <c r="C54" s="766">
        <v>5232014</v>
      </c>
      <c r="D54" s="762">
        <v>9036</v>
      </c>
      <c r="E54" s="763">
        <v>1031</v>
      </c>
      <c r="F54" s="763">
        <v>3754</v>
      </c>
      <c r="G54" s="763">
        <v>795</v>
      </c>
      <c r="H54" s="763">
        <v>1262514</v>
      </c>
      <c r="I54" s="763">
        <v>188468</v>
      </c>
      <c r="J54" s="763">
        <v>8054</v>
      </c>
      <c r="K54" s="763">
        <v>18493</v>
      </c>
      <c r="L54" s="763">
        <v>185952</v>
      </c>
      <c r="M54" s="763">
        <v>8902</v>
      </c>
      <c r="N54" s="763">
        <v>28467</v>
      </c>
      <c r="O54" s="763">
        <v>96170</v>
      </c>
      <c r="P54" s="763">
        <v>56856</v>
      </c>
      <c r="Q54" s="763">
        <v>240297</v>
      </c>
      <c r="R54" s="763">
        <v>13684</v>
      </c>
      <c r="S54" s="763">
        <v>150298</v>
      </c>
      <c r="T54" s="763">
        <v>63632</v>
      </c>
      <c r="U54" s="763">
        <v>112392</v>
      </c>
      <c r="V54" s="763">
        <v>10291</v>
      </c>
      <c r="W54" s="763">
        <v>80558</v>
      </c>
      <c r="X54" s="763">
        <v>183066</v>
      </c>
      <c r="Y54" s="763">
        <v>217412</v>
      </c>
      <c r="Z54" s="763">
        <v>566458</v>
      </c>
      <c r="AA54" s="763">
        <v>274154</v>
      </c>
      <c r="AB54" s="763">
        <v>156869</v>
      </c>
      <c r="AC54" s="763">
        <v>151069</v>
      </c>
      <c r="AD54" s="763">
        <v>208127</v>
      </c>
      <c r="AE54" s="763">
        <v>764661</v>
      </c>
      <c r="AF54" s="763">
        <v>328900</v>
      </c>
      <c r="AG54" s="763">
        <v>161316</v>
      </c>
      <c r="AH54" s="763">
        <v>223085</v>
      </c>
      <c r="AI54" s="763">
        <v>458332</v>
      </c>
      <c r="AJ54" s="763">
        <v>234036</v>
      </c>
      <c r="AK54" s="762">
        <v>5204615</v>
      </c>
      <c r="AL54" s="763">
        <v>27399</v>
      </c>
      <c r="AM54" s="772">
        <v>2</v>
      </c>
      <c r="AN54" s="734"/>
    </row>
    <row r="55" spans="1:40">
      <c r="A55" s="662" t="s">
        <v>721</v>
      </c>
      <c r="B55" s="773" t="s">
        <v>1075</v>
      </c>
      <c r="C55" s="756">
        <v>5078184</v>
      </c>
      <c r="D55" s="752">
        <v>7669</v>
      </c>
      <c r="E55" s="753">
        <v>1165</v>
      </c>
      <c r="F55" s="753">
        <v>3811</v>
      </c>
      <c r="G55" s="753">
        <v>751</v>
      </c>
      <c r="H55" s="753">
        <v>1183813</v>
      </c>
      <c r="I55" s="753">
        <v>212826</v>
      </c>
      <c r="J55" s="753">
        <v>8531</v>
      </c>
      <c r="K55" s="753">
        <v>20700</v>
      </c>
      <c r="L55" s="753">
        <v>185967</v>
      </c>
      <c r="M55" s="753">
        <v>7038</v>
      </c>
      <c r="N55" s="753">
        <v>27287</v>
      </c>
      <c r="O55" s="753">
        <v>88983</v>
      </c>
      <c r="P55" s="753">
        <v>50976</v>
      </c>
      <c r="Q55" s="753">
        <v>209196</v>
      </c>
      <c r="R55" s="753">
        <v>3019</v>
      </c>
      <c r="S55" s="753">
        <v>112292</v>
      </c>
      <c r="T55" s="753">
        <v>36517</v>
      </c>
      <c r="U55" s="753">
        <v>126388</v>
      </c>
      <c r="V55" s="753">
        <v>12070</v>
      </c>
      <c r="W55" s="753">
        <v>82023</v>
      </c>
      <c r="X55" s="753">
        <v>151001</v>
      </c>
      <c r="Y55" s="753">
        <v>188573</v>
      </c>
      <c r="Z55" s="753">
        <v>555143</v>
      </c>
      <c r="AA55" s="753">
        <v>260875</v>
      </c>
      <c r="AB55" s="753">
        <v>158928</v>
      </c>
      <c r="AC55" s="753">
        <v>147499</v>
      </c>
      <c r="AD55" s="753">
        <v>206440</v>
      </c>
      <c r="AE55" s="753">
        <v>792374</v>
      </c>
      <c r="AF55" s="753">
        <v>301122</v>
      </c>
      <c r="AG55" s="753">
        <v>175868</v>
      </c>
      <c r="AH55" s="753">
        <v>238089</v>
      </c>
      <c r="AI55" s="753">
        <v>428591</v>
      </c>
      <c r="AJ55" s="753">
        <v>245064</v>
      </c>
      <c r="AK55" s="752">
        <v>5046776</v>
      </c>
      <c r="AL55" s="754">
        <v>31408</v>
      </c>
      <c r="AM55" s="770">
        <v>0.3</v>
      </c>
      <c r="AN55" s="734"/>
    </row>
    <row r="56" spans="1:40">
      <c r="A56" s="670">
        <v>-2018</v>
      </c>
      <c r="B56" s="708" t="s">
        <v>1076</v>
      </c>
      <c r="C56" s="761">
        <v>5147655</v>
      </c>
      <c r="D56" s="757">
        <v>11205</v>
      </c>
      <c r="E56" s="758">
        <v>1092</v>
      </c>
      <c r="F56" s="758">
        <v>4150</v>
      </c>
      <c r="G56" s="758">
        <v>714</v>
      </c>
      <c r="H56" s="758">
        <v>1172518</v>
      </c>
      <c r="I56" s="758">
        <v>197305</v>
      </c>
      <c r="J56" s="758">
        <v>8670</v>
      </c>
      <c r="K56" s="758">
        <v>19530</v>
      </c>
      <c r="L56" s="758">
        <v>174084</v>
      </c>
      <c r="M56" s="758">
        <v>7481</v>
      </c>
      <c r="N56" s="758">
        <v>28437</v>
      </c>
      <c r="O56" s="758">
        <v>86578</v>
      </c>
      <c r="P56" s="758">
        <v>50542</v>
      </c>
      <c r="Q56" s="758">
        <v>226286</v>
      </c>
      <c r="R56" s="758">
        <v>2957</v>
      </c>
      <c r="S56" s="758">
        <v>118256</v>
      </c>
      <c r="T56" s="758">
        <v>30670</v>
      </c>
      <c r="U56" s="758">
        <v>130091</v>
      </c>
      <c r="V56" s="758">
        <v>12496</v>
      </c>
      <c r="W56" s="758">
        <v>79135</v>
      </c>
      <c r="X56" s="758">
        <v>163714</v>
      </c>
      <c r="Y56" s="758">
        <v>201125</v>
      </c>
      <c r="Z56" s="758">
        <v>579533</v>
      </c>
      <c r="AA56" s="758">
        <v>262153</v>
      </c>
      <c r="AB56" s="758">
        <v>154699</v>
      </c>
      <c r="AC56" s="758">
        <v>150038</v>
      </c>
      <c r="AD56" s="758">
        <v>209902</v>
      </c>
      <c r="AE56" s="758">
        <v>803579</v>
      </c>
      <c r="AF56" s="758">
        <v>319204</v>
      </c>
      <c r="AG56" s="758">
        <v>159426</v>
      </c>
      <c r="AH56" s="758">
        <v>239257</v>
      </c>
      <c r="AI56" s="758">
        <v>443600</v>
      </c>
      <c r="AJ56" s="758">
        <v>239488</v>
      </c>
      <c r="AK56" s="757">
        <v>5115397</v>
      </c>
      <c r="AL56" s="759">
        <v>32258</v>
      </c>
      <c r="AM56" s="771">
        <v>-0.9</v>
      </c>
      <c r="AN56" s="734"/>
    </row>
    <row r="57" spans="1:40">
      <c r="A57" s="677"/>
      <c r="B57" s="708" t="s">
        <v>1077</v>
      </c>
      <c r="C57" s="761">
        <v>5172969</v>
      </c>
      <c r="D57" s="757">
        <v>26302</v>
      </c>
      <c r="E57" s="758">
        <v>1140</v>
      </c>
      <c r="F57" s="758">
        <v>4820</v>
      </c>
      <c r="G57" s="758">
        <v>726</v>
      </c>
      <c r="H57" s="758">
        <v>1226335</v>
      </c>
      <c r="I57" s="758">
        <v>221656</v>
      </c>
      <c r="J57" s="758">
        <v>8826</v>
      </c>
      <c r="K57" s="758">
        <v>18834</v>
      </c>
      <c r="L57" s="758">
        <v>185719</v>
      </c>
      <c r="M57" s="758">
        <v>7085</v>
      </c>
      <c r="N57" s="758">
        <v>29847</v>
      </c>
      <c r="O57" s="758">
        <v>89261</v>
      </c>
      <c r="P57" s="758">
        <v>55647</v>
      </c>
      <c r="Q57" s="758">
        <v>209288</v>
      </c>
      <c r="R57" s="758">
        <v>2751</v>
      </c>
      <c r="S57" s="758">
        <v>119730</v>
      </c>
      <c r="T57" s="758">
        <v>31941</v>
      </c>
      <c r="U57" s="758">
        <v>150457</v>
      </c>
      <c r="V57" s="758">
        <v>12067</v>
      </c>
      <c r="W57" s="758">
        <v>83226</v>
      </c>
      <c r="X57" s="758">
        <v>149678</v>
      </c>
      <c r="Y57" s="758">
        <v>210063</v>
      </c>
      <c r="Z57" s="758">
        <v>618090</v>
      </c>
      <c r="AA57" s="758">
        <v>260678</v>
      </c>
      <c r="AB57" s="758">
        <v>157074</v>
      </c>
      <c r="AC57" s="758">
        <v>145571</v>
      </c>
      <c r="AD57" s="758">
        <v>203195</v>
      </c>
      <c r="AE57" s="758">
        <v>773685</v>
      </c>
      <c r="AF57" s="758">
        <v>310319</v>
      </c>
      <c r="AG57" s="758">
        <v>173575</v>
      </c>
      <c r="AH57" s="758">
        <v>230921</v>
      </c>
      <c r="AI57" s="758">
        <v>424243</v>
      </c>
      <c r="AJ57" s="758">
        <v>224011</v>
      </c>
      <c r="AK57" s="757">
        <v>5140426</v>
      </c>
      <c r="AL57" s="759">
        <v>32543</v>
      </c>
      <c r="AM57" s="771">
        <v>-0.9</v>
      </c>
      <c r="AN57" s="734"/>
    </row>
    <row r="58" spans="1:40">
      <c r="A58" s="678"/>
      <c r="B58" s="774" t="s">
        <v>1090</v>
      </c>
      <c r="C58" s="766">
        <v>5221284</v>
      </c>
      <c r="D58" s="762">
        <v>8521</v>
      </c>
      <c r="E58" s="763">
        <v>1121</v>
      </c>
      <c r="F58" s="763">
        <v>4090</v>
      </c>
      <c r="G58" s="763">
        <v>702</v>
      </c>
      <c r="H58" s="763">
        <v>1245120</v>
      </c>
      <c r="I58" s="763">
        <v>193747</v>
      </c>
      <c r="J58" s="763">
        <v>7653</v>
      </c>
      <c r="K58" s="763">
        <v>19073</v>
      </c>
      <c r="L58" s="763">
        <v>218303</v>
      </c>
      <c r="M58" s="763">
        <v>7159</v>
      </c>
      <c r="N58" s="763">
        <v>25474</v>
      </c>
      <c r="O58" s="763">
        <v>85510</v>
      </c>
      <c r="P58" s="763">
        <v>51119</v>
      </c>
      <c r="Q58" s="763">
        <v>227856</v>
      </c>
      <c r="R58" s="763">
        <v>2192</v>
      </c>
      <c r="S58" s="763">
        <v>118611</v>
      </c>
      <c r="T58" s="763">
        <v>51041</v>
      </c>
      <c r="U58" s="763">
        <v>147801</v>
      </c>
      <c r="V58" s="763">
        <v>12029</v>
      </c>
      <c r="W58" s="763">
        <v>77552</v>
      </c>
      <c r="X58" s="763">
        <v>175012</v>
      </c>
      <c r="Y58" s="763">
        <v>225562</v>
      </c>
      <c r="Z58" s="763">
        <v>556797</v>
      </c>
      <c r="AA58" s="763">
        <v>298002</v>
      </c>
      <c r="AB58" s="763">
        <v>145856</v>
      </c>
      <c r="AC58" s="763">
        <v>145114</v>
      </c>
      <c r="AD58" s="763">
        <v>209538</v>
      </c>
      <c r="AE58" s="763">
        <v>787681</v>
      </c>
      <c r="AF58" s="763">
        <v>335101</v>
      </c>
      <c r="AG58" s="763">
        <v>163238</v>
      </c>
      <c r="AH58" s="763">
        <v>241231</v>
      </c>
      <c r="AI58" s="763">
        <v>425929</v>
      </c>
      <c r="AJ58" s="763">
        <v>220021</v>
      </c>
      <c r="AK58" s="762">
        <v>5188636</v>
      </c>
      <c r="AL58" s="764">
        <v>32648</v>
      </c>
      <c r="AM58" s="772">
        <v>-0.2</v>
      </c>
      <c r="AN58" s="734"/>
    </row>
    <row r="59" spans="1:40">
      <c r="A59" s="662" t="s">
        <v>1116</v>
      </c>
      <c r="B59" s="773" t="s">
        <v>804</v>
      </c>
      <c r="C59" s="775">
        <v>5080192</v>
      </c>
      <c r="D59" s="776">
        <v>7630</v>
      </c>
      <c r="E59" s="834">
        <v>1150</v>
      </c>
      <c r="F59" s="834">
        <v>3509</v>
      </c>
      <c r="G59" s="834">
        <v>632</v>
      </c>
      <c r="H59" s="834">
        <v>1169053</v>
      </c>
      <c r="I59" s="834">
        <v>199530</v>
      </c>
      <c r="J59" s="834">
        <v>7921</v>
      </c>
      <c r="K59" s="834">
        <v>18891</v>
      </c>
      <c r="L59" s="834">
        <v>223965</v>
      </c>
      <c r="M59" s="834">
        <v>5966</v>
      </c>
      <c r="N59" s="834">
        <v>23201</v>
      </c>
      <c r="O59" s="834">
        <v>86389</v>
      </c>
      <c r="P59" s="834">
        <v>47853</v>
      </c>
      <c r="Q59" s="834">
        <v>199060</v>
      </c>
      <c r="R59" s="834">
        <v>2020</v>
      </c>
      <c r="S59" s="834">
        <v>102609</v>
      </c>
      <c r="T59" s="834">
        <v>44745</v>
      </c>
      <c r="U59" s="834">
        <v>120440</v>
      </c>
      <c r="V59" s="834">
        <v>10829</v>
      </c>
      <c r="W59" s="834">
        <v>75634</v>
      </c>
      <c r="X59" s="834">
        <v>146404</v>
      </c>
      <c r="Y59" s="834">
        <v>177208</v>
      </c>
      <c r="Z59" s="834">
        <v>533474</v>
      </c>
      <c r="AA59" s="834">
        <v>308097</v>
      </c>
      <c r="AB59" s="834">
        <v>141617</v>
      </c>
      <c r="AC59" s="834">
        <v>145779</v>
      </c>
      <c r="AD59" s="834">
        <v>206315</v>
      </c>
      <c r="AE59" s="834">
        <v>778639</v>
      </c>
      <c r="AF59" s="834">
        <v>341619</v>
      </c>
      <c r="AG59" s="834">
        <v>179485</v>
      </c>
      <c r="AH59" s="834">
        <v>227073</v>
      </c>
      <c r="AI59" s="834">
        <v>435804</v>
      </c>
      <c r="AJ59" s="834">
        <v>244884</v>
      </c>
      <c r="AK59" s="776">
        <v>5048372</v>
      </c>
      <c r="AL59" s="834">
        <v>31820</v>
      </c>
      <c r="AM59" s="835">
        <v>0</v>
      </c>
      <c r="AN59" s="836"/>
    </row>
    <row r="60" spans="1:40">
      <c r="A60" s="670">
        <v>-2019</v>
      </c>
      <c r="B60" s="708" t="s">
        <v>1076</v>
      </c>
      <c r="C60" s="781">
        <v>5171569</v>
      </c>
      <c r="D60" s="782">
        <v>10699</v>
      </c>
      <c r="E60" s="783">
        <v>1128</v>
      </c>
      <c r="F60" s="783">
        <v>3856</v>
      </c>
      <c r="G60" s="783">
        <v>587</v>
      </c>
      <c r="H60" s="783">
        <v>1171699</v>
      </c>
      <c r="I60" s="783">
        <v>182039</v>
      </c>
      <c r="J60" s="783">
        <v>7483</v>
      </c>
      <c r="K60" s="783">
        <v>17905</v>
      </c>
      <c r="L60" s="783">
        <v>215855</v>
      </c>
      <c r="M60" s="783">
        <v>6376</v>
      </c>
      <c r="N60" s="783">
        <v>22084</v>
      </c>
      <c r="O60" s="783">
        <v>83180</v>
      </c>
      <c r="P60" s="783">
        <v>45519</v>
      </c>
      <c r="Q60" s="783">
        <v>214781</v>
      </c>
      <c r="R60" s="783">
        <v>1946</v>
      </c>
      <c r="S60" s="783">
        <v>112940</v>
      </c>
      <c r="T60" s="783">
        <v>52221</v>
      </c>
      <c r="U60" s="783">
        <v>124860</v>
      </c>
      <c r="V60" s="783">
        <v>11608</v>
      </c>
      <c r="W60" s="783">
        <v>72902</v>
      </c>
      <c r="X60" s="783">
        <v>153787</v>
      </c>
      <c r="Y60" s="783">
        <v>194215</v>
      </c>
      <c r="Z60" s="783">
        <v>568558</v>
      </c>
      <c r="AA60" s="783">
        <v>303756</v>
      </c>
      <c r="AB60" s="783">
        <v>144725</v>
      </c>
      <c r="AC60" s="783">
        <v>155185</v>
      </c>
      <c r="AD60" s="783">
        <v>207552</v>
      </c>
      <c r="AE60" s="783">
        <v>790187</v>
      </c>
      <c r="AF60" s="783">
        <v>331064</v>
      </c>
      <c r="AG60" s="783">
        <v>161436</v>
      </c>
      <c r="AH60" s="783">
        <v>255145</v>
      </c>
      <c r="AI60" s="783">
        <v>446859</v>
      </c>
      <c r="AJ60" s="783">
        <v>238863</v>
      </c>
      <c r="AK60" s="782">
        <v>5139301</v>
      </c>
      <c r="AL60" s="784">
        <v>32268</v>
      </c>
      <c r="AM60" s="767">
        <v>0.5</v>
      </c>
      <c r="AN60" s="734"/>
    </row>
    <row r="61" spans="1:40">
      <c r="A61" s="670"/>
      <c r="B61" s="780" t="s">
        <v>1077</v>
      </c>
      <c r="C61" s="781">
        <v>5170529</v>
      </c>
      <c r="D61" s="782">
        <v>26474</v>
      </c>
      <c r="E61" s="783">
        <v>1103</v>
      </c>
      <c r="F61" s="783">
        <v>4299</v>
      </c>
      <c r="G61" s="783">
        <v>567</v>
      </c>
      <c r="H61" s="783">
        <v>1216711</v>
      </c>
      <c r="I61" s="783">
        <v>206863</v>
      </c>
      <c r="J61" s="783">
        <v>8553</v>
      </c>
      <c r="K61" s="783">
        <v>19256</v>
      </c>
      <c r="L61" s="783">
        <v>269307</v>
      </c>
      <c r="M61" s="783">
        <v>5818</v>
      </c>
      <c r="N61" s="783">
        <v>25973</v>
      </c>
      <c r="O61" s="783">
        <v>80920</v>
      </c>
      <c r="P61" s="783">
        <v>49743</v>
      </c>
      <c r="Q61" s="783">
        <v>189516</v>
      </c>
      <c r="R61" s="783">
        <v>1959</v>
      </c>
      <c r="S61" s="783">
        <v>101431</v>
      </c>
      <c r="T61" s="783">
        <v>44262</v>
      </c>
      <c r="U61" s="783">
        <v>128909</v>
      </c>
      <c r="V61" s="783">
        <v>11124</v>
      </c>
      <c r="W61" s="783">
        <v>73077</v>
      </c>
      <c r="X61" s="783">
        <v>145582</v>
      </c>
      <c r="Y61" s="783">
        <v>213265</v>
      </c>
      <c r="Z61" s="783">
        <v>576558</v>
      </c>
      <c r="AA61" s="783">
        <v>289319</v>
      </c>
      <c r="AB61" s="783">
        <v>141651</v>
      </c>
      <c r="AC61" s="783">
        <v>149809</v>
      </c>
      <c r="AD61" s="783">
        <v>201201</v>
      </c>
      <c r="AE61" s="783">
        <v>759752</v>
      </c>
      <c r="AF61" s="783">
        <v>320094</v>
      </c>
      <c r="AG61" s="783">
        <v>177996</v>
      </c>
      <c r="AH61" s="783">
        <v>249959</v>
      </c>
      <c r="AI61" s="783">
        <v>453915</v>
      </c>
      <c r="AJ61" s="783">
        <v>209392</v>
      </c>
      <c r="AK61" s="782">
        <v>5137647</v>
      </c>
      <c r="AL61" s="784">
        <v>32882</v>
      </c>
      <c r="AM61" s="767">
        <v>0</v>
      </c>
      <c r="AN61" s="734"/>
    </row>
    <row r="62" spans="1:40">
      <c r="A62" s="687"/>
      <c r="B62" s="679" t="s">
        <v>1092</v>
      </c>
      <c r="C62" s="794">
        <v>5145293</v>
      </c>
      <c r="D62" s="796">
        <v>9150</v>
      </c>
      <c r="E62" s="795">
        <v>1075</v>
      </c>
      <c r="F62" s="795">
        <v>3623</v>
      </c>
      <c r="G62" s="795">
        <v>545</v>
      </c>
      <c r="H62" s="795">
        <v>1206328</v>
      </c>
      <c r="I62" s="795">
        <v>196635</v>
      </c>
      <c r="J62" s="795">
        <v>7681</v>
      </c>
      <c r="K62" s="795">
        <v>19359</v>
      </c>
      <c r="L62" s="795">
        <v>202448</v>
      </c>
      <c r="M62" s="795">
        <v>6070</v>
      </c>
      <c r="N62" s="795">
        <v>27605</v>
      </c>
      <c r="O62" s="795">
        <v>78212</v>
      </c>
      <c r="P62" s="795">
        <v>47338</v>
      </c>
      <c r="Q62" s="795">
        <v>225041</v>
      </c>
      <c r="R62" s="795">
        <v>2166</v>
      </c>
      <c r="S62" s="795">
        <v>106984</v>
      </c>
      <c r="T62" s="795">
        <v>43367</v>
      </c>
      <c r="U62" s="795">
        <v>149543</v>
      </c>
      <c r="V62" s="795">
        <v>11211</v>
      </c>
      <c r="W62" s="795">
        <v>82668</v>
      </c>
      <c r="X62" s="795">
        <v>169836</v>
      </c>
      <c r="Y62" s="795">
        <v>227168</v>
      </c>
      <c r="Z62" s="795">
        <v>540661</v>
      </c>
      <c r="AA62" s="795">
        <v>267877</v>
      </c>
      <c r="AB62" s="795">
        <v>166358</v>
      </c>
      <c r="AC62" s="795">
        <v>144351</v>
      </c>
      <c r="AD62" s="795">
        <v>208622</v>
      </c>
      <c r="AE62" s="795">
        <v>782818</v>
      </c>
      <c r="AF62" s="795">
        <v>327114</v>
      </c>
      <c r="AG62" s="795">
        <v>166304</v>
      </c>
      <c r="AH62" s="795">
        <v>240175</v>
      </c>
      <c r="AI62" s="795">
        <v>449280</v>
      </c>
      <c r="AJ62" s="795">
        <v>201454</v>
      </c>
      <c r="AK62" s="796">
        <v>5112739</v>
      </c>
      <c r="AL62" s="787">
        <v>32554</v>
      </c>
      <c r="AM62" s="769">
        <v>-1.5</v>
      </c>
      <c r="AN62" s="734"/>
    </row>
    <row r="63" spans="1:40">
      <c r="A63" s="707" t="s">
        <v>1117</v>
      </c>
      <c r="B63" s="633" t="s">
        <v>804</v>
      </c>
      <c r="C63" s="776">
        <v>4898247</v>
      </c>
      <c r="D63" s="776">
        <v>7883</v>
      </c>
      <c r="E63" s="783">
        <v>1036</v>
      </c>
      <c r="F63" s="783">
        <v>3622</v>
      </c>
      <c r="G63" s="783">
        <v>512</v>
      </c>
      <c r="H63" s="783">
        <v>1024332</v>
      </c>
      <c r="I63" s="783">
        <v>198591</v>
      </c>
      <c r="J63" s="783">
        <v>7093</v>
      </c>
      <c r="K63" s="783">
        <v>18748</v>
      </c>
      <c r="L63" s="783">
        <v>214859</v>
      </c>
      <c r="M63" s="783">
        <v>5659</v>
      </c>
      <c r="N63" s="783">
        <v>25513</v>
      </c>
      <c r="O63" s="783">
        <v>60291</v>
      </c>
      <c r="P63" s="783">
        <v>39634</v>
      </c>
      <c r="Q63" s="783">
        <v>166508</v>
      </c>
      <c r="R63" s="783">
        <v>2000</v>
      </c>
      <c r="S63" s="783">
        <v>87487</v>
      </c>
      <c r="T63" s="783">
        <v>36081</v>
      </c>
      <c r="U63" s="783">
        <v>76657</v>
      </c>
      <c r="V63" s="783">
        <v>9968</v>
      </c>
      <c r="W63" s="783">
        <v>75243</v>
      </c>
      <c r="X63" s="783">
        <v>139141</v>
      </c>
      <c r="Y63" s="783">
        <v>183379</v>
      </c>
      <c r="Z63" s="783">
        <v>512858</v>
      </c>
      <c r="AA63" s="783">
        <v>262223</v>
      </c>
      <c r="AB63" s="783">
        <v>187072</v>
      </c>
      <c r="AC63" s="783">
        <v>146484</v>
      </c>
      <c r="AD63" s="783">
        <v>216209</v>
      </c>
      <c r="AE63" s="783">
        <v>806291</v>
      </c>
      <c r="AF63" s="783">
        <v>332696</v>
      </c>
      <c r="AG63" s="783">
        <v>181930</v>
      </c>
      <c r="AH63" s="783">
        <v>222971</v>
      </c>
      <c r="AI63" s="783">
        <v>468556</v>
      </c>
      <c r="AJ63" s="783">
        <v>171602</v>
      </c>
      <c r="AK63" s="776">
        <v>4868797</v>
      </c>
      <c r="AL63" s="734">
        <v>29450</v>
      </c>
      <c r="AM63" s="2200">
        <v>-3.6</v>
      </c>
      <c r="AN63" s="734"/>
    </row>
    <row r="64" spans="1:40">
      <c r="A64" s="670">
        <v>-2020</v>
      </c>
      <c r="B64" s="708" t="s">
        <v>1076</v>
      </c>
      <c r="C64" s="782">
        <v>5147854</v>
      </c>
      <c r="D64" s="782">
        <v>11022</v>
      </c>
      <c r="E64" s="834">
        <v>979</v>
      </c>
      <c r="F64" s="834">
        <v>3507</v>
      </c>
      <c r="G64" s="834">
        <v>420</v>
      </c>
      <c r="H64" s="834">
        <v>1051537</v>
      </c>
      <c r="I64" s="834">
        <v>187270</v>
      </c>
      <c r="J64" s="834">
        <v>6983</v>
      </c>
      <c r="K64" s="834">
        <v>19608</v>
      </c>
      <c r="L64" s="834">
        <v>198755</v>
      </c>
      <c r="M64" s="834">
        <v>5988</v>
      </c>
      <c r="N64" s="834">
        <v>27013</v>
      </c>
      <c r="O64" s="834">
        <v>64032</v>
      </c>
      <c r="P64" s="834">
        <v>42297</v>
      </c>
      <c r="Q64" s="834">
        <v>177414</v>
      </c>
      <c r="R64" s="834">
        <v>2056</v>
      </c>
      <c r="S64" s="834">
        <v>89964</v>
      </c>
      <c r="T64" s="834">
        <v>45663</v>
      </c>
      <c r="U64" s="834">
        <v>100823</v>
      </c>
      <c r="V64" s="834">
        <v>10917</v>
      </c>
      <c r="W64" s="834">
        <v>72754</v>
      </c>
      <c r="X64" s="834">
        <v>155284</v>
      </c>
      <c r="Y64" s="834">
        <v>218005</v>
      </c>
      <c r="Z64" s="834">
        <v>590408</v>
      </c>
      <c r="AA64" s="834">
        <v>270992</v>
      </c>
      <c r="AB64" s="834">
        <v>198342</v>
      </c>
      <c r="AC64" s="834">
        <v>154624</v>
      </c>
      <c r="AD64" s="834">
        <v>226792</v>
      </c>
      <c r="AE64" s="834">
        <v>818905</v>
      </c>
      <c r="AF64" s="834">
        <v>333681</v>
      </c>
      <c r="AG64" s="834">
        <v>171066</v>
      </c>
      <c r="AH64" s="834">
        <v>244121</v>
      </c>
      <c r="AI64" s="834">
        <v>463121</v>
      </c>
      <c r="AJ64" s="834">
        <v>203736</v>
      </c>
      <c r="AK64" s="782">
        <v>5116542</v>
      </c>
      <c r="AL64" s="783">
        <v>31312</v>
      </c>
      <c r="AM64" s="825">
        <v>-0.5</v>
      </c>
      <c r="AN64" s="734"/>
    </row>
    <row r="65" spans="1:40">
      <c r="A65" s="707"/>
      <c r="B65" s="633"/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  <c r="Q65" s="734"/>
      <c r="R65" s="734"/>
      <c r="S65" s="734"/>
      <c r="T65" s="734"/>
      <c r="U65" s="734"/>
      <c r="V65" s="734"/>
      <c r="W65" s="734"/>
      <c r="X65" s="734"/>
      <c r="Y65" s="734"/>
      <c r="Z65" s="734"/>
      <c r="AA65" s="734"/>
      <c r="AB65" s="734"/>
      <c r="AC65" s="734"/>
      <c r="AD65" s="734"/>
      <c r="AE65" s="734"/>
      <c r="AF65" s="734"/>
      <c r="AG65" s="734"/>
      <c r="AH65" s="734"/>
      <c r="AI65" s="734"/>
      <c r="AJ65" s="734"/>
      <c r="AK65" s="734"/>
      <c r="AL65" s="734"/>
      <c r="AM65" s="734"/>
      <c r="AN65" s="734"/>
    </row>
    <row r="66" spans="1:40">
      <c r="A66" s="707"/>
      <c r="B66" s="633"/>
      <c r="C66" s="734"/>
      <c r="D66" s="734"/>
      <c r="E66" s="734"/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  <c r="Q66" s="734"/>
      <c r="R66" s="734"/>
      <c r="S66" s="734"/>
      <c r="T66" s="734"/>
      <c r="U66" s="734"/>
      <c r="V66" s="734"/>
      <c r="W66" s="734"/>
      <c r="X66" s="734"/>
      <c r="Y66" s="734"/>
      <c r="Z66" s="734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</row>
    <row r="67" spans="1:40">
      <c r="A67" s="633"/>
      <c r="B67" s="803"/>
      <c r="C67" s="804"/>
      <c r="D67" s="804"/>
      <c r="E67" s="804"/>
      <c r="F67" s="804"/>
      <c r="G67" s="804"/>
      <c r="H67" s="804"/>
      <c r="I67" s="804"/>
      <c r="J67" s="804"/>
      <c r="K67" s="804"/>
      <c r="L67" s="804"/>
      <c r="M67" s="804"/>
      <c r="N67" s="804"/>
      <c r="O67" s="804"/>
      <c r="P67" s="804"/>
      <c r="Q67" s="804"/>
      <c r="R67" s="804"/>
      <c r="S67" s="804"/>
      <c r="T67" s="804"/>
      <c r="U67" s="804"/>
      <c r="V67" s="804"/>
      <c r="W67" s="804"/>
      <c r="X67" s="804"/>
      <c r="Y67" s="804"/>
      <c r="Z67" s="804"/>
      <c r="AA67" s="804"/>
      <c r="AB67" s="804"/>
      <c r="AC67" s="804"/>
      <c r="AD67" s="804"/>
      <c r="AE67" s="804"/>
      <c r="AF67" s="804"/>
      <c r="AG67" s="804"/>
      <c r="AH67" s="804"/>
      <c r="AI67" s="804"/>
      <c r="AJ67" s="804"/>
      <c r="AK67" s="804"/>
      <c r="AL67" s="804"/>
      <c r="AM67" s="804"/>
      <c r="AN67" s="804"/>
    </row>
    <row r="68" spans="1:40">
      <c r="A68" s="788" t="s">
        <v>827</v>
      </c>
      <c r="B68" s="803"/>
      <c r="C68" s="804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  <c r="P68" s="804"/>
      <c r="Q68" s="804"/>
      <c r="R68" s="804"/>
      <c r="S68" s="804"/>
      <c r="T68" s="804"/>
      <c r="U68" s="804"/>
      <c r="V68" s="804"/>
      <c r="W68" s="804"/>
      <c r="X68" s="804"/>
      <c r="Y68" s="804"/>
      <c r="Z68" s="804"/>
      <c r="AA68" s="804"/>
      <c r="AB68" s="804"/>
      <c r="AC68" s="804"/>
      <c r="AD68" s="804"/>
      <c r="AE68" s="804"/>
      <c r="AF68" s="804"/>
      <c r="AG68" s="804"/>
      <c r="AH68" s="804"/>
      <c r="AI68" s="804"/>
      <c r="AJ68" s="804"/>
      <c r="AK68" s="804"/>
      <c r="AL68" s="805"/>
      <c r="AM68" s="805" t="s">
        <v>623</v>
      </c>
      <c r="AN68" s="804"/>
    </row>
    <row r="69" spans="1:40" s="734" customFormat="1" ht="6.75" customHeight="1">
      <c r="A69" s="636"/>
      <c r="B69" s="637"/>
      <c r="C69" s="740"/>
      <c r="D69" s="737"/>
      <c r="E69" s="737"/>
      <c r="F69" s="737"/>
      <c r="G69" s="737"/>
      <c r="H69" s="737"/>
      <c r="I69" s="737"/>
      <c r="J69" s="737"/>
      <c r="K69" s="737"/>
      <c r="L69" s="737"/>
      <c r="M69" s="737"/>
      <c r="N69" s="737"/>
      <c r="O69" s="737"/>
      <c r="P69" s="737"/>
      <c r="Q69" s="737"/>
      <c r="R69" s="737"/>
      <c r="S69" s="737"/>
      <c r="T69" s="737"/>
      <c r="U69" s="737"/>
      <c r="V69" s="737"/>
      <c r="W69" s="737"/>
      <c r="X69" s="737"/>
      <c r="Y69" s="737"/>
      <c r="Z69" s="737"/>
      <c r="AA69" s="737"/>
      <c r="AB69" s="737"/>
      <c r="AC69" s="737"/>
      <c r="AD69" s="737"/>
      <c r="AE69" s="737"/>
      <c r="AF69" s="737"/>
      <c r="AG69" s="737"/>
      <c r="AH69" s="737"/>
      <c r="AI69" s="737"/>
      <c r="AJ69" s="737"/>
      <c r="AK69" s="737"/>
      <c r="AL69" s="738"/>
      <c r="AM69" s="739"/>
    </row>
    <row r="70" spans="1:40" s="734" customFormat="1" ht="18.75" customHeight="1">
      <c r="A70" s="642" t="s">
        <v>637</v>
      </c>
      <c r="B70" s="643"/>
      <c r="C70" s="744" t="s">
        <v>774</v>
      </c>
      <c r="D70" s="742" t="s">
        <v>470</v>
      </c>
      <c r="E70" s="743" t="s">
        <v>471</v>
      </c>
      <c r="F70" s="743" t="s">
        <v>472</v>
      </c>
      <c r="G70" s="743" t="s">
        <v>473</v>
      </c>
      <c r="H70" s="741" t="s">
        <v>474</v>
      </c>
      <c r="I70" s="737"/>
      <c r="J70" s="737"/>
      <c r="K70" s="737"/>
      <c r="L70" s="737"/>
      <c r="M70" s="737"/>
      <c r="N70" s="737"/>
      <c r="O70" s="737"/>
      <c r="P70" s="737"/>
      <c r="Q70" s="737"/>
      <c r="R70" s="737"/>
      <c r="S70" s="737"/>
      <c r="T70" s="737"/>
      <c r="U70" s="737"/>
      <c r="V70" s="737"/>
      <c r="W70" s="738"/>
      <c r="X70" s="2304" t="s">
        <v>775</v>
      </c>
      <c r="Y70" s="2304" t="s">
        <v>475</v>
      </c>
      <c r="Z70" s="2304" t="s">
        <v>776</v>
      </c>
      <c r="AA70" s="2304" t="s">
        <v>777</v>
      </c>
      <c r="AB70" s="2304" t="s">
        <v>778</v>
      </c>
      <c r="AC70" s="2304" t="s">
        <v>779</v>
      </c>
      <c r="AD70" s="2304" t="s">
        <v>780</v>
      </c>
      <c r="AE70" s="2309" t="s">
        <v>781</v>
      </c>
      <c r="AF70" s="2304" t="s">
        <v>782</v>
      </c>
      <c r="AG70" s="2304" t="s">
        <v>123</v>
      </c>
      <c r="AH70" s="2304" t="s">
        <v>490</v>
      </c>
      <c r="AI70" s="2304" t="s">
        <v>783</v>
      </c>
      <c r="AJ70" s="2313" t="s">
        <v>810</v>
      </c>
      <c r="AK70" s="2304" t="s">
        <v>785</v>
      </c>
      <c r="AL70" s="2307" t="s">
        <v>786</v>
      </c>
      <c r="AM70" s="743" t="s">
        <v>625</v>
      </c>
    </row>
    <row r="71" spans="1:40" s="734" customFormat="1" ht="21" customHeight="1">
      <c r="A71" s="642"/>
      <c r="B71" s="643"/>
      <c r="C71" s="744"/>
      <c r="D71" s="743"/>
      <c r="E71" s="743"/>
      <c r="F71" s="743"/>
      <c r="G71" s="743"/>
      <c r="H71" s="743"/>
      <c r="I71" s="746" t="s">
        <v>788</v>
      </c>
      <c r="J71" s="747" t="s">
        <v>789</v>
      </c>
      <c r="K71" s="746" t="s">
        <v>790</v>
      </c>
      <c r="L71" s="746" t="s">
        <v>791</v>
      </c>
      <c r="M71" s="746" t="s">
        <v>792</v>
      </c>
      <c r="N71" s="746" t="s">
        <v>793</v>
      </c>
      <c r="O71" s="746" t="s">
        <v>794</v>
      </c>
      <c r="P71" s="746" t="s">
        <v>795</v>
      </c>
      <c r="Q71" s="746" t="s">
        <v>796</v>
      </c>
      <c r="R71" s="746" t="s">
        <v>797</v>
      </c>
      <c r="S71" s="746" t="s">
        <v>798</v>
      </c>
      <c r="T71" s="746" t="s">
        <v>799</v>
      </c>
      <c r="U71" s="746" t="s">
        <v>800</v>
      </c>
      <c r="V71" s="739" t="s">
        <v>801</v>
      </c>
      <c r="W71" s="746" t="s">
        <v>802</v>
      </c>
      <c r="X71" s="2305"/>
      <c r="Y71" s="2305"/>
      <c r="Z71" s="2305"/>
      <c r="AA71" s="2305"/>
      <c r="AB71" s="2305"/>
      <c r="AC71" s="2305"/>
      <c r="AD71" s="2305"/>
      <c r="AE71" s="2310"/>
      <c r="AF71" s="2305"/>
      <c r="AG71" s="2305"/>
      <c r="AH71" s="2305"/>
      <c r="AI71" s="2305"/>
      <c r="AJ71" s="2314"/>
      <c r="AK71" s="2305"/>
      <c r="AL71" s="2308"/>
      <c r="AM71" s="743" t="s">
        <v>803</v>
      </c>
    </row>
    <row r="72" spans="1:40" s="734" customFormat="1" ht="9.75" customHeight="1">
      <c r="A72" s="654"/>
      <c r="B72" s="655"/>
      <c r="C72" s="745"/>
      <c r="D72" s="749"/>
      <c r="E72" s="749"/>
      <c r="F72" s="749"/>
      <c r="G72" s="749"/>
      <c r="H72" s="749"/>
      <c r="I72" s="749"/>
      <c r="J72" s="749"/>
      <c r="K72" s="749"/>
      <c r="L72" s="749"/>
      <c r="M72" s="749"/>
      <c r="N72" s="749"/>
      <c r="O72" s="749"/>
      <c r="P72" s="749"/>
      <c r="Q72" s="749"/>
      <c r="R72" s="749"/>
      <c r="S72" s="749"/>
      <c r="T72" s="749"/>
      <c r="U72" s="749"/>
      <c r="V72" s="749"/>
      <c r="W72" s="749"/>
      <c r="X72" s="2306"/>
      <c r="Y72" s="749"/>
      <c r="Z72" s="749"/>
      <c r="AA72" s="749"/>
      <c r="AB72" s="749"/>
      <c r="AC72" s="749"/>
      <c r="AD72" s="749"/>
      <c r="AE72" s="749"/>
      <c r="AF72" s="2306"/>
      <c r="AG72" s="749"/>
      <c r="AH72" s="749"/>
      <c r="AI72" s="749"/>
      <c r="AJ72" s="806"/>
      <c r="AK72" s="749"/>
      <c r="AL72" s="751"/>
      <c r="AM72" s="749" t="s">
        <v>657</v>
      </c>
    </row>
    <row r="73" spans="1:40">
      <c r="A73" s="704" t="s">
        <v>753</v>
      </c>
      <c r="B73" s="837" t="s">
        <v>755</v>
      </c>
      <c r="C73" s="814">
        <v>19794394</v>
      </c>
      <c r="D73" s="814">
        <v>65669</v>
      </c>
      <c r="E73" s="815">
        <v>5906</v>
      </c>
      <c r="F73" s="815">
        <v>21559</v>
      </c>
      <c r="G73" s="815">
        <v>11827</v>
      </c>
      <c r="H73" s="815">
        <v>4973033</v>
      </c>
      <c r="I73" s="815">
        <v>857343</v>
      </c>
      <c r="J73" s="815">
        <v>57156</v>
      </c>
      <c r="K73" s="815">
        <v>104305</v>
      </c>
      <c r="L73" s="815">
        <v>457248</v>
      </c>
      <c r="M73" s="815">
        <v>18154</v>
      </c>
      <c r="N73" s="815">
        <v>138116</v>
      </c>
      <c r="O73" s="815">
        <v>727626</v>
      </c>
      <c r="P73" s="815">
        <v>299634</v>
      </c>
      <c r="Q73" s="815">
        <v>894956</v>
      </c>
      <c r="R73" s="815">
        <v>92919</v>
      </c>
      <c r="S73" s="815">
        <v>346665</v>
      </c>
      <c r="T73" s="815">
        <v>130163</v>
      </c>
      <c r="U73" s="815">
        <v>440387</v>
      </c>
      <c r="V73" s="815">
        <v>82526</v>
      </c>
      <c r="W73" s="815">
        <v>325835</v>
      </c>
      <c r="X73" s="815">
        <v>845386</v>
      </c>
      <c r="Y73" s="815">
        <v>1008461</v>
      </c>
      <c r="Z73" s="815">
        <v>1937275</v>
      </c>
      <c r="AA73" s="815">
        <v>1186666</v>
      </c>
      <c r="AB73" s="815">
        <v>643408</v>
      </c>
      <c r="AC73" s="815">
        <v>543792</v>
      </c>
      <c r="AD73" s="815">
        <v>801982</v>
      </c>
      <c r="AE73" s="815">
        <v>2651725</v>
      </c>
      <c r="AF73" s="815">
        <v>994406</v>
      </c>
      <c r="AG73" s="815">
        <v>696843</v>
      </c>
      <c r="AH73" s="815">
        <v>825127</v>
      </c>
      <c r="AI73" s="815">
        <v>1379963</v>
      </c>
      <c r="AJ73" s="815">
        <v>1114159</v>
      </c>
      <c r="AK73" s="814">
        <v>19707187</v>
      </c>
      <c r="AL73" s="816">
        <v>87207</v>
      </c>
      <c r="AM73" s="838" t="s">
        <v>467</v>
      </c>
      <c r="AN73" s="804"/>
    </row>
    <row r="74" spans="1:40">
      <c r="A74" s="704" t="s">
        <v>756</v>
      </c>
      <c r="B74" s="837" t="s">
        <v>757</v>
      </c>
      <c r="C74" s="814">
        <v>19894538</v>
      </c>
      <c r="D74" s="814">
        <v>75613</v>
      </c>
      <c r="E74" s="815">
        <v>5699</v>
      </c>
      <c r="F74" s="815">
        <v>25292</v>
      </c>
      <c r="G74" s="815">
        <v>10862</v>
      </c>
      <c r="H74" s="815">
        <v>4942939</v>
      </c>
      <c r="I74" s="815">
        <v>821167</v>
      </c>
      <c r="J74" s="815">
        <v>59022</v>
      </c>
      <c r="K74" s="815">
        <v>86950</v>
      </c>
      <c r="L74" s="815">
        <v>454101</v>
      </c>
      <c r="M74" s="815">
        <v>16116</v>
      </c>
      <c r="N74" s="815">
        <v>190161</v>
      </c>
      <c r="O74" s="815">
        <v>688442</v>
      </c>
      <c r="P74" s="815">
        <v>297051</v>
      </c>
      <c r="Q74" s="815">
        <v>1009049</v>
      </c>
      <c r="R74" s="815">
        <v>72451</v>
      </c>
      <c r="S74" s="815">
        <v>235028</v>
      </c>
      <c r="T74" s="815">
        <v>160482</v>
      </c>
      <c r="U74" s="815">
        <v>415714</v>
      </c>
      <c r="V74" s="815">
        <v>86456</v>
      </c>
      <c r="W74" s="815">
        <v>350749</v>
      </c>
      <c r="X74" s="815">
        <v>865239</v>
      </c>
      <c r="Y74" s="815">
        <v>896990</v>
      </c>
      <c r="Z74" s="815">
        <v>1959212</v>
      </c>
      <c r="AA74" s="815">
        <v>1265295</v>
      </c>
      <c r="AB74" s="815">
        <v>644878</v>
      </c>
      <c r="AC74" s="815">
        <v>554074</v>
      </c>
      <c r="AD74" s="815">
        <v>826516</v>
      </c>
      <c r="AE74" s="815">
        <v>2625328</v>
      </c>
      <c r="AF74" s="815">
        <v>1089097</v>
      </c>
      <c r="AG74" s="815">
        <v>697845</v>
      </c>
      <c r="AH74" s="815">
        <v>833518</v>
      </c>
      <c r="AI74" s="815">
        <v>1397596</v>
      </c>
      <c r="AJ74" s="815">
        <v>1089670</v>
      </c>
      <c r="AK74" s="814">
        <v>19805663</v>
      </c>
      <c r="AL74" s="816">
        <v>88875</v>
      </c>
      <c r="AM74" s="829">
        <v>0.5</v>
      </c>
      <c r="AN74" s="804"/>
    </row>
    <row r="75" spans="1:40">
      <c r="A75" s="704" t="s">
        <v>758</v>
      </c>
      <c r="B75" s="837" t="s">
        <v>759</v>
      </c>
      <c r="C75" s="814">
        <v>19545878</v>
      </c>
      <c r="D75" s="814">
        <v>73238</v>
      </c>
      <c r="E75" s="815">
        <v>5859</v>
      </c>
      <c r="F75" s="815">
        <v>21864</v>
      </c>
      <c r="G75" s="815">
        <v>9037</v>
      </c>
      <c r="H75" s="815">
        <v>5082030</v>
      </c>
      <c r="I75" s="815">
        <v>796930</v>
      </c>
      <c r="J75" s="815">
        <v>56604</v>
      </c>
      <c r="K75" s="815">
        <v>76929</v>
      </c>
      <c r="L75" s="815">
        <v>431233</v>
      </c>
      <c r="M75" s="815">
        <v>24040</v>
      </c>
      <c r="N75" s="815">
        <v>162630</v>
      </c>
      <c r="O75" s="815">
        <v>701198</v>
      </c>
      <c r="P75" s="815">
        <v>294826</v>
      </c>
      <c r="Q75" s="815">
        <v>1066126</v>
      </c>
      <c r="R75" s="815">
        <v>82132</v>
      </c>
      <c r="S75" s="815">
        <v>334841</v>
      </c>
      <c r="T75" s="815">
        <v>139768</v>
      </c>
      <c r="U75" s="815">
        <v>506134</v>
      </c>
      <c r="V75" s="815">
        <v>91661</v>
      </c>
      <c r="W75" s="815">
        <v>316978</v>
      </c>
      <c r="X75" s="815">
        <v>812620</v>
      </c>
      <c r="Y75" s="815">
        <v>1012007</v>
      </c>
      <c r="Z75" s="815">
        <v>1756437</v>
      </c>
      <c r="AA75" s="815">
        <v>1218097</v>
      </c>
      <c r="AB75" s="815">
        <v>575038</v>
      </c>
      <c r="AC75" s="815">
        <v>571073</v>
      </c>
      <c r="AD75" s="815">
        <v>678441</v>
      </c>
      <c r="AE75" s="815">
        <v>2520393</v>
      </c>
      <c r="AF75" s="815">
        <v>1110306</v>
      </c>
      <c r="AG75" s="815">
        <v>692176</v>
      </c>
      <c r="AH75" s="815">
        <v>827139</v>
      </c>
      <c r="AI75" s="815">
        <v>1431148</v>
      </c>
      <c r="AJ75" s="815">
        <v>1047967</v>
      </c>
      <c r="AK75" s="814">
        <v>19444870</v>
      </c>
      <c r="AL75" s="816">
        <v>101008</v>
      </c>
      <c r="AM75" s="829">
        <v>-1.8</v>
      </c>
      <c r="AN75" s="804"/>
    </row>
    <row r="76" spans="1:40">
      <c r="A76" s="704" t="s">
        <v>760</v>
      </c>
      <c r="B76" s="837" t="s">
        <v>761</v>
      </c>
      <c r="C76" s="814">
        <v>18199428</v>
      </c>
      <c r="D76" s="814">
        <v>68516</v>
      </c>
      <c r="E76" s="815">
        <v>5224</v>
      </c>
      <c r="F76" s="815">
        <v>21473</v>
      </c>
      <c r="G76" s="815">
        <v>5193</v>
      </c>
      <c r="H76" s="815">
        <v>3949720</v>
      </c>
      <c r="I76" s="815">
        <v>732043</v>
      </c>
      <c r="J76" s="815">
        <v>43921</v>
      </c>
      <c r="K76" s="815">
        <v>72972</v>
      </c>
      <c r="L76" s="815">
        <v>445411</v>
      </c>
      <c r="M76" s="815">
        <v>12016</v>
      </c>
      <c r="N76" s="815">
        <v>99300</v>
      </c>
      <c r="O76" s="815">
        <v>222240</v>
      </c>
      <c r="P76" s="815">
        <v>229166</v>
      </c>
      <c r="Q76" s="815">
        <v>885094</v>
      </c>
      <c r="R76" s="815">
        <v>51448</v>
      </c>
      <c r="S76" s="815">
        <v>313159</v>
      </c>
      <c r="T76" s="815">
        <v>169948</v>
      </c>
      <c r="U76" s="815">
        <v>351317</v>
      </c>
      <c r="V76" s="815">
        <v>90500</v>
      </c>
      <c r="W76" s="815">
        <v>231185</v>
      </c>
      <c r="X76" s="815">
        <v>739162</v>
      </c>
      <c r="Y76" s="815">
        <v>768284</v>
      </c>
      <c r="Z76" s="815">
        <v>1988916</v>
      </c>
      <c r="AA76" s="815">
        <v>1062840</v>
      </c>
      <c r="AB76" s="815">
        <v>561987</v>
      </c>
      <c r="AC76" s="815">
        <v>582094</v>
      </c>
      <c r="AD76" s="815">
        <v>701356</v>
      </c>
      <c r="AE76" s="815">
        <v>2575009</v>
      </c>
      <c r="AF76" s="815">
        <v>1090056</v>
      </c>
      <c r="AG76" s="815">
        <v>687940</v>
      </c>
      <c r="AH76" s="815">
        <v>830118</v>
      </c>
      <c r="AI76" s="815">
        <v>1502552</v>
      </c>
      <c r="AJ76" s="815">
        <v>1016705</v>
      </c>
      <c r="AK76" s="814">
        <v>18157145</v>
      </c>
      <c r="AL76" s="816">
        <v>42283</v>
      </c>
      <c r="AM76" s="829">
        <v>-6.9</v>
      </c>
      <c r="AN76" s="804"/>
    </row>
    <row r="77" spans="1:40">
      <c r="A77" s="704" t="s">
        <v>762</v>
      </c>
      <c r="B77" s="837" t="s">
        <v>763</v>
      </c>
      <c r="C77" s="814">
        <v>19374567</v>
      </c>
      <c r="D77" s="814">
        <v>64503</v>
      </c>
      <c r="E77" s="815">
        <v>5581</v>
      </c>
      <c r="F77" s="815">
        <v>20318</v>
      </c>
      <c r="G77" s="815">
        <v>5537</v>
      </c>
      <c r="H77" s="815">
        <v>4677480</v>
      </c>
      <c r="I77" s="815">
        <v>754943</v>
      </c>
      <c r="J77" s="815">
        <v>36360</v>
      </c>
      <c r="K77" s="815">
        <v>81625</v>
      </c>
      <c r="L77" s="815">
        <v>596073</v>
      </c>
      <c r="M77" s="815">
        <v>25874</v>
      </c>
      <c r="N77" s="815">
        <v>190629</v>
      </c>
      <c r="O77" s="815">
        <v>354504</v>
      </c>
      <c r="P77" s="815">
        <v>245890</v>
      </c>
      <c r="Q77" s="815">
        <v>1031565</v>
      </c>
      <c r="R77" s="815">
        <v>85170</v>
      </c>
      <c r="S77" s="815">
        <v>377956</v>
      </c>
      <c r="T77" s="815">
        <v>187456</v>
      </c>
      <c r="U77" s="815">
        <v>364556</v>
      </c>
      <c r="V77" s="815">
        <v>79514</v>
      </c>
      <c r="W77" s="815">
        <v>265365</v>
      </c>
      <c r="X77" s="815">
        <v>854003</v>
      </c>
      <c r="Y77" s="815">
        <v>760050</v>
      </c>
      <c r="Z77" s="815">
        <v>2059164</v>
      </c>
      <c r="AA77" s="815">
        <v>1149891</v>
      </c>
      <c r="AB77" s="815">
        <v>537831</v>
      </c>
      <c r="AC77" s="815">
        <v>601225</v>
      </c>
      <c r="AD77" s="815">
        <v>704880</v>
      </c>
      <c r="AE77" s="815">
        <v>2637609</v>
      </c>
      <c r="AF77" s="815">
        <v>1105173</v>
      </c>
      <c r="AG77" s="815">
        <v>690473</v>
      </c>
      <c r="AH77" s="815">
        <v>860269</v>
      </c>
      <c r="AI77" s="815">
        <v>1555895</v>
      </c>
      <c r="AJ77" s="815">
        <v>1012598</v>
      </c>
      <c r="AK77" s="814">
        <v>19302480</v>
      </c>
      <c r="AL77" s="816">
        <v>72087</v>
      </c>
      <c r="AM77" s="829">
        <v>6.5</v>
      </c>
      <c r="AN77" s="804"/>
    </row>
    <row r="78" spans="1:40">
      <c r="A78" s="704" t="s">
        <v>764</v>
      </c>
      <c r="B78" s="837" t="s">
        <v>765</v>
      </c>
      <c r="C78" s="814">
        <v>19401843</v>
      </c>
      <c r="D78" s="814">
        <v>67586</v>
      </c>
      <c r="E78" s="815">
        <v>5383</v>
      </c>
      <c r="F78" s="815">
        <v>17761</v>
      </c>
      <c r="G78" s="815">
        <v>5719</v>
      </c>
      <c r="H78" s="815">
        <v>4646726</v>
      </c>
      <c r="I78" s="815">
        <v>657532</v>
      </c>
      <c r="J78" s="815">
        <v>37594</v>
      </c>
      <c r="K78" s="815">
        <v>81800</v>
      </c>
      <c r="L78" s="815">
        <v>579731</v>
      </c>
      <c r="M78" s="815">
        <v>34709</v>
      </c>
      <c r="N78" s="815">
        <v>172847</v>
      </c>
      <c r="O78" s="815">
        <v>359014</v>
      </c>
      <c r="P78" s="815">
        <v>240734</v>
      </c>
      <c r="Q78" s="815">
        <v>1058250</v>
      </c>
      <c r="R78" s="815">
        <v>59629</v>
      </c>
      <c r="S78" s="815">
        <v>511046</v>
      </c>
      <c r="T78" s="815">
        <v>198186</v>
      </c>
      <c r="U78" s="815">
        <v>285549</v>
      </c>
      <c r="V78" s="815">
        <v>93303</v>
      </c>
      <c r="W78" s="815">
        <v>276802</v>
      </c>
      <c r="X78" s="815">
        <v>696363</v>
      </c>
      <c r="Y78" s="815">
        <v>721804</v>
      </c>
      <c r="Z78" s="815">
        <v>2175273</v>
      </c>
      <c r="AA78" s="815">
        <v>1083020</v>
      </c>
      <c r="AB78" s="815">
        <v>568185</v>
      </c>
      <c r="AC78" s="815">
        <v>618295</v>
      </c>
      <c r="AD78" s="815">
        <v>703439</v>
      </c>
      <c r="AE78" s="815">
        <v>2680350</v>
      </c>
      <c r="AF78" s="815">
        <v>1149859</v>
      </c>
      <c r="AG78" s="815">
        <v>694517</v>
      </c>
      <c r="AH78" s="815">
        <v>871581</v>
      </c>
      <c r="AI78" s="815">
        <v>1576050</v>
      </c>
      <c r="AJ78" s="815">
        <v>1017348</v>
      </c>
      <c r="AK78" s="814">
        <v>19299259</v>
      </c>
      <c r="AL78" s="816">
        <v>102584</v>
      </c>
      <c r="AM78" s="829">
        <v>0.1</v>
      </c>
      <c r="AN78" s="804"/>
    </row>
    <row r="79" spans="1:40">
      <c r="A79" s="704" t="s">
        <v>709</v>
      </c>
      <c r="B79" s="837" t="s">
        <v>766</v>
      </c>
      <c r="C79" s="814">
        <v>19586790</v>
      </c>
      <c r="D79" s="814">
        <v>66986</v>
      </c>
      <c r="E79" s="815">
        <v>4999</v>
      </c>
      <c r="F79" s="815">
        <v>23450</v>
      </c>
      <c r="G79" s="815">
        <v>5103</v>
      </c>
      <c r="H79" s="815">
        <v>4747535</v>
      </c>
      <c r="I79" s="815">
        <v>756886</v>
      </c>
      <c r="J79" s="815">
        <v>36954</v>
      </c>
      <c r="K79" s="815">
        <v>64312</v>
      </c>
      <c r="L79" s="815">
        <v>609869</v>
      </c>
      <c r="M79" s="815">
        <v>39882</v>
      </c>
      <c r="N79" s="815">
        <v>133053</v>
      </c>
      <c r="O79" s="815">
        <v>287679</v>
      </c>
      <c r="P79" s="815">
        <v>252830</v>
      </c>
      <c r="Q79" s="815">
        <v>958946</v>
      </c>
      <c r="R79" s="815">
        <v>39259</v>
      </c>
      <c r="S79" s="815">
        <v>474029</v>
      </c>
      <c r="T79" s="815">
        <v>313357</v>
      </c>
      <c r="U79" s="815">
        <v>406156</v>
      </c>
      <c r="V79" s="815">
        <v>54553</v>
      </c>
      <c r="W79" s="815">
        <v>319770</v>
      </c>
      <c r="X79" s="815">
        <v>619943</v>
      </c>
      <c r="Y79" s="815">
        <v>781892</v>
      </c>
      <c r="Z79" s="815">
        <v>2315500</v>
      </c>
      <c r="AA79" s="815">
        <v>1145107</v>
      </c>
      <c r="AB79" s="815">
        <v>544984</v>
      </c>
      <c r="AC79" s="815">
        <v>606757</v>
      </c>
      <c r="AD79" s="815">
        <v>751446</v>
      </c>
      <c r="AE79" s="815">
        <v>2693488</v>
      </c>
      <c r="AF79" s="815">
        <v>1103560</v>
      </c>
      <c r="AG79" s="815">
        <v>670075</v>
      </c>
      <c r="AH79" s="815">
        <v>863577</v>
      </c>
      <c r="AI79" s="815">
        <v>1548517</v>
      </c>
      <c r="AJ79" s="815">
        <v>990887</v>
      </c>
      <c r="AK79" s="814">
        <v>19483806</v>
      </c>
      <c r="AL79" s="816">
        <v>102984</v>
      </c>
      <c r="AM79" s="829">
        <v>1</v>
      </c>
      <c r="AN79" s="804"/>
    </row>
    <row r="80" spans="1:40">
      <c r="A80" s="704" t="s">
        <v>711</v>
      </c>
      <c r="B80" s="837" t="s">
        <v>767</v>
      </c>
      <c r="C80" s="814">
        <v>19884305</v>
      </c>
      <c r="D80" s="814">
        <v>63968</v>
      </c>
      <c r="E80" s="815">
        <v>4964</v>
      </c>
      <c r="F80" s="815">
        <v>17600</v>
      </c>
      <c r="G80" s="815">
        <v>5655</v>
      </c>
      <c r="H80" s="815">
        <v>4669082</v>
      </c>
      <c r="I80" s="815">
        <v>777778</v>
      </c>
      <c r="J80" s="815">
        <v>35827</v>
      </c>
      <c r="K80" s="815">
        <v>71707</v>
      </c>
      <c r="L80" s="815">
        <v>583049</v>
      </c>
      <c r="M80" s="815">
        <v>39898</v>
      </c>
      <c r="N80" s="815">
        <v>108199</v>
      </c>
      <c r="O80" s="815">
        <v>328079</v>
      </c>
      <c r="P80" s="815">
        <v>242646</v>
      </c>
      <c r="Q80" s="815">
        <v>981177</v>
      </c>
      <c r="R80" s="815">
        <v>48790</v>
      </c>
      <c r="S80" s="815">
        <v>393618</v>
      </c>
      <c r="T80" s="815">
        <v>311567</v>
      </c>
      <c r="U80" s="815">
        <v>361701</v>
      </c>
      <c r="V80" s="815">
        <v>51532</v>
      </c>
      <c r="W80" s="815">
        <v>333514</v>
      </c>
      <c r="X80" s="815">
        <v>679769</v>
      </c>
      <c r="Y80" s="815">
        <v>859199</v>
      </c>
      <c r="Z80" s="815">
        <v>2246927</v>
      </c>
      <c r="AA80" s="815">
        <v>1060017</v>
      </c>
      <c r="AB80" s="815">
        <v>560283</v>
      </c>
      <c r="AC80" s="815">
        <v>624728</v>
      </c>
      <c r="AD80" s="815">
        <v>813432</v>
      </c>
      <c r="AE80" s="815">
        <v>2931244</v>
      </c>
      <c r="AF80" s="815">
        <v>1133764</v>
      </c>
      <c r="AG80" s="815">
        <v>645468</v>
      </c>
      <c r="AH80" s="815">
        <v>861491</v>
      </c>
      <c r="AI80" s="815">
        <v>1590031</v>
      </c>
      <c r="AJ80" s="815">
        <v>990165</v>
      </c>
      <c r="AK80" s="814">
        <v>19757787</v>
      </c>
      <c r="AL80" s="816">
        <v>126518</v>
      </c>
      <c r="AM80" s="829">
        <v>1.5</v>
      </c>
      <c r="AN80" s="804"/>
    </row>
    <row r="81" spans="1:40">
      <c r="A81" s="704" t="s">
        <v>713</v>
      </c>
      <c r="B81" s="839" t="s">
        <v>768</v>
      </c>
      <c r="C81" s="818">
        <v>19957783</v>
      </c>
      <c r="D81" s="815">
        <v>61917</v>
      </c>
      <c r="E81" s="815">
        <v>5028</v>
      </c>
      <c r="F81" s="815">
        <v>16781</v>
      </c>
      <c r="G81" s="815">
        <v>6308</v>
      </c>
      <c r="H81" s="815">
        <v>4734080</v>
      </c>
      <c r="I81" s="815">
        <v>779416</v>
      </c>
      <c r="J81" s="815">
        <v>31455</v>
      </c>
      <c r="K81" s="815">
        <v>70429</v>
      </c>
      <c r="L81" s="815">
        <v>619725</v>
      </c>
      <c r="M81" s="815">
        <v>40603</v>
      </c>
      <c r="N81" s="815">
        <v>125826</v>
      </c>
      <c r="O81" s="815">
        <v>346384</v>
      </c>
      <c r="P81" s="815">
        <v>233290</v>
      </c>
      <c r="Q81" s="815">
        <v>883820</v>
      </c>
      <c r="R81" s="815">
        <v>49312</v>
      </c>
      <c r="S81" s="815">
        <v>476179</v>
      </c>
      <c r="T81" s="815">
        <v>318293</v>
      </c>
      <c r="U81" s="815">
        <v>398852</v>
      </c>
      <c r="V81" s="815">
        <v>47673</v>
      </c>
      <c r="W81" s="815">
        <v>312823</v>
      </c>
      <c r="X81" s="815">
        <v>651900</v>
      </c>
      <c r="Y81" s="815">
        <v>880192</v>
      </c>
      <c r="Z81" s="815">
        <v>2081527</v>
      </c>
      <c r="AA81" s="815">
        <v>1176974</v>
      </c>
      <c r="AB81" s="815">
        <v>557207</v>
      </c>
      <c r="AC81" s="815">
        <v>605651</v>
      </c>
      <c r="AD81" s="815">
        <v>804629</v>
      </c>
      <c r="AE81" s="815">
        <v>2979108</v>
      </c>
      <c r="AF81" s="815">
        <v>1124690</v>
      </c>
      <c r="AG81" s="815">
        <v>645984</v>
      </c>
      <c r="AH81" s="815">
        <v>852881</v>
      </c>
      <c r="AI81" s="815">
        <v>1587308</v>
      </c>
      <c r="AJ81" s="815">
        <v>1006858</v>
      </c>
      <c r="AK81" s="814">
        <v>19779023</v>
      </c>
      <c r="AL81" s="815">
        <v>178760</v>
      </c>
      <c r="AM81" s="829">
        <v>0.4</v>
      </c>
      <c r="AN81" s="804"/>
    </row>
    <row r="82" spans="1:40">
      <c r="A82" s="704" t="s">
        <v>715</v>
      </c>
      <c r="B82" s="839" t="s">
        <v>769</v>
      </c>
      <c r="C82" s="818">
        <v>20187128</v>
      </c>
      <c r="D82" s="815">
        <v>60587</v>
      </c>
      <c r="E82" s="815">
        <v>5048</v>
      </c>
      <c r="F82" s="815">
        <v>17509</v>
      </c>
      <c r="G82" s="815">
        <v>4228</v>
      </c>
      <c r="H82" s="815">
        <v>4554077</v>
      </c>
      <c r="I82" s="815">
        <v>652559</v>
      </c>
      <c r="J82" s="815">
        <v>37617</v>
      </c>
      <c r="K82" s="815">
        <v>63035</v>
      </c>
      <c r="L82" s="815">
        <v>694947</v>
      </c>
      <c r="M82" s="815">
        <v>35557</v>
      </c>
      <c r="N82" s="815">
        <v>115325</v>
      </c>
      <c r="O82" s="815">
        <v>442880</v>
      </c>
      <c r="P82" s="815">
        <v>216973</v>
      </c>
      <c r="Q82" s="815">
        <v>762159</v>
      </c>
      <c r="R82" s="815">
        <v>49925</v>
      </c>
      <c r="S82" s="815">
        <v>633292</v>
      </c>
      <c r="T82" s="815">
        <v>160292</v>
      </c>
      <c r="U82" s="815">
        <v>321791</v>
      </c>
      <c r="V82" s="815">
        <v>49378</v>
      </c>
      <c r="W82" s="815">
        <v>318347</v>
      </c>
      <c r="X82" s="815">
        <v>641226</v>
      </c>
      <c r="Y82" s="815">
        <v>839021</v>
      </c>
      <c r="Z82" s="815">
        <v>2331029</v>
      </c>
      <c r="AA82" s="815">
        <v>1152381</v>
      </c>
      <c r="AB82" s="815">
        <v>494228</v>
      </c>
      <c r="AC82" s="815">
        <v>618865</v>
      </c>
      <c r="AD82" s="815">
        <v>833264</v>
      </c>
      <c r="AE82" s="815">
        <v>3055867</v>
      </c>
      <c r="AF82" s="815">
        <v>1224849</v>
      </c>
      <c r="AG82" s="815">
        <v>651737</v>
      </c>
      <c r="AH82" s="815">
        <v>886686</v>
      </c>
      <c r="AI82" s="815">
        <v>1638965</v>
      </c>
      <c r="AJ82" s="815">
        <v>1021458</v>
      </c>
      <c r="AK82" s="814">
        <v>20031025</v>
      </c>
      <c r="AL82" s="815">
        <v>156103</v>
      </c>
      <c r="AM82" s="829">
        <v>1.1000000000000001</v>
      </c>
      <c r="AN82" s="804"/>
    </row>
    <row r="83" spans="1:40">
      <c r="A83" s="704" t="s">
        <v>717</v>
      </c>
      <c r="B83" s="839" t="s">
        <v>718</v>
      </c>
      <c r="C83" s="818">
        <v>20264865</v>
      </c>
      <c r="D83" s="815">
        <v>57886</v>
      </c>
      <c r="E83" s="815">
        <v>4741</v>
      </c>
      <c r="F83" s="815">
        <v>17757</v>
      </c>
      <c r="G83" s="815">
        <v>3503</v>
      </c>
      <c r="H83" s="815">
        <v>4546262</v>
      </c>
      <c r="I83" s="815">
        <v>765268</v>
      </c>
      <c r="J83" s="815">
        <v>33001</v>
      </c>
      <c r="K83" s="815">
        <v>75788</v>
      </c>
      <c r="L83" s="815">
        <v>695540</v>
      </c>
      <c r="M83" s="815">
        <v>39835</v>
      </c>
      <c r="N83" s="815">
        <v>102927</v>
      </c>
      <c r="O83" s="815">
        <v>322113</v>
      </c>
      <c r="P83" s="815">
        <v>208776</v>
      </c>
      <c r="Q83" s="815">
        <v>830741</v>
      </c>
      <c r="R83" s="815">
        <v>37803</v>
      </c>
      <c r="S83" s="815">
        <v>486556</v>
      </c>
      <c r="T83" s="815">
        <v>178854</v>
      </c>
      <c r="U83" s="815">
        <v>376690</v>
      </c>
      <c r="V83" s="815">
        <v>51612</v>
      </c>
      <c r="W83" s="815">
        <v>340758</v>
      </c>
      <c r="X83" s="815">
        <v>636252</v>
      </c>
      <c r="Y83" s="815">
        <v>908140</v>
      </c>
      <c r="Z83" s="815">
        <v>2354758</v>
      </c>
      <c r="AA83" s="815">
        <v>1084052</v>
      </c>
      <c r="AB83" s="815">
        <v>513598</v>
      </c>
      <c r="AC83" s="815">
        <v>605227</v>
      </c>
      <c r="AD83" s="815">
        <v>808337</v>
      </c>
      <c r="AE83" s="815">
        <v>3099202</v>
      </c>
      <c r="AF83" s="815">
        <v>1293373</v>
      </c>
      <c r="AG83" s="815">
        <v>661084</v>
      </c>
      <c r="AH83" s="815">
        <v>917144</v>
      </c>
      <c r="AI83" s="815">
        <v>1673915</v>
      </c>
      <c r="AJ83" s="815">
        <v>998612</v>
      </c>
      <c r="AK83" s="814">
        <v>20183843</v>
      </c>
      <c r="AL83" s="815">
        <v>81022</v>
      </c>
      <c r="AM83" s="829">
        <v>0.4</v>
      </c>
      <c r="AN83" s="804"/>
    </row>
    <row r="84" spans="1:40">
      <c r="A84" s="704" t="s">
        <v>811</v>
      </c>
      <c r="B84" s="839" t="s">
        <v>812</v>
      </c>
      <c r="C84" s="818">
        <v>20710708</v>
      </c>
      <c r="D84" s="814">
        <v>56003</v>
      </c>
      <c r="E84" s="815">
        <v>4562</v>
      </c>
      <c r="F84" s="815">
        <v>16064</v>
      </c>
      <c r="G84" s="815">
        <v>3210</v>
      </c>
      <c r="H84" s="815">
        <v>4784673</v>
      </c>
      <c r="I84" s="815">
        <v>783951</v>
      </c>
      <c r="J84" s="815">
        <v>34030</v>
      </c>
      <c r="K84" s="815">
        <v>76761</v>
      </c>
      <c r="L84" s="815">
        <v>717808</v>
      </c>
      <c r="M84" s="815">
        <v>35515</v>
      </c>
      <c r="N84" s="815">
        <v>114517</v>
      </c>
      <c r="O84" s="815">
        <v>386523</v>
      </c>
      <c r="P84" s="815">
        <v>218141</v>
      </c>
      <c r="Q84" s="815">
        <v>866709</v>
      </c>
      <c r="R84" s="815">
        <v>54492</v>
      </c>
      <c r="S84" s="815">
        <v>516639</v>
      </c>
      <c r="T84" s="815">
        <v>182883</v>
      </c>
      <c r="U84" s="815">
        <v>422646</v>
      </c>
      <c r="V84" s="815">
        <v>43063</v>
      </c>
      <c r="W84" s="815">
        <v>330995</v>
      </c>
      <c r="X84" s="815">
        <v>665831</v>
      </c>
      <c r="Y84" s="815">
        <v>842796</v>
      </c>
      <c r="Z84" s="815">
        <v>2361469</v>
      </c>
      <c r="AA84" s="815">
        <v>1094199</v>
      </c>
      <c r="AB84" s="815">
        <v>597488</v>
      </c>
      <c r="AC84" s="815">
        <v>588182</v>
      </c>
      <c r="AD84" s="815">
        <v>822381</v>
      </c>
      <c r="AE84" s="815">
        <v>3154965</v>
      </c>
      <c r="AF84" s="815">
        <v>1301335</v>
      </c>
      <c r="AG84" s="815">
        <v>650887</v>
      </c>
      <c r="AH84" s="815">
        <v>969737</v>
      </c>
      <c r="AI84" s="815">
        <v>1687671</v>
      </c>
      <c r="AJ84" s="815">
        <v>1001039</v>
      </c>
      <c r="AK84" s="814">
        <v>20602492</v>
      </c>
      <c r="AL84" s="815">
        <v>108216</v>
      </c>
      <c r="AM84" s="840">
        <v>2.2000000000000002</v>
      </c>
      <c r="AN84" s="836"/>
    </row>
    <row r="85" spans="1:40">
      <c r="A85" s="704" t="s">
        <v>721</v>
      </c>
      <c r="B85" s="839" t="s">
        <v>722</v>
      </c>
      <c r="C85" s="782">
        <v>20620092</v>
      </c>
      <c r="D85" s="782">
        <v>53697</v>
      </c>
      <c r="E85" s="783">
        <v>4518</v>
      </c>
      <c r="F85" s="783">
        <v>16871</v>
      </c>
      <c r="G85" s="783">
        <v>2893</v>
      </c>
      <c r="H85" s="783">
        <v>4827786</v>
      </c>
      <c r="I85" s="783">
        <v>825534</v>
      </c>
      <c r="J85" s="783">
        <v>33680</v>
      </c>
      <c r="K85" s="783">
        <v>78137</v>
      </c>
      <c r="L85" s="783">
        <v>764073</v>
      </c>
      <c r="M85" s="783">
        <v>28763</v>
      </c>
      <c r="N85" s="783">
        <v>111045</v>
      </c>
      <c r="O85" s="783">
        <v>350332</v>
      </c>
      <c r="P85" s="783">
        <v>208284</v>
      </c>
      <c r="Q85" s="783">
        <v>872626</v>
      </c>
      <c r="R85" s="783">
        <v>10919</v>
      </c>
      <c r="S85" s="783">
        <v>468889</v>
      </c>
      <c r="T85" s="783">
        <v>150169</v>
      </c>
      <c r="U85" s="783">
        <v>554737</v>
      </c>
      <c r="V85" s="783">
        <v>48662</v>
      </c>
      <c r="W85" s="783">
        <v>321936</v>
      </c>
      <c r="X85" s="783">
        <v>639405</v>
      </c>
      <c r="Y85" s="783">
        <v>825323</v>
      </c>
      <c r="Z85" s="783">
        <v>2309563</v>
      </c>
      <c r="AA85" s="783">
        <v>1081708</v>
      </c>
      <c r="AB85" s="783">
        <v>616557</v>
      </c>
      <c r="AC85" s="783">
        <v>588222</v>
      </c>
      <c r="AD85" s="783">
        <v>829075</v>
      </c>
      <c r="AE85" s="783">
        <v>3157319</v>
      </c>
      <c r="AF85" s="783">
        <v>1265746</v>
      </c>
      <c r="AG85" s="783">
        <v>672107</v>
      </c>
      <c r="AH85" s="783">
        <v>949498</v>
      </c>
      <c r="AI85" s="783">
        <v>1722363</v>
      </c>
      <c r="AJ85" s="783">
        <v>928584</v>
      </c>
      <c r="AK85" s="782">
        <v>20491235</v>
      </c>
      <c r="AL85" s="783">
        <v>128857</v>
      </c>
      <c r="AM85" s="829">
        <v>-0.4</v>
      </c>
      <c r="AN85" s="804"/>
    </row>
    <row r="86" spans="1:40">
      <c r="A86" s="678" t="s">
        <v>1118</v>
      </c>
      <c r="B86" s="2201" t="s">
        <v>1119</v>
      </c>
      <c r="C86" s="795">
        <v>20567583</v>
      </c>
      <c r="D86" s="796">
        <v>53953</v>
      </c>
      <c r="E86" s="795">
        <v>4456</v>
      </c>
      <c r="F86" s="795">
        <v>15287</v>
      </c>
      <c r="G86" s="795">
        <v>2331</v>
      </c>
      <c r="H86" s="795">
        <v>4763791</v>
      </c>
      <c r="I86" s="795">
        <v>785067</v>
      </c>
      <c r="J86" s="795">
        <v>31638</v>
      </c>
      <c r="K86" s="795">
        <v>75411</v>
      </c>
      <c r="L86" s="795">
        <v>911575</v>
      </c>
      <c r="M86" s="795">
        <v>24230</v>
      </c>
      <c r="N86" s="795">
        <v>98863</v>
      </c>
      <c r="O86" s="795">
        <v>328701</v>
      </c>
      <c r="P86" s="795">
        <v>190453</v>
      </c>
      <c r="Q86" s="795">
        <v>828398</v>
      </c>
      <c r="R86" s="795">
        <v>8091</v>
      </c>
      <c r="S86" s="795">
        <v>423964</v>
      </c>
      <c r="T86" s="795">
        <v>184595</v>
      </c>
      <c r="U86" s="795">
        <v>523752</v>
      </c>
      <c r="V86" s="795">
        <v>44772</v>
      </c>
      <c r="W86" s="795">
        <v>304281</v>
      </c>
      <c r="X86" s="795">
        <v>615609</v>
      </c>
      <c r="Y86" s="795">
        <v>811856</v>
      </c>
      <c r="Z86" s="795">
        <v>2219251</v>
      </c>
      <c r="AA86" s="795">
        <v>1169049</v>
      </c>
      <c r="AB86" s="795">
        <v>594351</v>
      </c>
      <c r="AC86" s="795">
        <v>595124</v>
      </c>
      <c r="AD86" s="795">
        <v>823690</v>
      </c>
      <c r="AE86" s="795">
        <v>3111396</v>
      </c>
      <c r="AF86" s="795">
        <v>1319891</v>
      </c>
      <c r="AG86" s="795">
        <v>685221</v>
      </c>
      <c r="AH86" s="795">
        <v>972352</v>
      </c>
      <c r="AI86" s="795">
        <v>1785858</v>
      </c>
      <c r="AJ86" s="795">
        <v>894593</v>
      </c>
      <c r="AK86" s="796">
        <v>20438059</v>
      </c>
      <c r="AL86" s="795">
        <v>129524</v>
      </c>
      <c r="AM86" s="830">
        <v>-0.3</v>
      </c>
      <c r="AN86" s="804"/>
    </row>
    <row r="87" spans="1:40">
      <c r="A87" s="633" t="s">
        <v>813</v>
      </c>
      <c r="B87" s="803"/>
      <c r="C87" s="804"/>
      <c r="D87" s="804"/>
      <c r="E87" s="804"/>
      <c r="F87" s="804"/>
      <c r="G87" s="804"/>
      <c r="H87" s="804"/>
      <c r="I87" s="804"/>
      <c r="J87" s="804"/>
      <c r="K87" s="804"/>
      <c r="L87" s="804"/>
      <c r="M87" s="804"/>
      <c r="N87" s="804"/>
      <c r="O87" s="804"/>
      <c r="P87" s="804"/>
      <c r="Q87" s="804"/>
      <c r="R87" s="804"/>
      <c r="S87" s="804"/>
      <c r="T87" s="804"/>
      <c r="U87" s="804"/>
      <c r="V87" s="804"/>
      <c r="W87" s="804"/>
      <c r="X87" s="804"/>
      <c r="Y87" s="804"/>
      <c r="Z87" s="804"/>
      <c r="AA87" s="804"/>
      <c r="AB87" s="804"/>
      <c r="AC87" s="804"/>
      <c r="AD87" s="804"/>
      <c r="AE87" s="804"/>
      <c r="AF87" s="804"/>
      <c r="AG87" s="804"/>
      <c r="AH87" s="804"/>
      <c r="AI87" s="804"/>
      <c r="AJ87" s="804"/>
      <c r="AK87" s="804"/>
      <c r="AL87" s="804"/>
      <c r="AM87" s="804"/>
      <c r="AN87" s="804"/>
    </row>
    <row r="88" spans="1:40">
      <c r="A88" s="633" t="s">
        <v>828</v>
      </c>
      <c r="B88" s="803"/>
      <c r="C88" s="804"/>
      <c r="D88" s="804"/>
      <c r="E88" s="804"/>
      <c r="F88" s="804"/>
      <c r="G88" s="804"/>
      <c r="H88" s="804"/>
      <c r="I88" s="804"/>
      <c r="J88" s="804"/>
      <c r="K88" s="804"/>
      <c r="L88" s="804"/>
      <c r="M88" s="804"/>
      <c r="N88" s="804"/>
      <c r="O88" s="804"/>
      <c r="P88" s="804"/>
      <c r="Q88" s="804"/>
      <c r="R88" s="804"/>
      <c r="S88" s="804"/>
      <c r="T88" s="804"/>
      <c r="U88" s="804"/>
      <c r="V88" s="804"/>
      <c r="W88" s="804"/>
      <c r="X88" s="804"/>
      <c r="Y88" s="804"/>
      <c r="Z88" s="804"/>
      <c r="AA88" s="804"/>
      <c r="AB88" s="804"/>
      <c r="AC88" s="804"/>
      <c r="AD88" s="804"/>
      <c r="AE88" s="804"/>
      <c r="AF88" s="804"/>
      <c r="AG88" s="804"/>
      <c r="AH88" s="804"/>
      <c r="AI88" s="804"/>
      <c r="AJ88" s="804"/>
      <c r="AK88" s="804"/>
      <c r="AL88" s="804"/>
      <c r="AM88" s="804"/>
      <c r="AN88" s="804"/>
    </row>
    <row r="89" spans="1:40">
      <c r="A89" s="788" t="s">
        <v>829</v>
      </c>
      <c r="B89" s="803"/>
      <c r="C89" s="804"/>
      <c r="D89" s="804"/>
      <c r="E89" s="804"/>
      <c r="F89" s="804"/>
      <c r="G89" s="804"/>
      <c r="H89" s="804"/>
      <c r="I89" s="804"/>
      <c r="J89" s="804"/>
      <c r="K89" s="804"/>
      <c r="L89" s="804"/>
      <c r="M89" s="804"/>
      <c r="N89" s="804"/>
      <c r="O89" s="804"/>
      <c r="P89" s="804"/>
      <c r="Q89" s="804"/>
      <c r="R89" s="804"/>
      <c r="S89" s="804"/>
      <c r="T89" s="804"/>
      <c r="U89" s="804"/>
      <c r="V89" s="804"/>
      <c r="W89" s="804"/>
      <c r="X89" s="804"/>
      <c r="Y89" s="804"/>
      <c r="Z89" s="804"/>
      <c r="AA89" s="804"/>
      <c r="AB89" s="804"/>
      <c r="AC89" s="804"/>
      <c r="AD89" s="804"/>
      <c r="AE89" s="804"/>
      <c r="AF89" s="804"/>
      <c r="AG89" s="804"/>
      <c r="AH89" s="804"/>
      <c r="AI89" s="804"/>
      <c r="AJ89" s="804"/>
      <c r="AK89" s="804"/>
      <c r="AL89" s="805"/>
      <c r="AM89" s="805" t="s">
        <v>623</v>
      </c>
      <c r="AN89" s="804"/>
    </row>
    <row r="90" spans="1:40" s="734" customFormat="1" ht="6.75" customHeight="1">
      <c r="A90" s="636"/>
      <c r="B90" s="637"/>
      <c r="C90" s="736"/>
      <c r="D90" s="737"/>
      <c r="E90" s="737"/>
      <c r="F90" s="737"/>
      <c r="G90" s="737"/>
      <c r="H90" s="737"/>
      <c r="I90" s="737"/>
      <c r="J90" s="737"/>
      <c r="K90" s="737"/>
      <c r="L90" s="737"/>
      <c r="M90" s="737"/>
      <c r="N90" s="737"/>
      <c r="O90" s="737"/>
      <c r="P90" s="737"/>
      <c r="Q90" s="737"/>
      <c r="R90" s="737"/>
      <c r="S90" s="737"/>
      <c r="T90" s="737"/>
      <c r="U90" s="737"/>
      <c r="V90" s="737"/>
      <c r="W90" s="737"/>
      <c r="X90" s="737"/>
      <c r="Y90" s="737"/>
      <c r="Z90" s="737"/>
      <c r="AA90" s="737"/>
      <c r="AB90" s="737"/>
      <c r="AC90" s="737"/>
      <c r="AD90" s="737"/>
      <c r="AE90" s="737"/>
      <c r="AF90" s="737"/>
      <c r="AG90" s="737"/>
      <c r="AH90" s="737"/>
      <c r="AI90" s="737"/>
      <c r="AJ90" s="737"/>
      <c r="AK90" s="737"/>
      <c r="AL90" s="738"/>
      <c r="AM90" s="739"/>
    </row>
    <row r="91" spans="1:40" s="734" customFormat="1" ht="18.75" customHeight="1">
      <c r="A91" s="642" t="s">
        <v>637</v>
      </c>
      <c r="B91" s="643"/>
      <c r="C91" s="741" t="s">
        <v>774</v>
      </c>
      <c r="D91" s="742" t="s">
        <v>470</v>
      </c>
      <c r="E91" s="743" t="s">
        <v>471</v>
      </c>
      <c r="F91" s="743" t="s">
        <v>472</v>
      </c>
      <c r="G91" s="743" t="s">
        <v>473</v>
      </c>
      <c r="H91" s="741" t="s">
        <v>474</v>
      </c>
      <c r="I91" s="737"/>
      <c r="J91" s="737"/>
      <c r="K91" s="737"/>
      <c r="L91" s="737"/>
      <c r="M91" s="737"/>
      <c r="N91" s="737"/>
      <c r="O91" s="737"/>
      <c r="P91" s="737"/>
      <c r="Q91" s="737"/>
      <c r="R91" s="737"/>
      <c r="S91" s="737"/>
      <c r="T91" s="737"/>
      <c r="U91" s="737"/>
      <c r="V91" s="737"/>
      <c r="W91" s="738"/>
      <c r="X91" s="2304" t="s">
        <v>775</v>
      </c>
      <c r="Y91" s="2304" t="s">
        <v>475</v>
      </c>
      <c r="Z91" s="2304" t="s">
        <v>776</v>
      </c>
      <c r="AA91" s="2304" t="s">
        <v>777</v>
      </c>
      <c r="AB91" s="2304" t="s">
        <v>778</v>
      </c>
      <c r="AC91" s="2304" t="s">
        <v>779</v>
      </c>
      <c r="AD91" s="2304" t="s">
        <v>780</v>
      </c>
      <c r="AE91" s="2309" t="s">
        <v>781</v>
      </c>
      <c r="AF91" s="2304" t="s">
        <v>782</v>
      </c>
      <c r="AG91" s="2304" t="s">
        <v>123</v>
      </c>
      <c r="AH91" s="2304" t="s">
        <v>490</v>
      </c>
      <c r="AI91" s="2304" t="s">
        <v>783</v>
      </c>
      <c r="AJ91" s="2313" t="s">
        <v>810</v>
      </c>
      <c r="AK91" s="2304" t="s">
        <v>785</v>
      </c>
      <c r="AL91" s="2307" t="s">
        <v>786</v>
      </c>
      <c r="AM91" s="743" t="s">
        <v>625</v>
      </c>
    </row>
    <row r="92" spans="1:40" s="734" customFormat="1" ht="21" customHeight="1">
      <c r="A92" s="642"/>
      <c r="B92" s="643"/>
      <c r="C92" s="741"/>
      <c r="D92" s="743"/>
      <c r="E92" s="743"/>
      <c r="F92" s="743"/>
      <c r="G92" s="743"/>
      <c r="H92" s="743"/>
      <c r="I92" s="746" t="s">
        <v>788</v>
      </c>
      <c r="J92" s="747" t="s">
        <v>789</v>
      </c>
      <c r="K92" s="746" t="s">
        <v>790</v>
      </c>
      <c r="L92" s="746" t="s">
        <v>791</v>
      </c>
      <c r="M92" s="746" t="s">
        <v>792</v>
      </c>
      <c r="N92" s="746" t="s">
        <v>793</v>
      </c>
      <c r="O92" s="746" t="s">
        <v>794</v>
      </c>
      <c r="P92" s="746" t="s">
        <v>795</v>
      </c>
      <c r="Q92" s="746" t="s">
        <v>796</v>
      </c>
      <c r="R92" s="746" t="s">
        <v>797</v>
      </c>
      <c r="S92" s="746" t="s">
        <v>798</v>
      </c>
      <c r="T92" s="746" t="s">
        <v>799</v>
      </c>
      <c r="U92" s="746" t="s">
        <v>800</v>
      </c>
      <c r="V92" s="739" t="s">
        <v>801</v>
      </c>
      <c r="W92" s="746" t="s">
        <v>802</v>
      </c>
      <c r="X92" s="2305"/>
      <c r="Y92" s="2305"/>
      <c r="Z92" s="2305"/>
      <c r="AA92" s="2305"/>
      <c r="AB92" s="2305"/>
      <c r="AC92" s="2305"/>
      <c r="AD92" s="2305"/>
      <c r="AE92" s="2310"/>
      <c r="AF92" s="2305"/>
      <c r="AG92" s="2305"/>
      <c r="AH92" s="2305"/>
      <c r="AI92" s="2305"/>
      <c r="AJ92" s="2314"/>
      <c r="AK92" s="2305"/>
      <c r="AL92" s="2308"/>
      <c r="AM92" s="743" t="s">
        <v>803</v>
      </c>
    </row>
    <row r="93" spans="1:40" s="734" customFormat="1" ht="9.75" customHeight="1">
      <c r="A93" s="654"/>
      <c r="B93" s="655"/>
      <c r="C93" s="748"/>
      <c r="D93" s="749"/>
      <c r="E93" s="749"/>
      <c r="F93" s="749"/>
      <c r="G93" s="749"/>
      <c r="H93" s="749"/>
      <c r="I93" s="749"/>
      <c r="J93" s="749"/>
      <c r="K93" s="749"/>
      <c r="L93" s="749"/>
      <c r="M93" s="749"/>
      <c r="N93" s="749"/>
      <c r="O93" s="749"/>
      <c r="P93" s="749"/>
      <c r="Q93" s="749"/>
      <c r="R93" s="749"/>
      <c r="S93" s="749"/>
      <c r="T93" s="749"/>
      <c r="U93" s="749"/>
      <c r="V93" s="749"/>
      <c r="W93" s="749"/>
      <c r="X93" s="2306"/>
      <c r="Y93" s="749"/>
      <c r="Z93" s="749"/>
      <c r="AA93" s="749"/>
      <c r="AB93" s="749"/>
      <c r="AC93" s="749"/>
      <c r="AD93" s="749"/>
      <c r="AE93" s="749"/>
      <c r="AF93" s="2306"/>
      <c r="AG93" s="749"/>
      <c r="AH93" s="749"/>
      <c r="AI93" s="749"/>
      <c r="AJ93" s="806"/>
      <c r="AK93" s="749"/>
      <c r="AL93" s="751"/>
      <c r="AM93" s="749" t="s">
        <v>657</v>
      </c>
    </row>
    <row r="94" spans="1:40">
      <c r="A94" s="704" t="s">
        <v>816</v>
      </c>
      <c r="B94" s="837" t="s">
        <v>817</v>
      </c>
      <c r="C94" s="818">
        <v>19893967</v>
      </c>
      <c r="D94" s="815">
        <v>75330</v>
      </c>
      <c r="E94" s="815">
        <v>5843</v>
      </c>
      <c r="F94" s="815">
        <v>25239</v>
      </c>
      <c r="G94" s="815">
        <v>11059</v>
      </c>
      <c r="H94" s="815">
        <v>4976728</v>
      </c>
      <c r="I94" s="815">
        <v>853822</v>
      </c>
      <c r="J94" s="815">
        <v>54811</v>
      </c>
      <c r="K94" s="815">
        <v>96053</v>
      </c>
      <c r="L94" s="815">
        <v>461312</v>
      </c>
      <c r="M94" s="815">
        <v>16230</v>
      </c>
      <c r="N94" s="815">
        <v>174057</v>
      </c>
      <c r="O94" s="815">
        <v>696804</v>
      </c>
      <c r="P94" s="815">
        <v>305646</v>
      </c>
      <c r="Q94" s="815">
        <v>971085</v>
      </c>
      <c r="R94" s="815">
        <v>82124</v>
      </c>
      <c r="S94" s="815">
        <v>256615</v>
      </c>
      <c r="T94" s="815">
        <v>146331</v>
      </c>
      <c r="U94" s="815">
        <v>429023</v>
      </c>
      <c r="V94" s="815">
        <v>87558</v>
      </c>
      <c r="W94" s="815">
        <v>345257</v>
      </c>
      <c r="X94" s="815">
        <v>841357</v>
      </c>
      <c r="Y94" s="815">
        <v>934345</v>
      </c>
      <c r="Z94" s="815">
        <v>1966501</v>
      </c>
      <c r="AA94" s="815">
        <v>1251751</v>
      </c>
      <c r="AB94" s="815">
        <v>623918</v>
      </c>
      <c r="AC94" s="815">
        <v>542984</v>
      </c>
      <c r="AD94" s="815">
        <v>826744</v>
      </c>
      <c r="AE94" s="815">
        <v>2644234</v>
      </c>
      <c r="AF94" s="815">
        <v>1072518</v>
      </c>
      <c r="AG94" s="815">
        <v>700076</v>
      </c>
      <c r="AH94" s="815">
        <v>837583</v>
      </c>
      <c r="AI94" s="815">
        <v>1379568</v>
      </c>
      <c r="AJ94" s="815">
        <v>1089248</v>
      </c>
      <c r="AK94" s="814">
        <v>19805026</v>
      </c>
      <c r="AL94" s="816">
        <v>88941</v>
      </c>
      <c r="AM94" s="838" t="s">
        <v>467</v>
      </c>
      <c r="AN94" s="804"/>
    </row>
    <row r="95" spans="1:40">
      <c r="A95" s="704" t="s">
        <v>818</v>
      </c>
      <c r="B95" s="837" t="s">
        <v>819</v>
      </c>
      <c r="C95" s="818">
        <v>19883016</v>
      </c>
      <c r="D95" s="815">
        <v>73308</v>
      </c>
      <c r="E95" s="815">
        <v>5879</v>
      </c>
      <c r="F95" s="815">
        <v>22770</v>
      </c>
      <c r="G95" s="815">
        <v>10855</v>
      </c>
      <c r="H95" s="815">
        <v>5292865</v>
      </c>
      <c r="I95" s="815">
        <v>791219</v>
      </c>
      <c r="J95" s="815">
        <v>64330</v>
      </c>
      <c r="K95" s="815">
        <v>79868</v>
      </c>
      <c r="L95" s="815">
        <v>454052</v>
      </c>
      <c r="M95" s="815">
        <v>24641</v>
      </c>
      <c r="N95" s="815">
        <v>179981</v>
      </c>
      <c r="O95" s="815">
        <v>787965</v>
      </c>
      <c r="P95" s="815">
        <v>302886</v>
      </c>
      <c r="Q95" s="815">
        <v>1111011</v>
      </c>
      <c r="R95" s="815">
        <v>87463</v>
      </c>
      <c r="S95" s="815">
        <v>328807</v>
      </c>
      <c r="T95" s="815">
        <v>156828</v>
      </c>
      <c r="U95" s="815">
        <v>487667</v>
      </c>
      <c r="V95" s="815">
        <v>88809</v>
      </c>
      <c r="W95" s="815">
        <v>347338</v>
      </c>
      <c r="X95" s="815">
        <v>913384</v>
      </c>
      <c r="Y95" s="815">
        <v>967198</v>
      </c>
      <c r="Z95" s="815">
        <v>1783757</v>
      </c>
      <c r="AA95" s="815">
        <v>1208839</v>
      </c>
      <c r="AB95" s="815">
        <v>586753</v>
      </c>
      <c r="AC95" s="815">
        <v>591474</v>
      </c>
      <c r="AD95" s="815">
        <v>709561</v>
      </c>
      <c r="AE95" s="815">
        <v>2537760</v>
      </c>
      <c r="AF95" s="815">
        <v>1098666</v>
      </c>
      <c r="AG95" s="815">
        <v>687413</v>
      </c>
      <c r="AH95" s="815">
        <v>831724</v>
      </c>
      <c r="AI95" s="815">
        <v>1414129</v>
      </c>
      <c r="AJ95" s="815">
        <v>1048934</v>
      </c>
      <c r="AK95" s="814">
        <v>19785269</v>
      </c>
      <c r="AL95" s="816">
        <v>97747</v>
      </c>
      <c r="AM95" s="829">
        <v>-0.1</v>
      </c>
      <c r="AN95" s="804"/>
    </row>
    <row r="96" spans="1:40">
      <c r="A96" s="704" t="s">
        <v>820</v>
      </c>
      <c r="B96" s="837" t="s">
        <v>821</v>
      </c>
      <c r="C96" s="818">
        <v>18265674</v>
      </c>
      <c r="D96" s="815">
        <v>70859</v>
      </c>
      <c r="E96" s="815">
        <v>5268</v>
      </c>
      <c r="F96" s="815">
        <v>21616</v>
      </c>
      <c r="G96" s="815">
        <v>4286</v>
      </c>
      <c r="H96" s="815">
        <v>3953789</v>
      </c>
      <c r="I96" s="815">
        <v>745483</v>
      </c>
      <c r="J96" s="815">
        <v>44709</v>
      </c>
      <c r="K96" s="815">
        <v>70103</v>
      </c>
      <c r="L96" s="815">
        <v>420113</v>
      </c>
      <c r="M96" s="815">
        <v>12805</v>
      </c>
      <c r="N96" s="815">
        <v>105977</v>
      </c>
      <c r="O96" s="815">
        <v>256218</v>
      </c>
      <c r="P96" s="815">
        <v>230976</v>
      </c>
      <c r="Q96" s="815">
        <v>855999</v>
      </c>
      <c r="R96" s="815">
        <v>47955</v>
      </c>
      <c r="S96" s="815">
        <v>307849</v>
      </c>
      <c r="T96" s="815">
        <v>146528</v>
      </c>
      <c r="U96" s="815">
        <v>389141</v>
      </c>
      <c r="V96" s="815">
        <v>90963</v>
      </c>
      <c r="W96" s="815">
        <v>228970</v>
      </c>
      <c r="X96" s="815">
        <v>682430</v>
      </c>
      <c r="Y96" s="815">
        <v>836955</v>
      </c>
      <c r="Z96" s="815">
        <v>1955089</v>
      </c>
      <c r="AA96" s="815">
        <v>1113513</v>
      </c>
      <c r="AB96" s="815">
        <v>575574</v>
      </c>
      <c r="AC96" s="815">
        <v>567187</v>
      </c>
      <c r="AD96" s="815">
        <v>704720</v>
      </c>
      <c r="AE96" s="815">
        <v>2575102</v>
      </c>
      <c r="AF96" s="815">
        <v>1097906</v>
      </c>
      <c r="AG96" s="815">
        <v>694617</v>
      </c>
      <c r="AH96" s="815">
        <v>833674</v>
      </c>
      <c r="AI96" s="815">
        <v>1486690</v>
      </c>
      <c r="AJ96" s="815">
        <v>1029710</v>
      </c>
      <c r="AK96" s="814">
        <v>18208985</v>
      </c>
      <c r="AL96" s="816">
        <v>56689</v>
      </c>
      <c r="AM96" s="829">
        <v>-8.1</v>
      </c>
      <c r="AN96" s="804"/>
    </row>
    <row r="97" spans="1:40">
      <c r="A97" s="704" t="s">
        <v>822</v>
      </c>
      <c r="B97" s="837" t="s">
        <v>823</v>
      </c>
      <c r="C97" s="818">
        <v>19164148</v>
      </c>
      <c r="D97" s="815">
        <v>63114</v>
      </c>
      <c r="E97" s="815">
        <v>5437</v>
      </c>
      <c r="F97" s="815">
        <v>20816</v>
      </c>
      <c r="G97" s="815">
        <v>5838</v>
      </c>
      <c r="H97" s="815">
        <v>4523846</v>
      </c>
      <c r="I97" s="815">
        <v>753410</v>
      </c>
      <c r="J97" s="815">
        <v>38154</v>
      </c>
      <c r="K97" s="815">
        <v>80810</v>
      </c>
      <c r="L97" s="815">
        <v>566352</v>
      </c>
      <c r="M97" s="815">
        <v>21092</v>
      </c>
      <c r="N97" s="815">
        <v>166588</v>
      </c>
      <c r="O97" s="815">
        <v>328163</v>
      </c>
      <c r="P97" s="815">
        <v>243864</v>
      </c>
      <c r="Q97" s="815">
        <v>1007767</v>
      </c>
      <c r="R97" s="815">
        <v>74322</v>
      </c>
      <c r="S97" s="815">
        <v>358363</v>
      </c>
      <c r="T97" s="815">
        <v>192970</v>
      </c>
      <c r="U97" s="815">
        <v>349906</v>
      </c>
      <c r="V97" s="815">
        <v>82674</v>
      </c>
      <c r="W97" s="815">
        <v>259411</v>
      </c>
      <c r="X97" s="815">
        <v>821004</v>
      </c>
      <c r="Y97" s="815">
        <v>752785</v>
      </c>
      <c r="Z97" s="815">
        <v>2033322</v>
      </c>
      <c r="AA97" s="815">
        <v>1132018</v>
      </c>
      <c r="AB97" s="815">
        <v>549427</v>
      </c>
      <c r="AC97" s="815">
        <v>586213</v>
      </c>
      <c r="AD97" s="815">
        <v>703723</v>
      </c>
      <c r="AE97" s="815">
        <v>2640628</v>
      </c>
      <c r="AF97" s="815">
        <v>1125376</v>
      </c>
      <c r="AG97" s="815">
        <v>692689</v>
      </c>
      <c r="AH97" s="815">
        <v>861817</v>
      </c>
      <c r="AI97" s="815">
        <v>1556653</v>
      </c>
      <c r="AJ97" s="815">
        <v>1024325</v>
      </c>
      <c r="AK97" s="814">
        <v>19099031</v>
      </c>
      <c r="AL97" s="816">
        <v>65117</v>
      </c>
      <c r="AM97" s="829">
        <v>4.9000000000000004</v>
      </c>
      <c r="AN97" s="804"/>
    </row>
    <row r="98" spans="1:40">
      <c r="A98" s="704" t="s">
        <v>824</v>
      </c>
      <c r="B98" s="837" t="s">
        <v>830</v>
      </c>
      <c r="C98" s="818">
        <v>19328819</v>
      </c>
      <c r="D98" s="815">
        <v>67740</v>
      </c>
      <c r="E98" s="815">
        <v>5621</v>
      </c>
      <c r="F98" s="815">
        <v>16060</v>
      </c>
      <c r="G98" s="815">
        <v>5957</v>
      </c>
      <c r="H98" s="815">
        <v>4711466</v>
      </c>
      <c r="I98" s="815">
        <v>680195</v>
      </c>
      <c r="J98" s="815">
        <v>37286</v>
      </c>
      <c r="K98" s="815">
        <v>82175</v>
      </c>
      <c r="L98" s="815">
        <v>587047</v>
      </c>
      <c r="M98" s="815">
        <v>31795</v>
      </c>
      <c r="N98" s="815">
        <v>178527</v>
      </c>
      <c r="O98" s="815">
        <v>367043</v>
      </c>
      <c r="P98" s="815">
        <v>249003</v>
      </c>
      <c r="Q98" s="815">
        <v>1089244</v>
      </c>
      <c r="R98" s="815">
        <v>69146</v>
      </c>
      <c r="S98" s="815">
        <v>474100</v>
      </c>
      <c r="T98" s="815">
        <v>190212</v>
      </c>
      <c r="U98" s="815">
        <v>308356</v>
      </c>
      <c r="V98" s="815">
        <v>87582</v>
      </c>
      <c r="W98" s="815">
        <v>279755</v>
      </c>
      <c r="X98" s="815">
        <v>763160</v>
      </c>
      <c r="Y98" s="815">
        <v>730820</v>
      </c>
      <c r="Z98" s="815">
        <v>2148442</v>
      </c>
      <c r="AA98" s="815">
        <v>1073881</v>
      </c>
      <c r="AB98" s="815">
        <v>533665</v>
      </c>
      <c r="AC98" s="815">
        <v>619820</v>
      </c>
      <c r="AD98" s="815">
        <v>698876</v>
      </c>
      <c r="AE98" s="815">
        <v>2656444</v>
      </c>
      <c r="AF98" s="815">
        <v>1102320</v>
      </c>
      <c r="AG98" s="815">
        <v>686948</v>
      </c>
      <c r="AH98" s="815">
        <v>880170</v>
      </c>
      <c r="AI98" s="815">
        <v>1531857</v>
      </c>
      <c r="AJ98" s="815">
        <v>1001497</v>
      </c>
      <c r="AK98" s="814">
        <v>19234744</v>
      </c>
      <c r="AL98" s="816">
        <v>94075</v>
      </c>
      <c r="AM98" s="829">
        <v>0.9</v>
      </c>
      <c r="AN98" s="804"/>
    </row>
    <row r="99" spans="1:40">
      <c r="A99" s="704" t="s">
        <v>831</v>
      </c>
      <c r="B99" s="837" t="s">
        <v>832</v>
      </c>
      <c r="C99" s="818">
        <v>19547490</v>
      </c>
      <c r="D99" s="815">
        <v>67322</v>
      </c>
      <c r="E99" s="815">
        <v>5095</v>
      </c>
      <c r="F99" s="815">
        <v>24406</v>
      </c>
      <c r="G99" s="815">
        <v>5086</v>
      </c>
      <c r="H99" s="815">
        <v>4731709</v>
      </c>
      <c r="I99" s="815">
        <v>730154</v>
      </c>
      <c r="J99" s="815">
        <v>37316</v>
      </c>
      <c r="K99" s="815">
        <v>66411</v>
      </c>
      <c r="L99" s="815">
        <v>593109</v>
      </c>
      <c r="M99" s="815">
        <v>38609</v>
      </c>
      <c r="N99" s="815">
        <v>143991</v>
      </c>
      <c r="O99" s="815">
        <v>294841</v>
      </c>
      <c r="P99" s="815">
        <v>245320</v>
      </c>
      <c r="Q99" s="815">
        <v>990167</v>
      </c>
      <c r="R99" s="815">
        <v>44146</v>
      </c>
      <c r="S99" s="815">
        <v>492896</v>
      </c>
      <c r="T99" s="815">
        <v>294244</v>
      </c>
      <c r="U99" s="815">
        <v>385587</v>
      </c>
      <c r="V99" s="815">
        <v>65698</v>
      </c>
      <c r="W99" s="815">
        <v>309220</v>
      </c>
      <c r="X99" s="815">
        <v>622346</v>
      </c>
      <c r="Y99" s="815">
        <v>750299</v>
      </c>
      <c r="Z99" s="815">
        <v>2274633</v>
      </c>
      <c r="AA99" s="815">
        <v>1152678</v>
      </c>
      <c r="AB99" s="815">
        <v>561921</v>
      </c>
      <c r="AC99" s="815">
        <v>604656</v>
      </c>
      <c r="AD99" s="815">
        <v>734522</v>
      </c>
      <c r="AE99" s="815">
        <v>2671983</v>
      </c>
      <c r="AF99" s="815">
        <v>1130096</v>
      </c>
      <c r="AG99" s="815">
        <v>673000</v>
      </c>
      <c r="AH99" s="815">
        <v>837777</v>
      </c>
      <c r="AI99" s="815">
        <v>1589055</v>
      </c>
      <c r="AJ99" s="815">
        <v>1007577</v>
      </c>
      <c r="AK99" s="814">
        <v>19444161</v>
      </c>
      <c r="AL99" s="816">
        <v>103329</v>
      </c>
      <c r="AM99" s="829">
        <v>1.1000000000000001</v>
      </c>
      <c r="AN99" s="804"/>
    </row>
    <row r="100" spans="1:40" ht="14.4" customHeight="1">
      <c r="A100" s="704" t="s">
        <v>833</v>
      </c>
      <c r="B100" s="837" t="s">
        <v>834</v>
      </c>
      <c r="C100" s="818">
        <v>19821321</v>
      </c>
      <c r="D100" s="815">
        <v>63825</v>
      </c>
      <c r="E100" s="815">
        <v>4868</v>
      </c>
      <c r="F100" s="815">
        <v>18393</v>
      </c>
      <c r="G100" s="815">
        <v>5437</v>
      </c>
      <c r="H100" s="815">
        <v>4623027</v>
      </c>
      <c r="I100" s="815">
        <v>777896</v>
      </c>
      <c r="J100" s="815">
        <v>35925</v>
      </c>
      <c r="K100" s="815">
        <v>71027</v>
      </c>
      <c r="L100" s="815">
        <v>589957</v>
      </c>
      <c r="M100" s="815">
        <v>41748</v>
      </c>
      <c r="N100" s="815">
        <v>115361</v>
      </c>
      <c r="O100" s="815">
        <v>321402</v>
      </c>
      <c r="P100" s="815">
        <v>243774</v>
      </c>
      <c r="Q100" s="815">
        <v>946244</v>
      </c>
      <c r="R100" s="815">
        <v>45377</v>
      </c>
      <c r="S100" s="815">
        <v>406323</v>
      </c>
      <c r="T100" s="815">
        <v>287593</v>
      </c>
      <c r="U100" s="815">
        <v>362180</v>
      </c>
      <c r="V100" s="815">
        <v>53579</v>
      </c>
      <c r="W100" s="815">
        <v>324641</v>
      </c>
      <c r="X100" s="815">
        <v>679775</v>
      </c>
      <c r="Y100" s="815">
        <v>851176</v>
      </c>
      <c r="Z100" s="815">
        <v>2256230</v>
      </c>
      <c r="AA100" s="815">
        <v>1077003</v>
      </c>
      <c r="AB100" s="815">
        <v>567657</v>
      </c>
      <c r="AC100" s="815">
        <v>626120</v>
      </c>
      <c r="AD100" s="815">
        <v>804141</v>
      </c>
      <c r="AE100" s="815">
        <v>2897570</v>
      </c>
      <c r="AF100" s="815">
        <v>1129674</v>
      </c>
      <c r="AG100" s="815">
        <v>656027</v>
      </c>
      <c r="AH100" s="815">
        <v>870343</v>
      </c>
      <c r="AI100" s="815">
        <v>1588665</v>
      </c>
      <c r="AJ100" s="815">
        <v>980652</v>
      </c>
      <c r="AK100" s="814">
        <v>19700583</v>
      </c>
      <c r="AL100" s="816">
        <v>120738</v>
      </c>
      <c r="AM100" s="829">
        <v>1.4</v>
      </c>
      <c r="AN100" s="804"/>
    </row>
    <row r="101" spans="1:40" ht="14.4" customHeight="1">
      <c r="A101" s="704" t="s">
        <v>835</v>
      </c>
      <c r="B101" s="837" t="s">
        <v>1096</v>
      </c>
      <c r="C101" s="818">
        <v>19891060</v>
      </c>
      <c r="D101" s="815">
        <v>63073</v>
      </c>
      <c r="E101" s="815">
        <v>4919</v>
      </c>
      <c r="F101" s="815">
        <v>16284</v>
      </c>
      <c r="G101" s="815">
        <v>6339</v>
      </c>
      <c r="H101" s="815">
        <v>4715646</v>
      </c>
      <c r="I101" s="815">
        <v>773072</v>
      </c>
      <c r="J101" s="815">
        <v>32534</v>
      </c>
      <c r="K101" s="815">
        <v>70573</v>
      </c>
      <c r="L101" s="815">
        <v>619020</v>
      </c>
      <c r="M101" s="815">
        <v>43206</v>
      </c>
      <c r="N101" s="815">
        <v>120185</v>
      </c>
      <c r="O101" s="815">
        <v>346023</v>
      </c>
      <c r="P101" s="815">
        <v>235963</v>
      </c>
      <c r="Q101" s="815">
        <v>898545</v>
      </c>
      <c r="R101" s="815">
        <v>49541</v>
      </c>
      <c r="S101" s="815">
        <v>445421</v>
      </c>
      <c r="T101" s="815">
        <v>321394</v>
      </c>
      <c r="U101" s="815">
        <v>392108</v>
      </c>
      <c r="V101" s="815">
        <v>49299</v>
      </c>
      <c r="W101" s="815">
        <v>318762</v>
      </c>
      <c r="X101" s="815">
        <v>679884</v>
      </c>
      <c r="Y101" s="815">
        <v>875183</v>
      </c>
      <c r="Z101" s="815">
        <v>2108065</v>
      </c>
      <c r="AA101" s="815">
        <v>1199523</v>
      </c>
      <c r="AB101" s="815">
        <v>558226</v>
      </c>
      <c r="AC101" s="815">
        <v>614037</v>
      </c>
      <c r="AD101" s="815">
        <v>798084</v>
      </c>
      <c r="AE101" s="815">
        <v>2944712</v>
      </c>
      <c r="AF101" s="815">
        <v>1114169</v>
      </c>
      <c r="AG101" s="815">
        <v>639502</v>
      </c>
      <c r="AH101" s="815">
        <v>826230</v>
      </c>
      <c r="AI101" s="815">
        <v>1569250</v>
      </c>
      <c r="AJ101" s="815">
        <v>994192</v>
      </c>
      <c r="AK101" s="814">
        <v>19727318</v>
      </c>
      <c r="AL101" s="816">
        <v>163742</v>
      </c>
      <c r="AM101" s="829">
        <v>0.4</v>
      </c>
      <c r="AN101" s="804"/>
    </row>
    <row r="102" spans="1:40">
      <c r="A102" s="704" t="s">
        <v>1097</v>
      </c>
      <c r="B102" s="837" t="s">
        <v>1098</v>
      </c>
      <c r="C102" s="818">
        <v>20138478</v>
      </c>
      <c r="D102" s="815">
        <v>61487</v>
      </c>
      <c r="E102" s="815">
        <v>5179</v>
      </c>
      <c r="F102" s="815">
        <v>17306</v>
      </c>
      <c r="G102" s="815">
        <v>4687</v>
      </c>
      <c r="H102" s="815">
        <v>4609818</v>
      </c>
      <c r="I102" s="815">
        <v>688210</v>
      </c>
      <c r="J102" s="815">
        <v>36236</v>
      </c>
      <c r="K102" s="815">
        <v>64896</v>
      </c>
      <c r="L102" s="815">
        <v>664720</v>
      </c>
      <c r="M102" s="815">
        <v>36665</v>
      </c>
      <c r="N102" s="815">
        <v>118180</v>
      </c>
      <c r="O102" s="815">
        <v>418720</v>
      </c>
      <c r="P102" s="815">
        <v>223166</v>
      </c>
      <c r="Q102" s="815">
        <v>801576</v>
      </c>
      <c r="R102" s="815">
        <v>50402</v>
      </c>
      <c r="S102" s="815">
        <v>599135</v>
      </c>
      <c r="T102" s="815">
        <v>206932</v>
      </c>
      <c r="U102" s="815">
        <v>335119</v>
      </c>
      <c r="V102" s="815">
        <v>48545</v>
      </c>
      <c r="W102" s="815">
        <v>317316</v>
      </c>
      <c r="X102" s="815">
        <v>621846</v>
      </c>
      <c r="Y102" s="815">
        <v>847408</v>
      </c>
      <c r="Z102" s="815">
        <v>2289863</v>
      </c>
      <c r="AA102" s="815">
        <v>1116922</v>
      </c>
      <c r="AB102" s="815">
        <v>507594</v>
      </c>
      <c r="AC102" s="815">
        <v>609015</v>
      </c>
      <c r="AD102" s="815">
        <v>829966</v>
      </c>
      <c r="AE102" s="815">
        <v>3048803</v>
      </c>
      <c r="AF102" s="815">
        <v>1201097</v>
      </c>
      <c r="AG102" s="815">
        <v>652838</v>
      </c>
      <c r="AH102" s="815">
        <v>901458</v>
      </c>
      <c r="AI102" s="815">
        <v>1622187</v>
      </c>
      <c r="AJ102" s="815">
        <v>1028217</v>
      </c>
      <c r="AK102" s="814">
        <v>19975691</v>
      </c>
      <c r="AL102" s="816">
        <v>162787</v>
      </c>
      <c r="AM102" s="829">
        <v>1.2</v>
      </c>
      <c r="AN102" s="804"/>
    </row>
    <row r="103" spans="1:40">
      <c r="A103" s="704" t="s">
        <v>1099</v>
      </c>
      <c r="B103" s="837" t="s">
        <v>1100</v>
      </c>
      <c r="C103" s="818">
        <v>20266777</v>
      </c>
      <c r="D103" s="815">
        <v>57663</v>
      </c>
      <c r="E103" s="815">
        <v>4783</v>
      </c>
      <c r="F103" s="815">
        <v>18076</v>
      </c>
      <c r="G103" s="815">
        <v>3469</v>
      </c>
      <c r="H103" s="815">
        <v>4512596</v>
      </c>
      <c r="I103" s="815">
        <v>733757</v>
      </c>
      <c r="J103" s="815">
        <v>33884</v>
      </c>
      <c r="K103" s="815">
        <v>71341</v>
      </c>
      <c r="L103" s="815">
        <v>692029</v>
      </c>
      <c r="M103" s="815">
        <v>35568</v>
      </c>
      <c r="N103" s="815">
        <v>105846</v>
      </c>
      <c r="O103" s="815">
        <v>340457</v>
      </c>
      <c r="P103" s="815">
        <v>205253</v>
      </c>
      <c r="Q103" s="815">
        <v>801139</v>
      </c>
      <c r="R103" s="815">
        <v>41502</v>
      </c>
      <c r="S103" s="815">
        <v>530684</v>
      </c>
      <c r="T103" s="815">
        <v>172479</v>
      </c>
      <c r="U103" s="815">
        <v>366425</v>
      </c>
      <c r="V103" s="815">
        <v>50694</v>
      </c>
      <c r="W103" s="815">
        <v>331538</v>
      </c>
      <c r="X103" s="815">
        <v>618767</v>
      </c>
      <c r="Y103" s="815">
        <v>900991</v>
      </c>
      <c r="Z103" s="815">
        <v>2366576</v>
      </c>
      <c r="AA103" s="815">
        <v>1085948</v>
      </c>
      <c r="AB103" s="815">
        <v>512122</v>
      </c>
      <c r="AC103" s="815">
        <v>608260</v>
      </c>
      <c r="AD103" s="815">
        <v>820943</v>
      </c>
      <c r="AE103" s="815">
        <v>3104675</v>
      </c>
      <c r="AF103" s="815">
        <v>1285968</v>
      </c>
      <c r="AG103" s="815">
        <v>665648</v>
      </c>
      <c r="AH103" s="815">
        <v>909076</v>
      </c>
      <c r="AI103" s="815">
        <v>1682090</v>
      </c>
      <c r="AJ103" s="815">
        <v>1008348</v>
      </c>
      <c r="AK103" s="814">
        <v>20165999</v>
      </c>
      <c r="AL103" s="816">
        <v>100778</v>
      </c>
      <c r="AM103" s="829">
        <v>0.6</v>
      </c>
      <c r="AN103" s="804"/>
    </row>
    <row r="104" spans="1:40">
      <c r="A104" s="704" t="s">
        <v>747</v>
      </c>
      <c r="B104" s="837" t="s">
        <v>1101</v>
      </c>
      <c r="C104" s="818">
        <v>20608802</v>
      </c>
      <c r="D104" s="815">
        <v>56438</v>
      </c>
      <c r="E104" s="815">
        <v>4728</v>
      </c>
      <c r="F104" s="815">
        <v>15819</v>
      </c>
      <c r="G104" s="815">
        <v>3394</v>
      </c>
      <c r="H104" s="815">
        <v>4742224</v>
      </c>
      <c r="I104" s="815">
        <v>787824</v>
      </c>
      <c r="J104" s="815">
        <v>34035</v>
      </c>
      <c r="K104" s="815">
        <v>77824</v>
      </c>
      <c r="L104" s="815">
        <v>713395</v>
      </c>
      <c r="M104" s="815">
        <v>37469</v>
      </c>
      <c r="N104" s="815">
        <v>112548</v>
      </c>
      <c r="O104" s="815">
        <v>379907</v>
      </c>
      <c r="P104" s="815">
        <v>218522</v>
      </c>
      <c r="Q104" s="815">
        <v>859729</v>
      </c>
      <c r="R104" s="815">
        <v>49611</v>
      </c>
      <c r="S104" s="815">
        <v>498105</v>
      </c>
      <c r="T104" s="815">
        <v>179188</v>
      </c>
      <c r="U104" s="815">
        <v>411087</v>
      </c>
      <c r="V104" s="815">
        <v>44933</v>
      </c>
      <c r="W104" s="815">
        <v>338047</v>
      </c>
      <c r="X104" s="815">
        <v>668340</v>
      </c>
      <c r="Y104" s="815">
        <v>870302</v>
      </c>
      <c r="Z104" s="815">
        <v>2356241</v>
      </c>
      <c r="AA104" s="815">
        <v>1101258</v>
      </c>
      <c r="AB104" s="815">
        <v>570482</v>
      </c>
      <c r="AC104" s="815">
        <v>588130</v>
      </c>
      <c r="AD104" s="815">
        <v>819952</v>
      </c>
      <c r="AE104" s="815">
        <v>3150247</v>
      </c>
      <c r="AF104" s="815">
        <v>1294291</v>
      </c>
      <c r="AG104" s="815">
        <v>648455</v>
      </c>
      <c r="AH104" s="815">
        <v>976331</v>
      </c>
      <c r="AI104" s="815">
        <v>1639836</v>
      </c>
      <c r="AJ104" s="815">
        <v>1001471</v>
      </c>
      <c r="AK104" s="814">
        <v>20507939</v>
      </c>
      <c r="AL104" s="816">
        <v>100863</v>
      </c>
      <c r="AM104" s="829">
        <v>1.7</v>
      </c>
      <c r="AN104" s="804"/>
    </row>
    <row r="105" spans="1:40" s="802" customFormat="1" ht="12">
      <c r="A105" s="1702" t="s">
        <v>825</v>
      </c>
      <c r="B105" s="1707" t="s">
        <v>1120</v>
      </c>
      <c r="C105" s="802">
        <v>20630823</v>
      </c>
      <c r="D105" s="1704">
        <v>54212</v>
      </c>
      <c r="E105" s="802">
        <v>4428</v>
      </c>
      <c r="F105" s="802">
        <v>16535</v>
      </c>
      <c r="G105" s="802">
        <v>2986</v>
      </c>
      <c r="H105" s="802">
        <v>4845180</v>
      </c>
      <c r="I105" s="802">
        <v>820255</v>
      </c>
      <c r="J105" s="802">
        <v>34081</v>
      </c>
      <c r="K105" s="802">
        <v>77557</v>
      </c>
      <c r="L105" s="802">
        <v>731722</v>
      </c>
      <c r="M105" s="802">
        <v>30506</v>
      </c>
      <c r="N105" s="802">
        <v>114038</v>
      </c>
      <c r="O105" s="802">
        <v>360992</v>
      </c>
      <c r="P105" s="802">
        <v>214021</v>
      </c>
      <c r="Q105" s="802">
        <v>885067</v>
      </c>
      <c r="R105" s="802">
        <v>22411</v>
      </c>
      <c r="S105" s="802">
        <v>500576</v>
      </c>
      <c r="T105" s="802">
        <v>162760</v>
      </c>
      <c r="U105" s="802">
        <v>519328</v>
      </c>
      <c r="V105" s="802">
        <v>46924</v>
      </c>
      <c r="W105" s="802">
        <v>324942</v>
      </c>
      <c r="X105" s="802">
        <v>647459</v>
      </c>
      <c r="Y105" s="802">
        <v>817173</v>
      </c>
      <c r="Z105" s="802">
        <v>2319224</v>
      </c>
      <c r="AA105" s="802">
        <v>1057860</v>
      </c>
      <c r="AB105" s="802">
        <v>627570</v>
      </c>
      <c r="AC105" s="802">
        <v>594177</v>
      </c>
      <c r="AD105" s="802">
        <v>827664</v>
      </c>
      <c r="AE105" s="802">
        <v>3134299</v>
      </c>
      <c r="AF105" s="802">
        <v>1259545</v>
      </c>
      <c r="AG105" s="802">
        <v>670185</v>
      </c>
      <c r="AH105" s="802">
        <v>931352</v>
      </c>
      <c r="AI105" s="802">
        <v>1754766</v>
      </c>
      <c r="AJ105" s="802">
        <v>942599</v>
      </c>
      <c r="AK105" s="1704">
        <v>20507214</v>
      </c>
      <c r="AL105" s="802">
        <v>123609</v>
      </c>
      <c r="AM105" s="1705">
        <v>0.1</v>
      </c>
      <c r="AN105" s="841"/>
    </row>
    <row r="106" spans="1:40">
      <c r="A106" s="1706" t="s">
        <v>1033</v>
      </c>
      <c r="B106" s="801" t="s">
        <v>1102</v>
      </c>
      <c r="C106" s="795">
        <v>20643574</v>
      </c>
      <c r="D106" s="796">
        <v>53324</v>
      </c>
      <c r="E106" s="795">
        <v>4502</v>
      </c>
      <c r="F106" s="795">
        <v>15754</v>
      </c>
      <c r="G106" s="795">
        <v>2488</v>
      </c>
      <c r="H106" s="795">
        <v>4802583</v>
      </c>
      <c r="I106" s="795">
        <v>782179</v>
      </c>
      <c r="J106" s="795">
        <v>31610</v>
      </c>
      <c r="K106" s="795">
        <v>75125</v>
      </c>
      <c r="L106" s="795">
        <v>927430</v>
      </c>
      <c r="M106" s="795">
        <v>25319</v>
      </c>
      <c r="N106" s="795">
        <v>96732</v>
      </c>
      <c r="O106" s="795">
        <v>335999</v>
      </c>
      <c r="P106" s="795">
        <v>194234</v>
      </c>
      <c r="Q106" s="795">
        <v>831213</v>
      </c>
      <c r="R106" s="795">
        <v>8117</v>
      </c>
      <c r="S106" s="795">
        <v>435591</v>
      </c>
      <c r="T106" s="795">
        <v>192269</v>
      </c>
      <c r="U106" s="795">
        <v>522010</v>
      </c>
      <c r="V106" s="795">
        <v>45590</v>
      </c>
      <c r="W106" s="795">
        <v>299165</v>
      </c>
      <c r="X106" s="795">
        <v>620785</v>
      </c>
      <c r="Y106" s="795">
        <v>810250</v>
      </c>
      <c r="Z106" s="795">
        <v>2235387</v>
      </c>
      <c r="AA106" s="795">
        <v>1199174</v>
      </c>
      <c r="AB106" s="795">
        <v>573849</v>
      </c>
      <c r="AC106" s="795">
        <v>595887</v>
      </c>
      <c r="AD106" s="795">
        <v>824606</v>
      </c>
      <c r="AE106" s="795">
        <v>3116259</v>
      </c>
      <c r="AF106" s="795">
        <v>1327878</v>
      </c>
      <c r="AG106" s="795">
        <v>682155</v>
      </c>
      <c r="AH106" s="795">
        <v>973408</v>
      </c>
      <c r="AI106" s="795">
        <v>1762507</v>
      </c>
      <c r="AJ106" s="795">
        <v>913160</v>
      </c>
      <c r="AK106" s="795">
        <v>20513956</v>
      </c>
      <c r="AL106" s="795">
        <v>129618</v>
      </c>
      <c r="AM106" s="786">
        <v>0.1</v>
      </c>
    </row>
  </sheetData>
  <mergeCells count="45">
    <mergeCell ref="AK91:AK92"/>
    <mergeCell ref="AL91:AL92"/>
    <mergeCell ref="AD91:AD92"/>
    <mergeCell ref="AE91:AE92"/>
    <mergeCell ref="AF91:AF93"/>
    <mergeCell ref="AG91:AG92"/>
    <mergeCell ref="AH91:AH92"/>
    <mergeCell ref="AK70:AK71"/>
    <mergeCell ref="AL70:AL71"/>
    <mergeCell ref="AI91:AI92"/>
    <mergeCell ref="X91:X93"/>
    <mergeCell ref="Y91:Y92"/>
    <mergeCell ref="Z91:Z92"/>
    <mergeCell ref="AA91:AA92"/>
    <mergeCell ref="AB91:AB92"/>
    <mergeCell ref="AC91:AC92"/>
    <mergeCell ref="AJ91:AJ92"/>
    <mergeCell ref="AE70:AE71"/>
    <mergeCell ref="AF70:AF72"/>
    <mergeCell ref="AG70:AG71"/>
    <mergeCell ref="AH70:AH71"/>
    <mergeCell ref="AI70:AI71"/>
    <mergeCell ref="AJ70:AJ71"/>
    <mergeCell ref="AJ4:AJ5"/>
    <mergeCell ref="AK4:AK5"/>
    <mergeCell ref="AL4:AL5"/>
    <mergeCell ref="X70:X72"/>
    <mergeCell ref="Y70:Y71"/>
    <mergeCell ref="Z70:Z71"/>
    <mergeCell ref="AA70:AA71"/>
    <mergeCell ref="AB70:AB71"/>
    <mergeCell ref="AC70:AC71"/>
    <mergeCell ref="AD70:AD71"/>
    <mergeCell ref="AD4:AD5"/>
    <mergeCell ref="AE4:AE5"/>
    <mergeCell ref="AF4:AF6"/>
    <mergeCell ref="AG4:AG5"/>
    <mergeCell ref="AH4:AH5"/>
    <mergeCell ref="AI4:AI5"/>
    <mergeCell ref="AC4:AC5"/>
    <mergeCell ref="X4:X6"/>
    <mergeCell ref="Y4:Y5"/>
    <mergeCell ref="Z4:Z5"/>
    <mergeCell ref="AA4:AA5"/>
    <mergeCell ref="AB4:AB5"/>
  </mergeCells>
  <phoneticPr fontId="2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813C-29E6-4FC8-91BD-6DF0F18FE933}">
  <dimension ref="A1:J16"/>
  <sheetViews>
    <sheetView workbookViewId="0"/>
  </sheetViews>
  <sheetFormatPr defaultRowHeight="13"/>
  <cols>
    <col min="1" max="1" width="10.6328125" customWidth="1"/>
    <col min="2" max="2" width="11.6328125" customWidth="1"/>
    <col min="3" max="3" width="8.08984375" customWidth="1"/>
    <col min="4" max="4" width="11.6328125" customWidth="1"/>
    <col min="5" max="5" width="8.08984375" customWidth="1"/>
    <col min="6" max="6" width="11.6328125" customWidth="1"/>
    <col min="7" max="7" width="8.08984375" customWidth="1"/>
    <col min="8" max="8" width="11.6328125" customWidth="1"/>
    <col min="9" max="9" width="8.08984375" customWidth="1"/>
  </cols>
  <sheetData>
    <row r="1" spans="1:10" ht="13.5" thickBot="1">
      <c r="A1" s="872" t="s">
        <v>842</v>
      </c>
      <c r="B1" s="1627"/>
      <c r="C1" s="1627"/>
      <c r="D1" s="1627"/>
      <c r="E1" s="1627"/>
      <c r="F1" s="1627"/>
      <c r="G1" s="1627"/>
      <c r="H1" s="873" t="s">
        <v>836</v>
      </c>
      <c r="I1" s="1627"/>
      <c r="J1" s="1627"/>
    </row>
    <row r="2" spans="1:10">
      <c r="A2" s="1708" t="s">
        <v>636</v>
      </c>
      <c r="B2" s="2315" t="s">
        <v>837</v>
      </c>
      <c r="C2" s="2315"/>
      <c r="D2" s="1709" t="s">
        <v>838</v>
      </c>
      <c r="E2" s="1710"/>
      <c r="F2" s="1711" t="s">
        <v>839</v>
      </c>
      <c r="G2" s="1712"/>
      <c r="H2" s="1709" t="s">
        <v>840</v>
      </c>
      <c r="I2" s="1710"/>
      <c r="J2" s="1627"/>
    </row>
    <row r="3" spans="1:10" ht="13.5" thickBot="1">
      <c r="A3" s="1713"/>
      <c r="B3" s="876" t="s">
        <v>469</v>
      </c>
      <c r="C3" s="877" t="s">
        <v>841</v>
      </c>
      <c r="D3" s="874" t="s">
        <v>469</v>
      </c>
      <c r="E3" s="875" t="s">
        <v>841</v>
      </c>
      <c r="F3" s="876" t="s">
        <v>469</v>
      </c>
      <c r="G3" s="877" t="s">
        <v>841</v>
      </c>
      <c r="H3" s="874" t="s">
        <v>469</v>
      </c>
      <c r="I3" s="875" t="s">
        <v>841</v>
      </c>
      <c r="J3" s="1627"/>
    </row>
    <row r="4" spans="1:10">
      <c r="A4" s="1714" t="s">
        <v>431</v>
      </c>
      <c r="B4" s="1715">
        <v>16276250</v>
      </c>
      <c r="C4" s="1716">
        <v>0.1</v>
      </c>
      <c r="D4" s="1717">
        <v>11252272</v>
      </c>
      <c r="E4" s="1718">
        <v>2.8</v>
      </c>
      <c r="F4" s="1715">
        <v>1138739</v>
      </c>
      <c r="G4" s="1716">
        <v>8.1999999999999993</v>
      </c>
      <c r="H4" s="1717">
        <v>3885239</v>
      </c>
      <c r="I4" s="1718">
        <v>-9</v>
      </c>
      <c r="J4" s="1627"/>
    </row>
    <row r="5" spans="1:10">
      <c r="A5" s="1719" t="s">
        <v>1034</v>
      </c>
      <c r="B5" s="1720">
        <v>4199007</v>
      </c>
      <c r="C5" s="1727">
        <v>1.1000000000000001</v>
      </c>
      <c r="D5" s="1722">
        <v>3052267</v>
      </c>
      <c r="E5" s="1728">
        <v>3.9</v>
      </c>
      <c r="F5" s="1720">
        <v>235343</v>
      </c>
      <c r="G5" s="1727">
        <v>9.1</v>
      </c>
      <c r="H5" s="1722">
        <v>911397</v>
      </c>
      <c r="I5" s="1728">
        <v>-8.8000000000000007</v>
      </c>
      <c r="J5" s="1627"/>
    </row>
    <row r="6" spans="1:10">
      <c r="A6" s="1724" t="s">
        <v>1035</v>
      </c>
      <c r="B6" s="1715">
        <v>3851774</v>
      </c>
      <c r="C6" s="1721">
        <v>-0.4</v>
      </c>
      <c r="D6" s="1717">
        <v>2533283</v>
      </c>
      <c r="E6" s="1723">
        <v>2.8</v>
      </c>
      <c r="F6" s="1715">
        <v>310239</v>
      </c>
      <c r="G6" s="1721">
        <v>8.6999999999999993</v>
      </c>
      <c r="H6" s="1717">
        <v>1008252</v>
      </c>
      <c r="I6" s="1723">
        <v>-9.9</v>
      </c>
      <c r="J6" s="1627"/>
    </row>
    <row r="7" spans="1:10">
      <c r="A7" s="1724" t="s">
        <v>1036</v>
      </c>
      <c r="B7" s="1715">
        <v>4453250</v>
      </c>
      <c r="C7" s="1721">
        <v>0.9</v>
      </c>
      <c r="D7" s="1717">
        <v>3329008</v>
      </c>
      <c r="E7" s="1723">
        <v>4.2</v>
      </c>
      <c r="F7" s="1715">
        <v>245817</v>
      </c>
      <c r="G7" s="1721">
        <v>8</v>
      </c>
      <c r="H7" s="1717">
        <v>878425</v>
      </c>
      <c r="I7" s="1723">
        <v>-11.2</v>
      </c>
      <c r="J7" s="1627"/>
    </row>
    <row r="8" spans="1:10">
      <c r="A8" s="1725" t="s">
        <v>1037</v>
      </c>
      <c r="B8" s="1715">
        <v>3772219</v>
      </c>
      <c r="C8" s="1721">
        <v>-1.5</v>
      </c>
      <c r="D8" s="1717">
        <v>2337714</v>
      </c>
      <c r="E8" s="1723">
        <v>-0.3</v>
      </c>
      <c r="F8" s="1715">
        <v>347340</v>
      </c>
      <c r="G8" s="1721">
        <v>7.2</v>
      </c>
      <c r="H8" s="1717">
        <v>1087165</v>
      </c>
      <c r="I8" s="1723">
        <v>-6.3</v>
      </c>
      <c r="J8" s="1627"/>
    </row>
    <row r="9" spans="1:10">
      <c r="A9" s="1714" t="s">
        <v>874</v>
      </c>
      <c r="B9" s="2143">
        <v>16379952</v>
      </c>
      <c r="C9" s="1716">
        <v>0.6</v>
      </c>
      <c r="D9" s="2216">
        <v>11336069</v>
      </c>
      <c r="E9" s="1718">
        <v>0.7</v>
      </c>
      <c r="F9" s="2143">
        <v>1162522</v>
      </c>
      <c r="G9" s="1716">
        <v>2.1</v>
      </c>
      <c r="H9" s="2216">
        <v>3881361</v>
      </c>
      <c r="I9" s="1718">
        <v>-0.1</v>
      </c>
      <c r="J9" s="1627"/>
    </row>
    <row r="10" spans="1:10">
      <c r="A10" s="2202" t="s">
        <v>1121</v>
      </c>
      <c r="B10" s="2203">
        <v>4226728</v>
      </c>
      <c r="C10" s="2204">
        <v>0.7</v>
      </c>
      <c r="D10" s="2203">
        <v>3078886</v>
      </c>
      <c r="E10" s="2204">
        <v>0.9</v>
      </c>
      <c r="F10" s="1720">
        <v>239842</v>
      </c>
      <c r="G10" s="1727">
        <v>1.9</v>
      </c>
      <c r="H10" s="1722">
        <v>908000</v>
      </c>
      <c r="I10" s="1728">
        <v>-0.4</v>
      </c>
      <c r="J10" s="1627"/>
    </row>
    <row r="11" spans="1:10">
      <c r="A11" s="2205" t="s">
        <v>1122</v>
      </c>
      <c r="B11" s="2206">
        <v>3887090</v>
      </c>
      <c r="C11" s="2207">
        <v>0.9</v>
      </c>
      <c r="D11" s="2206">
        <v>2555989</v>
      </c>
      <c r="E11" s="2207">
        <v>0.9</v>
      </c>
      <c r="F11" s="1715">
        <v>316158</v>
      </c>
      <c r="G11" s="1721">
        <v>1.9</v>
      </c>
      <c r="H11" s="1717">
        <v>1014943</v>
      </c>
      <c r="I11" s="1723">
        <v>0.7</v>
      </c>
      <c r="J11" s="1627"/>
    </row>
    <row r="12" spans="1:10">
      <c r="A12" s="2205" t="s">
        <v>1104</v>
      </c>
      <c r="B12" s="2206">
        <v>4532598</v>
      </c>
      <c r="C12" s="2207">
        <v>1.8</v>
      </c>
      <c r="D12" s="2206">
        <v>3411687</v>
      </c>
      <c r="E12" s="2207">
        <v>2.5</v>
      </c>
      <c r="F12" s="1715">
        <v>251278</v>
      </c>
      <c r="G12" s="1721">
        <v>2.2000000000000002</v>
      </c>
      <c r="H12" s="1717">
        <v>869633</v>
      </c>
      <c r="I12" s="1723">
        <v>-1</v>
      </c>
      <c r="J12" s="1627"/>
    </row>
    <row r="13" spans="1:10">
      <c r="A13" s="2208" t="s">
        <v>1123</v>
      </c>
      <c r="B13" s="2206">
        <v>3733534</v>
      </c>
      <c r="C13" s="2207">
        <v>-1</v>
      </c>
      <c r="D13" s="2206">
        <v>2289505</v>
      </c>
      <c r="E13" s="2207">
        <v>-2.1</v>
      </c>
      <c r="F13" s="1715">
        <v>355244</v>
      </c>
      <c r="G13" s="1721">
        <v>2.2999999999999998</v>
      </c>
      <c r="H13" s="1717">
        <v>1088785</v>
      </c>
      <c r="I13" s="1723">
        <v>0.1</v>
      </c>
      <c r="J13" s="1627"/>
    </row>
    <row r="14" spans="1:10">
      <c r="A14" s="2202" t="s">
        <v>1124</v>
      </c>
      <c r="B14" s="2203">
        <v>4091076</v>
      </c>
      <c r="C14" s="2204">
        <v>-3.2</v>
      </c>
      <c r="D14" s="2203">
        <v>2952326</v>
      </c>
      <c r="E14" s="2204">
        <v>-4.0999999999999996</v>
      </c>
      <c r="F14" s="1720">
        <v>250106</v>
      </c>
      <c r="G14" s="1727">
        <v>4.3</v>
      </c>
      <c r="H14" s="1722">
        <v>888644</v>
      </c>
      <c r="I14" s="1728">
        <v>-2.1</v>
      </c>
      <c r="J14" s="1627"/>
    </row>
    <row r="15" spans="1:10" ht="13.5" thickBot="1">
      <c r="A15" s="2209" t="s">
        <v>1103</v>
      </c>
      <c r="B15" s="2210">
        <v>3756372</v>
      </c>
      <c r="C15" s="2211">
        <v>-3.4</v>
      </c>
      <c r="D15" s="2210">
        <v>2377832</v>
      </c>
      <c r="E15" s="2211">
        <v>-7</v>
      </c>
      <c r="F15" s="2212">
        <v>335450</v>
      </c>
      <c r="G15" s="2213">
        <v>6.1</v>
      </c>
      <c r="H15" s="2214">
        <v>1043090</v>
      </c>
      <c r="I15" s="2215">
        <v>2.8</v>
      </c>
      <c r="J15" s="1627"/>
    </row>
    <row r="16" spans="1:10">
      <c r="A16" s="1627"/>
      <c r="B16" s="1627"/>
      <c r="C16" s="1627"/>
      <c r="D16" s="1627"/>
      <c r="E16" s="1627"/>
      <c r="F16" s="1627"/>
      <c r="G16" s="1627"/>
      <c r="H16" s="1627"/>
      <c r="I16" s="1627"/>
      <c r="J16" s="1627"/>
    </row>
  </sheetData>
  <mergeCells count="1">
    <mergeCell ref="B2:C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FF50-7640-478B-A563-C03627686DB4}">
  <sheetPr>
    <tabColor theme="9" tint="0.59999389629810485"/>
  </sheetPr>
  <dimension ref="A1:BC6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" defaultRowHeight="12"/>
  <cols>
    <col min="1" max="1" width="36" style="182" customWidth="1"/>
    <col min="2" max="16" width="10.6328125" style="182" customWidth="1"/>
    <col min="17" max="17" width="10.6328125" style="182" hidden="1" customWidth="1"/>
    <col min="18" max="18" width="10.6328125" style="182" customWidth="1"/>
    <col min="19" max="28" width="11.6328125" style="182" customWidth="1"/>
    <col min="29" max="29" width="10.453125" style="182" hidden="1" customWidth="1"/>
    <col min="30" max="41" width="11.6328125" style="182" customWidth="1"/>
    <col min="42" max="46" width="11.6328125" style="17" customWidth="1"/>
    <col min="47" max="47" width="11.6328125" style="17" hidden="1" customWidth="1"/>
    <col min="48" max="48" width="9.81640625" style="17" customWidth="1"/>
    <col min="49" max="51" width="8.6328125" style="17" customWidth="1"/>
    <col min="52" max="52" width="8.6328125" style="17" hidden="1" customWidth="1"/>
    <col min="53" max="55" width="8.6328125" style="17" customWidth="1"/>
    <col min="56" max="16384" width="9" style="17"/>
  </cols>
  <sheetData>
    <row r="1" spans="1:55">
      <c r="A1" s="175" t="s">
        <v>225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810" t="s">
        <v>333</v>
      </c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3"/>
      <c r="AC1" s="3"/>
      <c r="AD1" s="177"/>
      <c r="AE1" s="178"/>
      <c r="AF1" s="178"/>
      <c r="AG1" s="178"/>
      <c r="AH1" s="178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 t="s">
        <v>1052</v>
      </c>
      <c r="AT1" s="179"/>
    </row>
    <row r="2" spans="1:55" ht="12.5" thickBot="1">
      <c r="A2" s="178"/>
      <c r="B2" s="280" t="s">
        <v>0</v>
      </c>
      <c r="C2" s="280" t="s">
        <v>0</v>
      </c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280" t="s">
        <v>0</v>
      </c>
      <c r="P2" s="280" t="s">
        <v>0</v>
      </c>
      <c r="Q2" s="280"/>
      <c r="R2" s="67" t="s">
        <v>0</v>
      </c>
      <c r="S2" s="67" t="s">
        <v>0</v>
      </c>
      <c r="T2" s="67" t="s">
        <v>0</v>
      </c>
      <c r="U2" s="67" t="s">
        <v>0</v>
      </c>
      <c r="V2" s="67" t="s">
        <v>0</v>
      </c>
      <c r="W2" s="67" t="s">
        <v>0</v>
      </c>
      <c r="X2" s="67" t="s">
        <v>0</v>
      </c>
      <c r="Y2" s="67" t="s">
        <v>0</v>
      </c>
      <c r="Z2" s="67" t="s">
        <v>0</v>
      </c>
      <c r="AA2" s="67" t="s">
        <v>0</v>
      </c>
      <c r="AB2" s="67" t="s">
        <v>0</v>
      </c>
      <c r="AC2" s="67"/>
      <c r="AD2" s="179" t="s">
        <v>0</v>
      </c>
      <c r="AE2" s="179" t="s">
        <v>0</v>
      </c>
      <c r="AF2" s="179" t="s">
        <v>0</v>
      </c>
      <c r="AG2" s="179" t="s">
        <v>0</v>
      </c>
      <c r="AH2" s="179" t="s">
        <v>0</v>
      </c>
      <c r="AI2" s="179" t="s">
        <v>468</v>
      </c>
      <c r="AJ2" s="179" t="s">
        <v>468</v>
      </c>
      <c r="AK2" s="1928" t="s">
        <v>468</v>
      </c>
      <c r="AL2" s="1928" t="s">
        <v>468</v>
      </c>
      <c r="AM2" s="179" t="s">
        <v>468</v>
      </c>
      <c r="AN2" s="179" t="s">
        <v>468</v>
      </c>
      <c r="AO2" s="1929" t="s">
        <v>468</v>
      </c>
      <c r="AP2" s="1928" t="s">
        <v>468</v>
      </c>
      <c r="AQ2" s="15" t="s">
        <v>468</v>
      </c>
      <c r="AR2" s="70" t="s">
        <v>468</v>
      </c>
      <c r="AS2" s="15" t="s">
        <v>468</v>
      </c>
      <c r="AT2" s="15" t="s">
        <v>468</v>
      </c>
      <c r="AU2" s="70" t="s">
        <v>612</v>
      </c>
      <c r="AV2" s="233"/>
      <c r="AW2" s="233"/>
      <c r="AX2" s="233"/>
    </row>
    <row r="3" spans="1:55" ht="13.5" customHeight="1">
      <c r="A3" s="183"/>
      <c r="B3" s="2033"/>
      <c r="C3" s="1851"/>
      <c r="D3" s="1851"/>
      <c r="E3" s="1851"/>
      <c r="F3" s="1851"/>
      <c r="G3" s="1851"/>
      <c r="H3" s="1851"/>
      <c r="I3" s="1851"/>
      <c r="J3" s="1851"/>
      <c r="K3" s="1851"/>
      <c r="L3" s="1851"/>
      <c r="M3" s="1851"/>
      <c r="N3" s="1851"/>
      <c r="O3" s="1851"/>
      <c r="P3" s="1851"/>
      <c r="Q3" s="1877" t="s">
        <v>849</v>
      </c>
      <c r="R3" s="2034" t="s">
        <v>150</v>
      </c>
      <c r="S3" s="2034"/>
      <c r="T3" s="2034"/>
      <c r="U3" s="2034"/>
      <c r="V3" s="2034"/>
      <c r="W3" s="2034"/>
      <c r="X3" s="2034"/>
      <c r="Y3" s="2034"/>
      <c r="Z3" s="2034"/>
      <c r="AA3" s="2034"/>
      <c r="AB3" s="2034"/>
      <c r="AC3" s="2034"/>
      <c r="AD3" s="2034"/>
      <c r="AE3" s="2034"/>
      <c r="AF3" s="2034"/>
      <c r="AG3" s="2034"/>
      <c r="AH3" s="2034"/>
      <c r="AI3" s="2263" t="s">
        <v>461</v>
      </c>
      <c r="AJ3" s="2263"/>
      <c r="AK3" s="2263"/>
      <c r="AL3" s="2263"/>
      <c r="AM3" s="2263"/>
      <c r="AN3" s="2263"/>
      <c r="AO3" s="2263"/>
      <c r="AP3" s="2263"/>
      <c r="AQ3" s="2263"/>
      <c r="AR3" s="2263"/>
      <c r="AS3" s="2263"/>
      <c r="AT3" s="2263"/>
      <c r="AU3" s="1870"/>
    </row>
    <row r="4" spans="1:55">
      <c r="A4" s="185" t="s">
        <v>151</v>
      </c>
      <c r="B4" s="2013" t="s">
        <v>904</v>
      </c>
      <c r="C4" s="1184" t="s">
        <v>905</v>
      </c>
      <c r="D4" s="1184" t="s">
        <v>906</v>
      </c>
      <c r="E4" s="1184" t="s">
        <v>907</v>
      </c>
      <c r="F4" s="1184" t="s">
        <v>908</v>
      </c>
      <c r="G4" s="1184" t="s">
        <v>909</v>
      </c>
      <c r="H4" s="1184" t="s">
        <v>910</v>
      </c>
      <c r="I4" s="1184" t="s">
        <v>911</v>
      </c>
      <c r="J4" s="1184" t="s">
        <v>912</v>
      </c>
      <c r="K4" s="1184" t="s">
        <v>913</v>
      </c>
      <c r="L4" s="1184" t="s">
        <v>914</v>
      </c>
      <c r="M4" s="1184" t="s">
        <v>915</v>
      </c>
      <c r="N4" s="1184" t="s">
        <v>916</v>
      </c>
      <c r="O4" s="1184" t="s">
        <v>917</v>
      </c>
      <c r="P4" s="1184" t="s">
        <v>918</v>
      </c>
      <c r="Q4" s="1803" t="s">
        <v>8</v>
      </c>
      <c r="R4" s="186" t="s">
        <v>8</v>
      </c>
      <c r="S4" s="187" t="s">
        <v>9</v>
      </c>
      <c r="T4" s="186" t="s">
        <v>10</v>
      </c>
      <c r="U4" s="187" t="s">
        <v>11</v>
      </c>
      <c r="V4" s="186" t="s">
        <v>12</v>
      </c>
      <c r="W4" s="187" t="s">
        <v>13</v>
      </c>
      <c r="X4" s="186" t="s">
        <v>14</v>
      </c>
      <c r="Y4" s="187" t="s">
        <v>15</v>
      </c>
      <c r="Z4" s="186" t="s">
        <v>16</v>
      </c>
      <c r="AA4" s="187" t="s">
        <v>17</v>
      </c>
      <c r="AB4" s="188" t="s">
        <v>18</v>
      </c>
      <c r="AC4" s="1820" t="s">
        <v>19</v>
      </c>
      <c r="AD4" s="1191" t="s">
        <v>19</v>
      </c>
      <c r="AE4" s="1030" t="s">
        <v>20</v>
      </c>
      <c r="AF4" s="1030" t="s">
        <v>21</v>
      </c>
      <c r="AG4" s="1030" t="s">
        <v>22</v>
      </c>
      <c r="AH4" s="1030" t="s">
        <v>23</v>
      </c>
      <c r="AI4" s="243" t="s">
        <v>24</v>
      </c>
      <c r="AJ4" s="244" t="s">
        <v>25</v>
      </c>
      <c r="AK4" s="242" t="s">
        <v>26</v>
      </c>
      <c r="AL4" s="244" t="s">
        <v>27</v>
      </c>
      <c r="AM4" s="243" t="s">
        <v>28</v>
      </c>
      <c r="AN4" s="244" t="s">
        <v>29</v>
      </c>
      <c r="AO4" s="245" t="s">
        <v>30</v>
      </c>
      <c r="AP4" s="974" t="s">
        <v>71</v>
      </c>
      <c r="AQ4" s="245" t="s">
        <v>187</v>
      </c>
      <c r="AR4" s="245" t="s">
        <v>212</v>
      </c>
      <c r="AS4" s="243" t="s">
        <v>222</v>
      </c>
      <c r="AT4" s="242" t="s">
        <v>428</v>
      </c>
      <c r="AU4" s="368" t="s">
        <v>874</v>
      </c>
      <c r="AV4" s="1829"/>
      <c r="AW4" s="1138" t="s">
        <v>160</v>
      </c>
      <c r="AX4" s="1108"/>
      <c r="AY4" s="1827"/>
      <c r="AZ4" s="1110" t="s">
        <v>859</v>
      </c>
      <c r="BA4" s="1165" t="s">
        <v>859</v>
      </c>
      <c r="BB4" s="1110" t="s">
        <v>859</v>
      </c>
      <c r="BC4" s="1111" t="s">
        <v>859</v>
      </c>
    </row>
    <row r="5" spans="1:55" ht="12.5" thickBot="1">
      <c r="A5" s="189"/>
      <c r="B5" s="1858">
        <v>1975</v>
      </c>
      <c r="C5" s="1859">
        <v>1976</v>
      </c>
      <c r="D5" s="1859">
        <v>1977</v>
      </c>
      <c r="E5" s="1859">
        <v>1978</v>
      </c>
      <c r="F5" s="1859">
        <v>1979</v>
      </c>
      <c r="G5" s="1859">
        <v>1980</v>
      </c>
      <c r="H5" s="1859">
        <v>1981</v>
      </c>
      <c r="I5" s="1859">
        <v>1982</v>
      </c>
      <c r="J5" s="1859">
        <v>1983</v>
      </c>
      <c r="K5" s="1859">
        <v>1984</v>
      </c>
      <c r="L5" s="1859">
        <v>1985</v>
      </c>
      <c r="M5" s="1859">
        <v>1986</v>
      </c>
      <c r="N5" s="1859">
        <v>1987</v>
      </c>
      <c r="O5" s="1859">
        <v>1988</v>
      </c>
      <c r="P5" s="1859">
        <v>1989</v>
      </c>
      <c r="Q5" s="1880">
        <v>1990</v>
      </c>
      <c r="R5" s="190">
        <v>1990</v>
      </c>
      <c r="S5" s="191">
        <v>1991</v>
      </c>
      <c r="T5" s="190">
        <v>1992</v>
      </c>
      <c r="U5" s="191">
        <v>1993</v>
      </c>
      <c r="V5" s="190">
        <v>1994</v>
      </c>
      <c r="W5" s="191">
        <v>1995</v>
      </c>
      <c r="X5" s="190">
        <v>1996</v>
      </c>
      <c r="Y5" s="191">
        <v>1997</v>
      </c>
      <c r="Z5" s="190">
        <v>1998</v>
      </c>
      <c r="AA5" s="191">
        <v>1999</v>
      </c>
      <c r="AB5" s="192">
        <v>2000</v>
      </c>
      <c r="AC5" s="1821" t="s">
        <v>849</v>
      </c>
      <c r="AD5" s="193">
        <v>2001</v>
      </c>
      <c r="AE5" s="1031">
        <v>2002</v>
      </c>
      <c r="AF5" s="1031">
        <v>2003</v>
      </c>
      <c r="AG5" s="1031">
        <v>2004</v>
      </c>
      <c r="AH5" s="1031">
        <v>2005</v>
      </c>
      <c r="AI5" s="1192">
        <v>2006</v>
      </c>
      <c r="AJ5" s="1193">
        <v>2007</v>
      </c>
      <c r="AK5" s="1194">
        <v>2008</v>
      </c>
      <c r="AL5" s="1193">
        <v>2009</v>
      </c>
      <c r="AM5" s="1192">
        <v>2010</v>
      </c>
      <c r="AN5" s="1193">
        <v>2011</v>
      </c>
      <c r="AO5" s="1195">
        <v>2012</v>
      </c>
      <c r="AP5" s="1196">
        <v>2013</v>
      </c>
      <c r="AQ5" s="1195">
        <v>2014</v>
      </c>
      <c r="AR5" s="1195">
        <v>2015</v>
      </c>
      <c r="AS5" s="1192">
        <v>2016</v>
      </c>
      <c r="AT5" s="1194">
        <v>2017</v>
      </c>
      <c r="AU5" s="1193">
        <v>2019</v>
      </c>
      <c r="AV5" s="1830" t="s">
        <v>861</v>
      </c>
      <c r="AW5" s="1139" t="s">
        <v>857</v>
      </c>
      <c r="AX5" s="1113" t="s">
        <v>858</v>
      </c>
      <c r="AY5" s="1828" t="s">
        <v>852</v>
      </c>
      <c r="AZ5" s="1932" t="s">
        <v>861</v>
      </c>
      <c r="BA5" s="1166" t="s">
        <v>857</v>
      </c>
      <c r="BB5" s="1115" t="s">
        <v>858</v>
      </c>
      <c r="BC5" s="1116" t="s">
        <v>852</v>
      </c>
    </row>
    <row r="6" spans="1:55" ht="13">
      <c r="A6" s="2040" t="s">
        <v>229</v>
      </c>
      <c r="B6" s="1808">
        <f t="shared" ref="B6:O6" si="0">B7+B8</f>
        <v>3909640</v>
      </c>
      <c r="C6" s="1808">
        <f t="shared" si="0"/>
        <v>4174764</v>
      </c>
      <c r="D6" s="1808">
        <f t="shared" si="0"/>
        <v>4632860</v>
      </c>
      <c r="E6" s="1808">
        <f t="shared" si="0"/>
        <v>4932331</v>
      </c>
      <c r="F6" s="1808">
        <f t="shared" si="0"/>
        <v>5381842</v>
      </c>
      <c r="G6" s="1808">
        <f t="shared" si="0"/>
        <v>5006416</v>
      </c>
      <c r="H6" s="1808">
        <f t="shared" si="0"/>
        <v>5803636</v>
      </c>
      <c r="I6" s="1808">
        <f t="shared" si="0"/>
        <v>5789914</v>
      </c>
      <c r="J6" s="1808">
        <f t="shared" si="0"/>
        <v>6065782</v>
      </c>
      <c r="K6" s="1808">
        <f t="shared" si="0"/>
        <v>6352131</v>
      </c>
      <c r="L6" s="1808">
        <f t="shared" si="0"/>
        <v>6612911</v>
      </c>
      <c r="M6" s="1808">
        <f t="shared" si="0"/>
        <v>7070661</v>
      </c>
      <c r="N6" s="1808">
        <f t="shared" si="0"/>
        <v>7279983</v>
      </c>
      <c r="O6" s="1808">
        <f t="shared" si="0"/>
        <v>7430014</v>
      </c>
      <c r="P6" s="1808">
        <f>P7+P8</f>
        <v>7865352</v>
      </c>
      <c r="Q6" s="1967" t="s">
        <v>333</v>
      </c>
      <c r="R6" s="2025">
        <f>R7+R8</f>
        <v>9055060</v>
      </c>
      <c r="S6" s="2025">
        <f t="shared" ref="S6:AB6" si="1">S7+S8</f>
        <v>8989958</v>
      </c>
      <c r="T6" s="2025">
        <f t="shared" si="1"/>
        <v>9660206</v>
      </c>
      <c r="U6" s="2025">
        <f t="shared" si="1"/>
        <v>9495912</v>
      </c>
      <c r="V6" s="2025">
        <f t="shared" si="1"/>
        <v>9348913</v>
      </c>
      <c r="W6" s="2025">
        <f t="shared" si="1"/>
        <v>9998054</v>
      </c>
      <c r="X6" s="2025">
        <f t="shared" si="1"/>
        <v>11049438</v>
      </c>
      <c r="Y6" s="2025">
        <f t="shared" si="1"/>
        <v>10706174</v>
      </c>
      <c r="Z6" s="2025">
        <f t="shared" si="1"/>
        <v>10523933</v>
      </c>
      <c r="AA6" s="2025">
        <f t="shared" si="1"/>
        <v>10343834</v>
      </c>
      <c r="AB6" s="2041">
        <f t="shared" si="1"/>
        <v>11309925</v>
      </c>
      <c r="AC6" s="2042">
        <f>'13分配'!AD6/ABS('13分配'!AC6)</f>
        <v>0.84810576036995788</v>
      </c>
      <c r="AD6" s="340">
        <v>11474664</v>
      </c>
      <c r="AE6" s="340">
        <v>12850464</v>
      </c>
      <c r="AF6" s="340">
        <v>12252911</v>
      </c>
      <c r="AG6" s="340">
        <v>12103923</v>
      </c>
      <c r="AH6" s="340">
        <v>10909291</v>
      </c>
      <c r="AI6" s="990">
        <v>10894185</v>
      </c>
      <c r="AJ6" s="990">
        <v>10904165</v>
      </c>
      <c r="AK6" s="990">
        <v>10888218</v>
      </c>
      <c r="AL6" s="990">
        <v>10814646</v>
      </c>
      <c r="AM6" s="990">
        <v>10192450</v>
      </c>
      <c r="AN6" s="990">
        <v>10306964</v>
      </c>
      <c r="AO6" s="990">
        <v>10444259</v>
      </c>
      <c r="AP6" s="990">
        <v>10583233</v>
      </c>
      <c r="AQ6" s="990">
        <v>10617022</v>
      </c>
      <c r="AR6" s="990">
        <v>10434474</v>
      </c>
      <c r="AS6" s="990">
        <v>10562277</v>
      </c>
      <c r="AT6" s="990">
        <v>10847735</v>
      </c>
      <c r="AU6" s="1871"/>
      <c r="AV6" s="1831">
        <f t="shared" ref="AV6:AV37" si="2">(AD6-V6)/V6*100</f>
        <v>22.737948251310073</v>
      </c>
      <c r="AW6" s="1061">
        <f t="shared" ref="AW6:AW37" si="3">(AK6-AD6)/AD6*100</f>
        <v>-5.1107901721566744</v>
      </c>
      <c r="AX6" s="1825">
        <f t="shared" ref="AX6:AX37" si="4">(AP6-AK6)/AK6*100</f>
        <v>-2.8010552323621734</v>
      </c>
      <c r="AY6" s="1143">
        <f t="shared" ref="AY6:AY37" si="5">(AT6-AP6)/AP6*100</f>
        <v>2.4992551897893582</v>
      </c>
      <c r="AZ6" s="1143"/>
      <c r="BA6" s="1093">
        <f t="shared" ref="BA6:BA37" si="6">((AK6/ABS(AD6))^(1/7)-1)*100</f>
        <v>-0.74663001304187127</v>
      </c>
      <c r="BB6" s="967">
        <f t="shared" ref="BB6:BB37" si="7">((AP6/ABS(AK6))^(1/5)-1)*100</f>
        <v>-0.56659537698127149</v>
      </c>
      <c r="BC6" s="1095">
        <f t="shared" ref="BC6:BC37" si="8">((AT6/ABS(AP6))^(1/5)-1)*100</f>
        <v>0.4949276632179922</v>
      </c>
    </row>
    <row r="7" spans="1:55" ht="13">
      <c r="A7" s="197" t="s">
        <v>230</v>
      </c>
      <c r="B7" s="1567">
        <f>ROUND('13分配'!B7*'2分配長期'!$Q7,0)</f>
        <v>3712897</v>
      </c>
      <c r="C7" s="1567">
        <f>ROUND('13分配'!C7*'2分配長期'!$Q7,0)</f>
        <v>3937743</v>
      </c>
      <c r="D7" s="1567">
        <f>ROUND('13分配'!D7*'2分配長期'!$Q7,0)</f>
        <v>4340494</v>
      </c>
      <c r="E7" s="1567">
        <f>ROUND('13分配'!E7*'2分配長期'!$Q7,0)</f>
        <v>4655891</v>
      </c>
      <c r="F7" s="1567">
        <f>ROUND('13分配'!F7*'2分配長期'!$Q7,0)</f>
        <v>5051530</v>
      </c>
      <c r="G7" s="1567">
        <f>ROUND('13分配'!G7*'2分配長期'!$Q7,0)</f>
        <v>4590870</v>
      </c>
      <c r="H7" s="1567">
        <f>ROUND('13分配'!H7*'2分配長期'!$Q7,0)</f>
        <v>5335003</v>
      </c>
      <c r="I7" s="1567">
        <f>ROUND('13分配'!I7*'2分配長期'!$Q7,0)</f>
        <v>5290811</v>
      </c>
      <c r="J7" s="1567">
        <f>ROUND('13分配'!J7*'2分配長期'!$Q7,0)</f>
        <v>5547075</v>
      </c>
      <c r="K7" s="1567">
        <f>ROUND('13分配'!K7*'2分配長期'!$Q7,0)</f>
        <v>5820210</v>
      </c>
      <c r="L7" s="1567">
        <f>ROUND('13分配'!L7*'2分配長期'!$Q7,0)</f>
        <v>6008881</v>
      </c>
      <c r="M7" s="1567">
        <f>ROUND('13分配'!M7*'2分配長期'!$Q7,0)</f>
        <v>6430562</v>
      </c>
      <c r="N7" s="1567">
        <f>ROUND('13分配'!N7*'2分配長期'!$Q7,0)</f>
        <v>6617041</v>
      </c>
      <c r="O7" s="1567">
        <f>ROUND('13分配'!O7*'2分配長期'!$Q7,0)</f>
        <v>6736128</v>
      </c>
      <c r="P7" s="1567">
        <f>ROUND('13分配'!P7*'2分配長期'!$Q7,0)</f>
        <v>7105638</v>
      </c>
      <c r="Q7" s="1804">
        <f>'13分配'!R7/'13分配'!Q7</f>
        <v>0.96844247601324918</v>
      </c>
      <c r="R7" s="2026">
        <v>8060277</v>
      </c>
      <c r="S7" s="198">
        <v>8009968</v>
      </c>
      <c r="T7" s="198">
        <v>8598962</v>
      </c>
      <c r="U7" s="198">
        <v>8456250</v>
      </c>
      <c r="V7" s="198">
        <v>8329151</v>
      </c>
      <c r="W7" s="198">
        <v>8813930</v>
      </c>
      <c r="X7" s="198">
        <v>9797523</v>
      </c>
      <c r="Y7" s="198">
        <v>9471889</v>
      </c>
      <c r="Z7" s="198">
        <v>9277810</v>
      </c>
      <c r="AA7" s="198">
        <v>9112024</v>
      </c>
      <c r="AB7" s="199">
        <v>10011081</v>
      </c>
      <c r="AC7" s="1822">
        <f>'13分配'!AD7/ABS('13分配'!AC7)</f>
        <v>0.84676127769001341</v>
      </c>
      <c r="AD7" s="340">
        <v>10095154</v>
      </c>
      <c r="AE7" s="1032">
        <v>11207920</v>
      </c>
      <c r="AF7" s="1032">
        <v>10677688</v>
      </c>
      <c r="AG7" s="1032">
        <v>10544261</v>
      </c>
      <c r="AH7" s="1032">
        <v>9652016</v>
      </c>
      <c r="AI7" s="200">
        <v>9579428</v>
      </c>
      <c r="AJ7" s="200">
        <v>9584656</v>
      </c>
      <c r="AK7" s="990">
        <v>9561785</v>
      </c>
      <c r="AL7" s="200">
        <v>9524252</v>
      </c>
      <c r="AM7" s="200">
        <v>8880623</v>
      </c>
      <c r="AN7" s="200">
        <v>8964557</v>
      </c>
      <c r="AO7" s="200">
        <v>9074929</v>
      </c>
      <c r="AP7" s="990">
        <v>9196545</v>
      </c>
      <c r="AQ7" s="200">
        <v>9185980</v>
      </c>
      <c r="AR7" s="200">
        <v>9001349</v>
      </c>
      <c r="AS7" s="200">
        <v>9041265</v>
      </c>
      <c r="AT7" s="990">
        <v>9274992</v>
      </c>
      <c r="AU7" s="1872"/>
      <c r="AV7" s="1831">
        <f t="shared" si="2"/>
        <v>21.202677199632951</v>
      </c>
      <c r="AW7" s="1061">
        <f t="shared" si="3"/>
        <v>-5.2834161816649852</v>
      </c>
      <c r="AX7" s="1825">
        <f t="shared" si="4"/>
        <v>-3.8197888783318179</v>
      </c>
      <c r="AY7" s="1143">
        <f t="shared" si="5"/>
        <v>0.8530051231196063</v>
      </c>
      <c r="AZ7" s="1143"/>
      <c r="BA7" s="1093">
        <f t="shared" si="6"/>
        <v>-0.77244521220724005</v>
      </c>
      <c r="BB7" s="967">
        <f t="shared" si="7"/>
        <v>-0.77590529456375013</v>
      </c>
      <c r="BC7" s="1095">
        <f t="shared" si="8"/>
        <v>0.17002189193360273</v>
      </c>
    </row>
    <row r="8" spans="1:55" ht="13">
      <c r="A8" s="197" t="s">
        <v>231</v>
      </c>
      <c r="B8" s="1806">
        <f t="shared" ref="B8:O8" si="9">B9+B10</f>
        <v>196743</v>
      </c>
      <c r="C8" s="1806">
        <f t="shared" si="9"/>
        <v>237021</v>
      </c>
      <c r="D8" s="1806">
        <f t="shared" si="9"/>
        <v>292366</v>
      </c>
      <c r="E8" s="1806">
        <f t="shared" si="9"/>
        <v>276440</v>
      </c>
      <c r="F8" s="1806">
        <f t="shared" si="9"/>
        <v>330312</v>
      </c>
      <c r="G8" s="1806">
        <f t="shared" si="9"/>
        <v>415546</v>
      </c>
      <c r="H8" s="1806">
        <f t="shared" si="9"/>
        <v>468633</v>
      </c>
      <c r="I8" s="1806">
        <f t="shared" si="9"/>
        <v>499103</v>
      </c>
      <c r="J8" s="1806">
        <f t="shared" si="9"/>
        <v>518707</v>
      </c>
      <c r="K8" s="1806">
        <f t="shared" si="9"/>
        <v>531921</v>
      </c>
      <c r="L8" s="1806">
        <f t="shared" si="9"/>
        <v>604030</v>
      </c>
      <c r="M8" s="1806">
        <f t="shared" si="9"/>
        <v>640099</v>
      </c>
      <c r="N8" s="1806">
        <f t="shared" si="9"/>
        <v>662942</v>
      </c>
      <c r="O8" s="1806">
        <f t="shared" si="9"/>
        <v>693886</v>
      </c>
      <c r="P8" s="1806">
        <f>P9+P10</f>
        <v>759714</v>
      </c>
      <c r="Q8" s="1804" t="s">
        <v>333</v>
      </c>
      <c r="R8" s="2026">
        <f>R9+R10</f>
        <v>994783</v>
      </c>
      <c r="S8" s="201">
        <f t="shared" ref="S8:AB8" si="10">S9+S10</f>
        <v>979990</v>
      </c>
      <c r="T8" s="201">
        <f t="shared" si="10"/>
        <v>1061244</v>
      </c>
      <c r="U8" s="201">
        <f t="shared" si="10"/>
        <v>1039662</v>
      </c>
      <c r="V8" s="201">
        <f t="shared" si="10"/>
        <v>1019762</v>
      </c>
      <c r="W8" s="201">
        <f t="shared" si="10"/>
        <v>1184124</v>
      </c>
      <c r="X8" s="201">
        <f t="shared" si="10"/>
        <v>1251915</v>
      </c>
      <c r="Y8" s="201">
        <f t="shared" si="10"/>
        <v>1234285</v>
      </c>
      <c r="Z8" s="201">
        <f t="shared" si="10"/>
        <v>1246123</v>
      </c>
      <c r="AA8" s="201">
        <f t="shared" si="10"/>
        <v>1231810</v>
      </c>
      <c r="AB8" s="202">
        <f t="shared" si="10"/>
        <v>1298844</v>
      </c>
      <c r="AC8" s="1822">
        <f>'13分配'!AD8/ABS('13分配'!AC8)</f>
        <v>0.85807605751898075</v>
      </c>
      <c r="AD8" s="340">
        <v>1379510</v>
      </c>
      <c r="AE8" s="1032">
        <v>1642544</v>
      </c>
      <c r="AF8" s="1032">
        <v>1575223</v>
      </c>
      <c r="AG8" s="1032">
        <v>1559662</v>
      </c>
      <c r="AH8" s="1032">
        <v>1257275</v>
      </c>
      <c r="AI8" s="200">
        <v>1314757</v>
      </c>
      <c r="AJ8" s="200">
        <v>1319509</v>
      </c>
      <c r="AK8" s="990">
        <v>1326433</v>
      </c>
      <c r="AL8" s="200">
        <v>1290394</v>
      </c>
      <c r="AM8" s="200">
        <v>1311827</v>
      </c>
      <c r="AN8" s="200">
        <v>1342407</v>
      </c>
      <c r="AO8" s="200">
        <v>1369330</v>
      </c>
      <c r="AP8" s="990">
        <v>1386688</v>
      </c>
      <c r="AQ8" s="200">
        <v>1431042</v>
      </c>
      <c r="AR8" s="200">
        <v>1433125</v>
      </c>
      <c r="AS8" s="200">
        <v>1521012</v>
      </c>
      <c r="AT8" s="990">
        <v>1572743</v>
      </c>
      <c r="AU8" s="1872"/>
      <c r="AV8" s="1831">
        <f t="shared" si="2"/>
        <v>35.277643214789336</v>
      </c>
      <c r="AW8" s="1061">
        <f t="shared" si="3"/>
        <v>-3.8475255706736449</v>
      </c>
      <c r="AX8" s="1825">
        <f t="shared" si="4"/>
        <v>4.5426342679954432</v>
      </c>
      <c r="AY8" s="1143">
        <f t="shared" si="5"/>
        <v>13.417221465823603</v>
      </c>
      <c r="AZ8" s="1143"/>
      <c r="BA8" s="1093">
        <f t="shared" si="6"/>
        <v>-0.55893183379915889</v>
      </c>
      <c r="BB8" s="967">
        <f t="shared" si="7"/>
        <v>0.89245455197670687</v>
      </c>
      <c r="BC8" s="1095">
        <f t="shared" si="8"/>
        <v>2.5500321166502804</v>
      </c>
    </row>
    <row r="9" spans="1:55" ht="13">
      <c r="A9" s="197" t="s">
        <v>232</v>
      </c>
      <c r="B9" s="1567">
        <f>ROUND('13分配'!B9*'2分配長期'!$Q9,0)</f>
        <v>192244</v>
      </c>
      <c r="C9" s="1567">
        <f>ROUND('13分配'!C9*'2分配長期'!$Q9,0)</f>
        <v>232192</v>
      </c>
      <c r="D9" s="1567">
        <f>ROUND('13分配'!D9*'2分配長期'!$Q9,0)</f>
        <v>287306</v>
      </c>
      <c r="E9" s="1567">
        <f>ROUND('13分配'!E9*'2分配長期'!$Q9,0)</f>
        <v>269647</v>
      </c>
      <c r="F9" s="1567">
        <f>ROUND('13分配'!F9*'2分配長期'!$Q9,0)</f>
        <v>324067</v>
      </c>
      <c r="G9" s="1567">
        <f>ROUND('13分配'!G9*'2分配長期'!$Q9,0)</f>
        <v>410314</v>
      </c>
      <c r="H9" s="1567">
        <f>ROUND('13分配'!H9*'2分配長期'!$Q9,0)</f>
        <v>463236</v>
      </c>
      <c r="I9" s="1567">
        <f>ROUND('13分配'!I9*'2分配長期'!$Q9,0)</f>
        <v>493377</v>
      </c>
      <c r="J9" s="1567">
        <f>ROUND('13分配'!J9*'2分配長期'!$Q9,0)</f>
        <v>512938</v>
      </c>
      <c r="K9" s="1567">
        <f>ROUND('13分配'!K9*'2分配長期'!$Q9,0)</f>
        <v>525941</v>
      </c>
      <c r="L9" s="1567">
        <f>ROUND('13分配'!L9*'2分配長期'!$Q9,0)</f>
        <v>597682</v>
      </c>
      <c r="M9" s="1567">
        <f>ROUND('13分配'!M9*'2分配長期'!$Q9,0)</f>
        <v>632638</v>
      </c>
      <c r="N9" s="1567">
        <f>ROUND('13分配'!N9*'2分配長期'!$Q9,0)</f>
        <v>651884</v>
      </c>
      <c r="O9" s="1567">
        <f>ROUND('13分配'!O9*'2分配長期'!$Q9,0)</f>
        <v>685500</v>
      </c>
      <c r="P9" s="1567">
        <f>ROUND('13分配'!P9*'2分配長期'!$Q9,0)</f>
        <v>748932</v>
      </c>
      <c r="Q9" s="1804">
        <f>'13分配'!R9/'13分配'!Q9</f>
        <v>1.0625385807910241</v>
      </c>
      <c r="R9" s="2026">
        <v>979413</v>
      </c>
      <c r="S9" s="201">
        <v>964183</v>
      </c>
      <c r="T9" s="201">
        <v>1047867</v>
      </c>
      <c r="U9" s="201">
        <v>1025544</v>
      </c>
      <c r="V9" s="201">
        <v>1007698</v>
      </c>
      <c r="W9" s="201">
        <v>1171153</v>
      </c>
      <c r="X9" s="201">
        <v>1238354</v>
      </c>
      <c r="Y9" s="201">
        <v>1220084</v>
      </c>
      <c r="Z9" s="201">
        <v>1232144</v>
      </c>
      <c r="AA9" s="201">
        <v>1217880</v>
      </c>
      <c r="AB9" s="202">
        <v>1283523</v>
      </c>
      <c r="AC9" s="1822">
        <f>'13分配'!AD9/ABS('13分配'!AC9)</f>
        <v>0.83899634243288157</v>
      </c>
      <c r="AD9" s="340">
        <v>1364620</v>
      </c>
      <c r="AE9" s="1032">
        <v>1663586</v>
      </c>
      <c r="AF9" s="1032">
        <v>1558413</v>
      </c>
      <c r="AG9" s="1032">
        <v>1521124</v>
      </c>
      <c r="AH9" s="1032">
        <v>1209606</v>
      </c>
      <c r="AI9" s="200">
        <v>1298041</v>
      </c>
      <c r="AJ9" s="200">
        <v>1290563</v>
      </c>
      <c r="AK9" s="990">
        <v>1270022</v>
      </c>
      <c r="AL9" s="200">
        <v>1270663</v>
      </c>
      <c r="AM9" s="200">
        <v>1295849</v>
      </c>
      <c r="AN9" s="200">
        <v>1340143</v>
      </c>
      <c r="AO9" s="200">
        <v>1368785</v>
      </c>
      <c r="AP9" s="990">
        <v>1365416</v>
      </c>
      <c r="AQ9" s="200">
        <v>1407076</v>
      </c>
      <c r="AR9" s="200">
        <v>1394095</v>
      </c>
      <c r="AS9" s="200">
        <v>1478727</v>
      </c>
      <c r="AT9" s="990">
        <v>1521584</v>
      </c>
      <c r="AU9" s="1872"/>
      <c r="AV9" s="1831">
        <f t="shared" si="2"/>
        <v>35.419540378168854</v>
      </c>
      <c r="AW9" s="1061">
        <f t="shared" si="3"/>
        <v>-6.9321862496519167</v>
      </c>
      <c r="AX9" s="1825">
        <f t="shared" si="4"/>
        <v>7.5112084672548987</v>
      </c>
      <c r="AY9" s="1143">
        <f t="shared" si="5"/>
        <v>11.437393439069119</v>
      </c>
      <c r="AZ9" s="1143"/>
      <c r="BA9" s="1093">
        <f t="shared" si="6"/>
        <v>-1.0210625190850808</v>
      </c>
      <c r="BB9" s="967">
        <f t="shared" si="7"/>
        <v>1.4590399941580845</v>
      </c>
      <c r="BC9" s="1095">
        <f t="shared" si="8"/>
        <v>2.1894799608126014</v>
      </c>
    </row>
    <row r="10" spans="1:55" ht="13">
      <c r="A10" s="203" t="s">
        <v>233</v>
      </c>
      <c r="B10" s="1567">
        <f>ROUND('13分配'!B10*'2分配長期'!$Q10,0)</f>
        <v>4499</v>
      </c>
      <c r="C10" s="1567">
        <f>ROUND('13分配'!C10*'2分配長期'!$Q10,0)</f>
        <v>4829</v>
      </c>
      <c r="D10" s="1567">
        <f>ROUND('13分配'!D10*'2分配長期'!$Q10,0)</f>
        <v>5060</v>
      </c>
      <c r="E10" s="1567">
        <f>ROUND('13分配'!E10*'2分配長期'!$Q10,0)</f>
        <v>6793</v>
      </c>
      <c r="F10" s="1567">
        <f>ROUND('13分配'!F10*'2分配長期'!$Q10,0)</f>
        <v>6245</v>
      </c>
      <c r="G10" s="1567">
        <f>ROUND('13分配'!G10*'2分配長期'!$Q10,0)</f>
        <v>5232</v>
      </c>
      <c r="H10" s="1567">
        <f>ROUND('13分配'!H10*'2分配長期'!$Q10,0)</f>
        <v>5397</v>
      </c>
      <c r="I10" s="1567">
        <f>ROUND('13分配'!I10*'2分配長期'!$Q10,0)</f>
        <v>5726</v>
      </c>
      <c r="J10" s="1567">
        <f>ROUND('13分配'!J10*'2分配長期'!$Q10,0)</f>
        <v>5769</v>
      </c>
      <c r="K10" s="1567">
        <f>ROUND('13分配'!K10*'2分配長期'!$Q10,0)</f>
        <v>5980</v>
      </c>
      <c r="L10" s="1567">
        <f>ROUND('13分配'!L10*'2分配長期'!$Q10,0)</f>
        <v>6348</v>
      </c>
      <c r="M10" s="1567">
        <f>ROUND('13分配'!M10*'2分配長期'!$Q10,0)</f>
        <v>7461</v>
      </c>
      <c r="N10" s="1567">
        <f>ROUND('13分配'!N10*'2分配長期'!$Q10,0)</f>
        <v>11058</v>
      </c>
      <c r="O10" s="1567">
        <f>ROUND('13分配'!O10*'2分配長期'!$Q10,0)</f>
        <v>8386</v>
      </c>
      <c r="P10" s="1567">
        <f>ROUND('13分配'!P10*'2分配長期'!$Q10,0)</f>
        <v>10782</v>
      </c>
      <c r="Q10" s="1804">
        <f>'13分配'!R10/'13分配'!Q10</f>
        <v>2.8428269944641631E-2</v>
      </c>
      <c r="R10" s="2026">
        <v>15370</v>
      </c>
      <c r="S10" s="201">
        <v>15807</v>
      </c>
      <c r="T10" s="201">
        <v>13377</v>
      </c>
      <c r="U10" s="201">
        <v>14118</v>
      </c>
      <c r="V10" s="201">
        <v>12064</v>
      </c>
      <c r="W10" s="201">
        <v>12971</v>
      </c>
      <c r="X10" s="201">
        <v>13561</v>
      </c>
      <c r="Y10" s="201">
        <v>14201</v>
      </c>
      <c r="Z10" s="201">
        <v>13979</v>
      </c>
      <c r="AA10" s="201">
        <v>13930</v>
      </c>
      <c r="AB10" s="202">
        <v>15321</v>
      </c>
      <c r="AC10" s="1822">
        <f>'13分配'!AD10/ABS('13分配'!AC10)</f>
        <v>0.79147398075798647</v>
      </c>
      <c r="AD10" s="341">
        <v>14890</v>
      </c>
      <c r="AE10" s="1033">
        <v>-21042</v>
      </c>
      <c r="AF10" s="1033">
        <v>16810</v>
      </c>
      <c r="AG10" s="1033">
        <v>38538</v>
      </c>
      <c r="AH10" s="1033">
        <v>47669</v>
      </c>
      <c r="AI10" s="204">
        <v>16716</v>
      </c>
      <c r="AJ10" s="204">
        <v>28946</v>
      </c>
      <c r="AK10" s="991">
        <v>56411</v>
      </c>
      <c r="AL10" s="204">
        <v>19731</v>
      </c>
      <c r="AM10" s="204">
        <v>15978</v>
      </c>
      <c r="AN10" s="204">
        <v>2264</v>
      </c>
      <c r="AO10" s="204">
        <v>545</v>
      </c>
      <c r="AP10" s="991">
        <v>21272</v>
      </c>
      <c r="AQ10" s="204">
        <v>23966</v>
      </c>
      <c r="AR10" s="204">
        <v>39030</v>
      </c>
      <c r="AS10" s="204">
        <v>42285</v>
      </c>
      <c r="AT10" s="991">
        <v>51159</v>
      </c>
      <c r="AU10" s="1872"/>
      <c r="AV10" s="1831">
        <f t="shared" si="2"/>
        <v>23.425066312997348</v>
      </c>
      <c r="AW10" s="1061">
        <f t="shared" si="3"/>
        <v>278.85157824042983</v>
      </c>
      <c r="AX10" s="1825">
        <f t="shared" si="4"/>
        <v>-62.291042527166681</v>
      </c>
      <c r="AY10" s="1143">
        <f t="shared" si="5"/>
        <v>140.49924783753292</v>
      </c>
      <c r="AZ10" s="1143"/>
      <c r="BA10" s="1093">
        <f t="shared" si="6"/>
        <v>20.959071085202719</v>
      </c>
      <c r="BB10" s="967">
        <f t="shared" si="7"/>
        <v>-17.721018866778138</v>
      </c>
      <c r="BC10" s="1095">
        <f t="shared" si="8"/>
        <v>19.185313863745492</v>
      </c>
    </row>
    <row r="11" spans="1:55" ht="13">
      <c r="A11" s="2040" t="s">
        <v>234</v>
      </c>
      <c r="B11" s="1808">
        <f t="shared" ref="B11:O11" si="11">B12-B13</f>
        <v>827010</v>
      </c>
      <c r="C11" s="1808">
        <f t="shared" si="11"/>
        <v>915531</v>
      </c>
      <c r="D11" s="1808">
        <f t="shared" si="11"/>
        <v>950469</v>
      </c>
      <c r="E11" s="1808">
        <f t="shared" si="11"/>
        <v>935512</v>
      </c>
      <c r="F11" s="1808">
        <f t="shared" si="11"/>
        <v>1039633</v>
      </c>
      <c r="G11" s="1808">
        <f t="shared" si="11"/>
        <v>2084358</v>
      </c>
      <c r="H11" s="1808">
        <f t="shared" si="11"/>
        <v>2391778</v>
      </c>
      <c r="I11" s="1808">
        <f t="shared" si="11"/>
        <v>2516630</v>
      </c>
      <c r="J11" s="1808">
        <f t="shared" si="11"/>
        <v>2633898</v>
      </c>
      <c r="K11" s="1808">
        <f t="shared" si="11"/>
        <v>2892206</v>
      </c>
      <c r="L11" s="1808">
        <f t="shared" si="11"/>
        <v>3137052</v>
      </c>
      <c r="M11" s="1808">
        <f t="shared" si="11"/>
        <v>3349579</v>
      </c>
      <c r="N11" s="1808">
        <f t="shared" si="11"/>
        <v>3712355</v>
      </c>
      <c r="O11" s="1808">
        <f t="shared" si="11"/>
        <v>4080124</v>
      </c>
      <c r="P11" s="1808">
        <f>P12-P13</f>
        <v>5074217</v>
      </c>
      <c r="Q11" s="1967" t="s">
        <v>333</v>
      </c>
      <c r="R11" s="2025">
        <v>3048435</v>
      </c>
      <c r="S11" s="2025">
        <v>3100843</v>
      </c>
      <c r="T11" s="2025">
        <v>2755791</v>
      </c>
      <c r="U11" s="2025">
        <v>2458242</v>
      </c>
      <c r="V11" s="2025">
        <v>2240984</v>
      </c>
      <c r="W11" s="2025">
        <v>1965196</v>
      </c>
      <c r="X11" s="2025">
        <v>1893572</v>
      </c>
      <c r="Y11" s="2025">
        <v>1703833</v>
      </c>
      <c r="Z11" s="2025">
        <v>1450328</v>
      </c>
      <c r="AA11" s="2025">
        <v>1321188</v>
      </c>
      <c r="AB11" s="2041">
        <v>1301255</v>
      </c>
      <c r="AC11" s="2042">
        <f>'13分配'!AD11/ABS('13分配'!AC11)</f>
        <v>0.92818192497212682</v>
      </c>
      <c r="AD11" s="340">
        <v>900769</v>
      </c>
      <c r="AE11" s="340">
        <v>840511</v>
      </c>
      <c r="AF11" s="340">
        <v>706709</v>
      </c>
      <c r="AG11" s="340">
        <v>745293</v>
      </c>
      <c r="AH11" s="340">
        <v>892327</v>
      </c>
      <c r="AI11" s="990">
        <v>1185395</v>
      </c>
      <c r="AJ11" s="990">
        <v>1132455</v>
      </c>
      <c r="AK11" s="990">
        <v>977889</v>
      </c>
      <c r="AL11" s="990">
        <v>880917</v>
      </c>
      <c r="AM11" s="990">
        <v>796235</v>
      </c>
      <c r="AN11" s="990">
        <v>806679</v>
      </c>
      <c r="AO11" s="990">
        <v>884401</v>
      </c>
      <c r="AP11" s="990">
        <v>927726</v>
      </c>
      <c r="AQ11" s="990">
        <v>1043453</v>
      </c>
      <c r="AR11" s="990">
        <v>1068783</v>
      </c>
      <c r="AS11" s="990">
        <v>1014722</v>
      </c>
      <c r="AT11" s="990">
        <v>1092807</v>
      </c>
      <c r="AU11" s="1871"/>
      <c r="AV11" s="1831">
        <f t="shared" si="2"/>
        <v>-59.804755411015876</v>
      </c>
      <c r="AW11" s="1061">
        <f t="shared" si="3"/>
        <v>8.5615734999761308</v>
      </c>
      <c r="AX11" s="1825">
        <f t="shared" si="4"/>
        <v>-5.1297233121550612</v>
      </c>
      <c r="AY11" s="1143">
        <f t="shared" si="5"/>
        <v>17.794154739653735</v>
      </c>
      <c r="AZ11" s="1143"/>
      <c r="BA11" s="1093">
        <f t="shared" si="6"/>
        <v>1.1804461121639243</v>
      </c>
      <c r="BB11" s="967">
        <f t="shared" si="7"/>
        <v>-1.0476680454858722</v>
      </c>
      <c r="BC11" s="1095">
        <f t="shared" si="8"/>
        <v>3.329599960761187</v>
      </c>
    </row>
    <row r="12" spans="1:55" ht="13">
      <c r="A12" s="197" t="s">
        <v>235</v>
      </c>
      <c r="B12" s="1808">
        <f t="shared" ref="B12:O12" si="12">B15+B19+B21+B22+B23+B25</f>
        <v>906714</v>
      </c>
      <c r="C12" s="1808">
        <f t="shared" si="12"/>
        <v>1026100</v>
      </c>
      <c r="D12" s="1808">
        <f t="shared" si="12"/>
        <v>1094988</v>
      </c>
      <c r="E12" s="1808">
        <f t="shared" si="12"/>
        <v>1112176</v>
      </c>
      <c r="F12" s="1808">
        <f t="shared" si="12"/>
        <v>1251681</v>
      </c>
      <c r="G12" s="1808">
        <f t="shared" si="12"/>
        <v>2330823</v>
      </c>
      <c r="H12" s="1808">
        <f t="shared" si="12"/>
        <v>2682007</v>
      </c>
      <c r="I12" s="1808">
        <f t="shared" si="12"/>
        <v>2827032</v>
      </c>
      <c r="J12" s="1808">
        <f t="shared" si="12"/>
        <v>2987056</v>
      </c>
      <c r="K12" s="1808">
        <f t="shared" si="12"/>
        <v>3274359</v>
      </c>
      <c r="L12" s="1808">
        <f t="shared" si="12"/>
        <v>3545417</v>
      </c>
      <c r="M12" s="1808">
        <f t="shared" si="12"/>
        <v>3763580</v>
      </c>
      <c r="N12" s="1808">
        <f t="shared" si="12"/>
        <v>4156522</v>
      </c>
      <c r="O12" s="1808">
        <f t="shared" si="12"/>
        <v>4512814</v>
      </c>
      <c r="P12" s="1808">
        <f>P15+P19+P21+P22+P23+P25</f>
        <v>5560565</v>
      </c>
      <c r="Q12" s="1804" t="s">
        <v>333</v>
      </c>
      <c r="R12" s="2026">
        <v>3581205</v>
      </c>
      <c r="S12" s="201">
        <v>3634483</v>
      </c>
      <c r="T12" s="201">
        <v>3282437</v>
      </c>
      <c r="U12" s="201">
        <v>2987608</v>
      </c>
      <c r="V12" s="201">
        <v>2793437</v>
      </c>
      <c r="W12" s="201">
        <v>2552617</v>
      </c>
      <c r="X12" s="201">
        <v>2527303</v>
      </c>
      <c r="Y12" s="201">
        <v>2346986</v>
      </c>
      <c r="Z12" s="201">
        <v>2081012</v>
      </c>
      <c r="AA12" s="201">
        <v>1931683</v>
      </c>
      <c r="AB12" s="202">
        <v>1890612</v>
      </c>
      <c r="AC12" s="1822">
        <f>'13分配'!AD12/ABS('13分配'!AC12)</f>
        <v>0.97820836911515097</v>
      </c>
      <c r="AD12" s="340">
        <v>1455756</v>
      </c>
      <c r="AE12" s="1032">
        <v>1316955</v>
      </c>
      <c r="AF12" s="1032">
        <v>1147701</v>
      </c>
      <c r="AG12" s="1032">
        <v>1163997</v>
      </c>
      <c r="AH12" s="1032">
        <v>1333091</v>
      </c>
      <c r="AI12" s="200">
        <v>1595329</v>
      </c>
      <c r="AJ12" s="200">
        <v>1565659</v>
      </c>
      <c r="AK12" s="990">
        <v>1400368</v>
      </c>
      <c r="AL12" s="200">
        <v>1281162</v>
      </c>
      <c r="AM12" s="200">
        <v>1188604</v>
      </c>
      <c r="AN12" s="200">
        <v>1195479</v>
      </c>
      <c r="AO12" s="200">
        <v>1267486</v>
      </c>
      <c r="AP12" s="990">
        <v>1307783</v>
      </c>
      <c r="AQ12" s="200">
        <v>1424254</v>
      </c>
      <c r="AR12" s="200">
        <v>1441964</v>
      </c>
      <c r="AS12" s="200">
        <v>1363544</v>
      </c>
      <c r="AT12" s="990">
        <v>1454941</v>
      </c>
      <c r="AU12" s="1872"/>
      <c r="AV12" s="1831">
        <f t="shared" si="2"/>
        <v>-47.886564114386687</v>
      </c>
      <c r="AW12" s="1061">
        <f t="shared" si="3"/>
        <v>-3.804758489746908</v>
      </c>
      <c r="AX12" s="1825">
        <f t="shared" si="4"/>
        <v>-6.6114764119145821</v>
      </c>
      <c r="AY12" s="1143">
        <f t="shared" si="5"/>
        <v>11.252478431054694</v>
      </c>
      <c r="AZ12" s="1143"/>
      <c r="BA12" s="1093">
        <f t="shared" si="6"/>
        <v>-0.55261449581029964</v>
      </c>
      <c r="BB12" s="967">
        <f t="shared" si="7"/>
        <v>-1.3587193768198946</v>
      </c>
      <c r="BC12" s="1095">
        <f t="shared" si="8"/>
        <v>2.1555435543823664</v>
      </c>
    </row>
    <row r="13" spans="1:55" ht="13">
      <c r="A13" s="197" t="s">
        <v>236</v>
      </c>
      <c r="B13" s="1808">
        <f t="shared" ref="B13:O13" si="13">B16+B20+B26</f>
        <v>79704</v>
      </c>
      <c r="C13" s="1808">
        <f t="shared" si="13"/>
        <v>110569</v>
      </c>
      <c r="D13" s="1808">
        <f t="shared" si="13"/>
        <v>144519</v>
      </c>
      <c r="E13" s="1808">
        <f t="shared" si="13"/>
        <v>176664</v>
      </c>
      <c r="F13" s="1808">
        <f t="shared" si="13"/>
        <v>212048</v>
      </c>
      <c r="G13" s="1808">
        <f t="shared" si="13"/>
        <v>246465</v>
      </c>
      <c r="H13" s="1808">
        <f t="shared" si="13"/>
        <v>290229</v>
      </c>
      <c r="I13" s="1808">
        <f t="shared" si="13"/>
        <v>310402</v>
      </c>
      <c r="J13" s="1808">
        <f t="shared" si="13"/>
        <v>353158</v>
      </c>
      <c r="K13" s="1808">
        <f t="shared" si="13"/>
        <v>382153</v>
      </c>
      <c r="L13" s="1808">
        <f t="shared" si="13"/>
        <v>408365</v>
      </c>
      <c r="M13" s="1808">
        <f t="shared" si="13"/>
        <v>414001</v>
      </c>
      <c r="N13" s="1808">
        <f t="shared" si="13"/>
        <v>444167</v>
      </c>
      <c r="O13" s="1808">
        <f t="shared" si="13"/>
        <v>432690</v>
      </c>
      <c r="P13" s="1808">
        <f>P16+P20+P26</f>
        <v>486348</v>
      </c>
      <c r="Q13" s="1804" t="s">
        <v>333</v>
      </c>
      <c r="R13" s="2026">
        <v>532770</v>
      </c>
      <c r="S13" s="201">
        <v>533640</v>
      </c>
      <c r="T13" s="201">
        <v>526646</v>
      </c>
      <c r="U13" s="201">
        <v>529366</v>
      </c>
      <c r="V13" s="201">
        <v>552453</v>
      </c>
      <c r="W13" s="201">
        <v>587421</v>
      </c>
      <c r="X13" s="201">
        <v>633731</v>
      </c>
      <c r="Y13" s="201">
        <v>643153</v>
      </c>
      <c r="Z13" s="201">
        <v>630684</v>
      </c>
      <c r="AA13" s="201">
        <v>610495</v>
      </c>
      <c r="AB13" s="202">
        <v>589357</v>
      </c>
      <c r="AC13" s="1822">
        <f>'13分配'!AD13/ABS('13分配'!AC13)</f>
        <v>1.0719829251332766</v>
      </c>
      <c r="AD13" s="340">
        <v>554987</v>
      </c>
      <c r="AE13" s="1032">
        <v>476444</v>
      </c>
      <c r="AF13" s="1032">
        <v>440992</v>
      </c>
      <c r="AG13" s="1032">
        <v>418704</v>
      </c>
      <c r="AH13" s="1032">
        <v>440764</v>
      </c>
      <c r="AI13" s="200">
        <v>409934</v>
      </c>
      <c r="AJ13" s="200">
        <v>433204</v>
      </c>
      <c r="AK13" s="990">
        <v>422479</v>
      </c>
      <c r="AL13" s="200">
        <v>400245</v>
      </c>
      <c r="AM13" s="200">
        <v>392369</v>
      </c>
      <c r="AN13" s="200">
        <v>388800</v>
      </c>
      <c r="AO13" s="200">
        <v>383085</v>
      </c>
      <c r="AP13" s="990">
        <v>380057</v>
      </c>
      <c r="AQ13" s="200">
        <v>380801</v>
      </c>
      <c r="AR13" s="200">
        <v>373181</v>
      </c>
      <c r="AS13" s="200">
        <v>348822</v>
      </c>
      <c r="AT13" s="990">
        <v>362134</v>
      </c>
      <c r="AU13" s="1872"/>
      <c r="AV13" s="1831">
        <f t="shared" si="2"/>
        <v>0.45868155300088875</v>
      </c>
      <c r="AW13" s="1061">
        <f t="shared" si="3"/>
        <v>-23.875874570034973</v>
      </c>
      <c r="AX13" s="1825">
        <f t="shared" si="4"/>
        <v>-10.041209148857103</v>
      </c>
      <c r="AY13" s="1143">
        <f t="shared" si="5"/>
        <v>-4.7158715666334263</v>
      </c>
      <c r="AZ13" s="1143"/>
      <c r="BA13" s="1093">
        <f t="shared" si="6"/>
        <v>-3.8222491795318891</v>
      </c>
      <c r="BB13" s="967">
        <f t="shared" si="7"/>
        <v>-2.0941320445243217</v>
      </c>
      <c r="BC13" s="1095">
        <f t="shared" si="8"/>
        <v>-0.96148652250084288</v>
      </c>
    </row>
    <row r="14" spans="1:55" ht="13">
      <c r="A14" s="197" t="s">
        <v>237</v>
      </c>
      <c r="B14" s="1806">
        <f>B15-B16</f>
        <v>-7789</v>
      </c>
      <c r="C14" s="1806">
        <f>C15-C16</f>
        <v>-18394</v>
      </c>
      <c r="D14" s="1806">
        <f>D15-D16</f>
        <v>-35321</v>
      </c>
      <c r="E14" s="1806">
        <f t="shared" ref="E14:O14" si="14">E15-E16</f>
        <v>-51381</v>
      </c>
      <c r="F14" s="1806">
        <f t="shared" si="14"/>
        <v>-81954</v>
      </c>
      <c r="G14" s="1806">
        <f t="shared" si="14"/>
        <v>-72581</v>
      </c>
      <c r="H14" s="1806">
        <f t="shared" si="14"/>
        <v>-82501</v>
      </c>
      <c r="I14" s="1806">
        <f t="shared" si="14"/>
        <v>-90494</v>
      </c>
      <c r="J14" s="1806">
        <f t="shared" si="14"/>
        <v>-116789</v>
      </c>
      <c r="K14" s="1806">
        <f t="shared" si="14"/>
        <v>-115519</v>
      </c>
      <c r="L14" s="1806">
        <f t="shared" si="14"/>
        <v>-110975</v>
      </c>
      <c r="M14" s="1806">
        <f t="shared" si="14"/>
        <v>-67687</v>
      </c>
      <c r="N14" s="1806">
        <f t="shared" si="14"/>
        <v>-101539</v>
      </c>
      <c r="O14" s="1806">
        <f t="shared" si="14"/>
        <v>-73356</v>
      </c>
      <c r="P14" s="1806">
        <f>P15-P16</f>
        <v>-97119</v>
      </c>
      <c r="Q14" s="1804" t="s">
        <v>333</v>
      </c>
      <c r="R14" s="2026">
        <v>-67491</v>
      </c>
      <c r="S14" s="201">
        <v>-53117</v>
      </c>
      <c r="T14" s="201">
        <v>-73097</v>
      </c>
      <c r="U14" s="201">
        <v>-76807</v>
      </c>
      <c r="V14" s="201">
        <v>-136716</v>
      </c>
      <c r="W14" s="201">
        <v>-102811</v>
      </c>
      <c r="X14" s="201">
        <v>-136278</v>
      </c>
      <c r="Y14" s="201">
        <v>-188036</v>
      </c>
      <c r="Z14" s="201">
        <v>-209697</v>
      </c>
      <c r="AA14" s="201">
        <v>-230453</v>
      </c>
      <c r="AB14" s="202">
        <v>-225541</v>
      </c>
      <c r="AC14" s="1822">
        <f>'13分配'!AD14/ABS('13分配'!AC14)</f>
        <v>-1.2981663177836769</v>
      </c>
      <c r="AD14" s="340">
        <v>-222015</v>
      </c>
      <c r="AE14" s="1032">
        <v>-179035</v>
      </c>
      <c r="AF14" s="1032">
        <v>-171717</v>
      </c>
      <c r="AG14" s="1032">
        <v>-136258</v>
      </c>
      <c r="AH14" s="1032">
        <v>-80912</v>
      </c>
      <c r="AI14" s="200">
        <v>-77182</v>
      </c>
      <c r="AJ14" s="200">
        <v>-92069</v>
      </c>
      <c r="AK14" s="990">
        <v>-137874</v>
      </c>
      <c r="AL14" s="200">
        <v>-138573</v>
      </c>
      <c r="AM14" s="200">
        <v>-147497</v>
      </c>
      <c r="AN14" s="200">
        <v>-169955</v>
      </c>
      <c r="AO14" s="200">
        <v>-179804</v>
      </c>
      <c r="AP14" s="990">
        <v>-140614</v>
      </c>
      <c r="AQ14" s="200">
        <v>-112801</v>
      </c>
      <c r="AR14" s="200">
        <v>-98893</v>
      </c>
      <c r="AS14" s="200">
        <v>-112501</v>
      </c>
      <c r="AT14" s="990">
        <v>-87051</v>
      </c>
      <c r="AU14" s="1872"/>
      <c r="AV14" s="1831">
        <f t="shared" si="2"/>
        <v>62.391380672342663</v>
      </c>
      <c r="AW14" s="1061">
        <f t="shared" si="3"/>
        <v>-37.898790622255248</v>
      </c>
      <c r="AX14" s="1825">
        <f t="shared" si="4"/>
        <v>1.9873217575467457</v>
      </c>
      <c r="AY14" s="1143">
        <f t="shared" si="5"/>
        <v>-38.092224102863156</v>
      </c>
      <c r="AZ14" s="1143"/>
      <c r="BA14" s="1093">
        <f t="shared" si="6"/>
        <v>-193.4206458526277</v>
      </c>
      <c r="BB14" s="967">
        <f t="shared" si="7"/>
        <v>-200.39434195134217</v>
      </c>
      <c r="BC14" s="1095">
        <f t="shared" si="8"/>
        <v>-190.85504343882894</v>
      </c>
    </row>
    <row r="15" spans="1:55" ht="13">
      <c r="A15" s="197" t="s">
        <v>235</v>
      </c>
      <c r="B15" s="1567">
        <f>ROUND('13分配'!B15*'2分配長期'!$Q15,0)</f>
        <v>65228</v>
      </c>
      <c r="C15" s="1567">
        <f>ROUND('13分配'!C15*'2分配長期'!$Q15,0)</f>
        <v>84452</v>
      </c>
      <c r="D15" s="1567">
        <f>ROUND('13分配'!D15*'2分配長期'!$Q15,0)</f>
        <v>100806</v>
      </c>
      <c r="E15" s="1567">
        <f>ROUND('13分配'!E15*'2分配長期'!$Q15,0)</f>
        <v>116633</v>
      </c>
      <c r="F15" s="1567">
        <f>ROUND('13分配'!F15*'2分配長期'!$Q15,0)</f>
        <v>121534</v>
      </c>
      <c r="G15" s="1567">
        <f>ROUND('13分配'!G15*'2分配長期'!$Q15,0)</f>
        <v>168786</v>
      </c>
      <c r="H15" s="1567">
        <f>ROUND('13分配'!H15*'2分配長期'!$Q15,0)</f>
        <v>202175</v>
      </c>
      <c r="I15" s="1567">
        <f>ROUND('13分配'!I15*'2分配長期'!$Q15,0)</f>
        <v>214149</v>
      </c>
      <c r="J15" s="1567">
        <f>ROUND('13分配'!J15*'2分配長期'!$Q15,0)</f>
        <v>230045</v>
      </c>
      <c r="K15" s="1567">
        <f>ROUND('13分配'!K15*'2分配長期'!$Q15,0)</f>
        <v>259442</v>
      </c>
      <c r="L15" s="1567">
        <f>ROUND('13分配'!L15*'2分配長期'!$Q15,0)</f>
        <v>289495</v>
      </c>
      <c r="M15" s="1567">
        <f>ROUND('13分配'!M15*'2分配長期'!$Q15,0)</f>
        <v>337355</v>
      </c>
      <c r="N15" s="1567">
        <f>ROUND('13分配'!N15*'2分配長期'!$Q15,0)</f>
        <v>333274</v>
      </c>
      <c r="O15" s="1567">
        <f>ROUND('13分配'!O15*'2分配長期'!$Q15,0)</f>
        <v>348929</v>
      </c>
      <c r="P15" s="1567">
        <f>ROUND('13分配'!P15*'2分配長期'!$Q15,0)</f>
        <v>375847</v>
      </c>
      <c r="Q15" s="1804">
        <f>'13分配'!R15/'13分配'!Q15</f>
        <v>0.97495430945907857</v>
      </c>
      <c r="R15" s="2026">
        <v>428898</v>
      </c>
      <c r="S15" s="201">
        <v>442855</v>
      </c>
      <c r="T15" s="201">
        <v>419261</v>
      </c>
      <c r="U15" s="201">
        <v>420419</v>
      </c>
      <c r="V15" s="201">
        <v>384740</v>
      </c>
      <c r="W15" s="201">
        <v>453788</v>
      </c>
      <c r="X15" s="201">
        <v>465100</v>
      </c>
      <c r="Y15" s="201">
        <v>423349</v>
      </c>
      <c r="Z15" s="201">
        <v>391277</v>
      </c>
      <c r="AA15" s="201">
        <v>352791</v>
      </c>
      <c r="AB15" s="202">
        <v>335831</v>
      </c>
      <c r="AC15" s="1822">
        <f>'13分配'!AD15/ABS('13分配'!AC15)</f>
        <v>0.99770322580645165</v>
      </c>
      <c r="AD15" s="340">
        <v>309288</v>
      </c>
      <c r="AE15" s="1032">
        <v>267788</v>
      </c>
      <c r="AF15" s="1032">
        <v>241779</v>
      </c>
      <c r="AG15" s="1032">
        <v>254044</v>
      </c>
      <c r="AH15" s="1032">
        <v>328107</v>
      </c>
      <c r="AI15" s="200">
        <v>305745</v>
      </c>
      <c r="AJ15" s="200">
        <v>312371</v>
      </c>
      <c r="AK15" s="990">
        <v>260030</v>
      </c>
      <c r="AL15" s="200">
        <v>242078</v>
      </c>
      <c r="AM15" s="200">
        <v>228472</v>
      </c>
      <c r="AN15" s="200">
        <v>205909</v>
      </c>
      <c r="AO15" s="200">
        <v>190643</v>
      </c>
      <c r="AP15" s="990">
        <v>226344</v>
      </c>
      <c r="AQ15" s="200">
        <v>252722</v>
      </c>
      <c r="AR15" s="200">
        <v>257187</v>
      </c>
      <c r="AS15" s="200">
        <v>220239</v>
      </c>
      <c r="AT15" s="990">
        <v>258650</v>
      </c>
      <c r="AU15" s="1872"/>
      <c r="AV15" s="1831">
        <f t="shared" si="2"/>
        <v>-19.61116598222176</v>
      </c>
      <c r="AW15" s="1061">
        <f t="shared" si="3"/>
        <v>-15.926256434132588</v>
      </c>
      <c r="AX15" s="1825">
        <f t="shared" si="4"/>
        <v>-12.954659077798716</v>
      </c>
      <c r="AY15" s="1143">
        <f t="shared" si="5"/>
        <v>14.27296504435726</v>
      </c>
      <c r="AZ15" s="1143"/>
      <c r="BA15" s="1093">
        <f t="shared" si="6"/>
        <v>-2.4477708211121163</v>
      </c>
      <c r="BB15" s="967">
        <f t="shared" si="7"/>
        <v>-2.7366763356394319</v>
      </c>
      <c r="BC15" s="1095">
        <f t="shared" si="8"/>
        <v>2.70431710182506</v>
      </c>
    </row>
    <row r="16" spans="1:55" ht="13">
      <c r="A16" s="197" t="s">
        <v>236</v>
      </c>
      <c r="B16" s="1567">
        <f>ROUND('13分配'!B16*'2分配長期'!$Q16,0)</f>
        <v>73017</v>
      </c>
      <c r="C16" s="1567">
        <f>ROUND('13分配'!C16*'2分配長期'!$Q16,0)</f>
        <v>102846</v>
      </c>
      <c r="D16" s="1567">
        <f>ROUND('13分配'!D16*'2分配長期'!$Q16,0)</f>
        <v>136127</v>
      </c>
      <c r="E16" s="1567">
        <f>ROUND('13分配'!E16*'2分配長期'!$Q16,0)</f>
        <v>168014</v>
      </c>
      <c r="F16" s="1567">
        <f>ROUND('13分配'!F16*'2分配長期'!$Q16,0)</f>
        <v>203488</v>
      </c>
      <c r="G16" s="1567">
        <f>ROUND('13分配'!G16*'2分配長期'!$Q16,0)</f>
        <v>241367</v>
      </c>
      <c r="H16" s="1567">
        <f>ROUND('13分配'!H16*'2分配長期'!$Q16,0)</f>
        <v>284676</v>
      </c>
      <c r="I16" s="1567">
        <f>ROUND('13分配'!I16*'2分配長期'!$Q16,0)</f>
        <v>304643</v>
      </c>
      <c r="J16" s="1567">
        <f>ROUND('13分配'!J16*'2分配長期'!$Q16,0)</f>
        <v>346834</v>
      </c>
      <c r="K16" s="1567">
        <f>ROUND('13分配'!K16*'2分配長期'!$Q16,0)</f>
        <v>374961</v>
      </c>
      <c r="L16" s="1567">
        <f>ROUND('13分配'!L16*'2分配長期'!$Q16,0)</f>
        <v>400470</v>
      </c>
      <c r="M16" s="1567">
        <f>ROUND('13分配'!M16*'2分配長期'!$Q16,0)</f>
        <v>405042</v>
      </c>
      <c r="N16" s="1567">
        <f>ROUND('13分配'!N16*'2分配長期'!$Q16,0)</f>
        <v>434813</v>
      </c>
      <c r="O16" s="1567">
        <f>ROUND('13分配'!O16*'2分配長期'!$Q16,0)</f>
        <v>422285</v>
      </c>
      <c r="P16" s="1567">
        <f>ROUND('13分配'!P16*'2分配長期'!$Q16,0)</f>
        <v>472966</v>
      </c>
      <c r="Q16" s="1804">
        <f>'13分配'!R16/'13分配'!Q16</f>
        <v>0.82101100384216519</v>
      </c>
      <c r="R16" s="2026">
        <v>496389</v>
      </c>
      <c r="S16" s="201">
        <v>495972</v>
      </c>
      <c r="T16" s="201">
        <v>492358</v>
      </c>
      <c r="U16" s="201">
        <v>497226</v>
      </c>
      <c r="V16" s="201">
        <v>521456</v>
      </c>
      <c r="W16" s="201">
        <v>556599</v>
      </c>
      <c r="X16" s="201">
        <v>601378</v>
      </c>
      <c r="Y16" s="201">
        <v>611385</v>
      </c>
      <c r="Z16" s="201">
        <v>600974</v>
      </c>
      <c r="AA16" s="201">
        <v>583244</v>
      </c>
      <c r="AB16" s="202">
        <v>561372</v>
      </c>
      <c r="AC16" s="1822">
        <f>'13分配'!AD16/ABS('13分配'!AC16)</f>
        <v>1.1045295225582199</v>
      </c>
      <c r="AD16" s="340">
        <v>531303</v>
      </c>
      <c r="AE16" s="1032">
        <v>446823</v>
      </c>
      <c r="AF16" s="1032">
        <v>413496</v>
      </c>
      <c r="AG16" s="1032">
        <v>390302</v>
      </c>
      <c r="AH16" s="1032">
        <v>409019</v>
      </c>
      <c r="AI16" s="200">
        <v>382927</v>
      </c>
      <c r="AJ16" s="200">
        <v>404440</v>
      </c>
      <c r="AK16" s="990">
        <v>397904</v>
      </c>
      <c r="AL16" s="200">
        <v>380651</v>
      </c>
      <c r="AM16" s="200">
        <v>375969</v>
      </c>
      <c r="AN16" s="200">
        <v>375864</v>
      </c>
      <c r="AO16" s="200">
        <v>370447</v>
      </c>
      <c r="AP16" s="990">
        <v>366958</v>
      </c>
      <c r="AQ16" s="200">
        <v>365523</v>
      </c>
      <c r="AR16" s="200">
        <v>356080</v>
      </c>
      <c r="AS16" s="200">
        <v>332740</v>
      </c>
      <c r="AT16" s="990">
        <v>345701</v>
      </c>
      <c r="AU16" s="1872"/>
      <c r="AV16" s="1831">
        <f t="shared" si="2"/>
        <v>1.8883664201773496</v>
      </c>
      <c r="AW16" s="1061">
        <f t="shared" si="3"/>
        <v>-25.107895118228207</v>
      </c>
      <c r="AX16" s="1825">
        <f t="shared" si="4"/>
        <v>-7.7772528046966105</v>
      </c>
      <c r="AY16" s="1143">
        <f t="shared" si="5"/>
        <v>-5.792761024422413</v>
      </c>
      <c r="AZ16" s="1143"/>
      <c r="BA16" s="1093">
        <f t="shared" si="6"/>
        <v>-4.0461751520953104</v>
      </c>
      <c r="BB16" s="967">
        <f t="shared" si="7"/>
        <v>-1.6062277440048289</v>
      </c>
      <c r="BC16" s="1095">
        <f t="shared" si="8"/>
        <v>-1.1863696850915373</v>
      </c>
    </row>
    <row r="17" spans="1:55" ht="13">
      <c r="A17" s="194" t="s">
        <v>238</v>
      </c>
      <c r="B17" s="1808">
        <f t="shared" ref="B17:O17" si="15">B18+B21+B22+B23</f>
        <v>830290</v>
      </c>
      <c r="C17" s="1808">
        <f t="shared" si="15"/>
        <v>928498</v>
      </c>
      <c r="D17" s="1808">
        <f t="shared" si="15"/>
        <v>979660</v>
      </c>
      <c r="E17" s="1808">
        <f t="shared" si="15"/>
        <v>980681</v>
      </c>
      <c r="F17" s="1808">
        <f t="shared" si="15"/>
        <v>1114129</v>
      </c>
      <c r="G17" s="1808">
        <f t="shared" si="15"/>
        <v>2150959</v>
      </c>
      <c r="H17" s="1808">
        <f t="shared" si="15"/>
        <v>2468223</v>
      </c>
      <c r="I17" s="1808">
        <f t="shared" si="15"/>
        <v>2601109</v>
      </c>
      <c r="J17" s="1808">
        <f t="shared" si="15"/>
        <v>2743927</v>
      </c>
      <c r="K17" s="1808">
        <f t="shared" si="15"/>
        <v>3000661</v>
      </c>
      <c r="L17" s="1808">
        <f t="shared" si="15"/>
        <v>3240828</v>
      </c>
      <c r="M17" s="1808">
        <f t="shared" si="15"/>
        <v>3410140</v>
      </c>
      <c r="N17" s="1808">
        <f t="shared" si="15"/>
        <v>3807721</v>
      </c>
      <c r="O17" s="1808">
        <f t="shared" si="15"/>
        <v>4147982</v>
      </c>
      <c r="P17" s="1808">
        <f>P18+P21+P22+P23</f>
        <v>5165632</v>
      </c>
      <c r="Q17" s="1804" t="s">
        <v>333</v>
      </c>
      <c r="R17" s="2025">
        <v>3101490</v>
      </c>
      <c r="S17" s="195">
        <v>3140039</v>
      </c>
      <c r="T17" s="195">
        <v>2814548</v>
      </c>
      <c r="U17" s="195">
        <v>2521337</v>
      </c>
      <c r="V17" s="195">
        <v>2365074</v>
      </c>
      <c r="W17" s="195">
        <v>2051201</v>
      </c>
      <c r="X17" s="195">
        <v>2012809</v>
      </c>
      <c r="Y17" s="195">
        <v>1875242</v>
      </c>
      <c r="Z17" s="195">
        <v>1644819</v>
      </c>
      <c r="AA17" s="195">
        <v>1536668</v>
      </c>
      <c r="AB17" s="196">
        <v>1514309</v>
      </c>
      <c r="AC17" s="1822">
        <f>'13分配'!AD17/ABS('13分配'!AC17)</f>
        <v>0.97972633864820502</v>
      </c>
      <c r="AD17" s="340">
        <v>1110752</v>
      </c>
      <c r="AE17" s="1032">
        <v>1011843</v>
      </c>
      <c r="AF17" s="1032">
        <v>870550</v>
      </c>
      <c r="AG17" s="1032">
        <v>873072</v>
      </c>
      <c r="AH17" s="1032">
        <v>963718</v>
      </c>
      <c r="AI17" s="200">
        <v>1250641</v>
      </c>
      <c r="AJ17" s="200">
        <v>1211148</v>
      </c>
      <c r="AK17" s="990">
        <v>1102578</v>
      </c>
      <c r="AL17" s="200">
        <v>1007378</v>
      </c>
      <c r="AM17" s="200">
        <v>930568</v>
      </c>
      <c r="AN17" s="200">
        <v>963046</v>
      </c>
      <c r="AO17" s="200">
        <v>1051969</v>
      </c>
      <c r="AP17" s="990">
        <v>1055739</v>
      </c>
      <c r="AQ17" s="200">
        <v>1143286</v>
      </c>
      <c r="AR17" s="200">
        <v>1155410</v>
      </c>
      <c r="AS17" s="200">
        <v>1115870</v>
      </c>
      <c r="AT17" s="990">
        <v>1167191</v>
      </c>
      <c r="AU17" s="1872"/>
      <c r="AV17" s="1831">
        <f t="shared" si="2"/>
        <v>-53.035211583231643</v>
      </c>
      <c r="AW17" s="1061">
        <f t="shared" si="3"/>
        <v>-0.73589784218259335</v>
      </c>
      <c r="AX17" s="1825">
        <f t="shared" si="4"/>
        <v>-4.248134825835451</v>
      </c>
      <c r="AY17" s="1143">
        <f t="shared" si="5"/>
        <v>10.556775869793576</v>
      </c>
      <c r="AZ17" s="1143"/>
      <c r="BA17" s="1093">
        <f t="shared" si="6"/>
        <v>-0.10546134013948993</v>
      </c>
      <c r="BB17" s="967">
        <f t="shared" si="7"/>
        <v>-0.86444358349327954</v>
      </c>
      <c r="BC17" s="1095">
        <f t="shared" si="8"/>
        <v>2.0274595518857463</v>
      </c>
    </row>
    <row r="18" spans="1:55" ht="13">
      <c r="A18" s="197" t="s">
        <v>152</v>
      </c>
      <c r="B18" s="1808">
        <f t="shared" ref="B18:O18" si="16">B19-B20</f>
        <v>280764</v>
      </c>
      <c r="C18" s="1808">
        <f t="shared" si="16"/>
        <v>316825</v>
      </c>
      <c r="D18" s="1808">
        <f t="shared" si="16"/>
        <v>326822</v>
      </c>
      <c r="E18" s="1808">
        <f t="shared" si="16"/>
        <v>318818</v>
      </c>
      <c r="F18" s="1808">
        <f t="shared" si="16"/>
        <v>385415</v>
      </c>
      <c r="G18" s="1808">
        <f t="shared" si="16"/>
        <v>540499</v>
      </c>
      <c r="H18" s="1808">
        <f t="shared" si="16"/>
        <v>635807</v>
      </c>
      <c r="I18" s="1808">
        <f t="shared" si="16"/>
        <v>649963</v>
      </c>
      <c r="J18" s="1808">
        <f t="shared" si="16"/>
        <v>677552</v>
      </c>
      <c r="K18" s="1808">
        <f t="shared" si="16"/>
        <v>722805</v>
      </c>
      <c r="L18" s="1808">
        <f t="shared" si="16"/>
        <v>708714</v>
      </c>
      <c r="M18" s="1808">
        <f t="shared" si="16"/>
        <v>679314</v>
      </c>
      <c r="N18" s="1808">
        <f t="shared" si="16"/>
        <v>676288</v>
      </c>
      <c r="O18" s="1808">
        <f t="shared" si="16"/>
        <v>724382</v>
      </c>
      <c r="P18" s="1808">
        <f>P19-P20</f>
        <v>833987</v>
      </c>
      <c r="Q18" s="1804" t="s">
        <v>333</v>
      </c>
      <c r="R18" s="2026">
        <v>1077972</v>
      </c>
      <c r="S18" s="201">
        <v>1022830</v>
      </c>
      <c r="T18" s="201">
        <v>968926</v>
      </c>
      <c r="U18" s="201">
        <v>877437</v>
      </c>
      <c r="V18" s="201">
        <v>777457</v>
      </c>
      <c r="W18" s="201">
        <v>683455</v>
      </c>
      <c r="X18" s="201">
        <v>615748</v>
      </c>
      <c r="Y18" s="201">
        <v>527456</v>
      </c>
      <c r="Z18" s="201">
        <v>501775</v>
      </c>
      <c r="AA18" s="201">
        <v>452975</v>
      </c>
      <c r="AB18" s="202">
        <v>440530</v>
      </c>
      <c r="AC18" s="1822">
        <f>'13分配'!AD18/ABS('13分配'!AC18)</f>
        <v>1.4721973680242086</v>
      </c>
      <c r="AD18" s="340">
        <v>439314</v>
      </c>
      <c r="AE18" s="1032">
        <v>190289</v>
      </c>
      <c r="AF18" s="1032">
        <v>164211</v>
      </c>
      <c r="AG18" s="1032">
        <v>146319</v>
      </c>
      <c r="AH18" s="1032">
        <v>185053</v>
      </c>
      <c r="AI18" s="200">
        <v>423474</v>
      </c>
      <c r="AJ18" s="200">
        <v>494461</v>
      </c>
      <c r="AK18" s="990">
        <v>465002</v>
      </c>
      <c r="AL18" s="200">
        <v>343859</v>
      </c>
      <c r="AM18" s="200">
        <v>308688</v>
      </c>
      <c r="AN18" s="200">
        <v>293966</v>
      </c>
      <c r="AO18" s="200">
        <v>231975</v>
      </c>
      <c r="AP18" s="990">
        <v>194620</v>
      </c>
      <c r="AQ18" s="200">
        <v>205001</v>
      </c>
      <c r="AR18" s="200">
        <v>226701</v>
      </c>
      <c r="AS18" s="200">
        <v>237777</v>
      </c>
      <c r="AT18" s="990">
        <v>246714</v>
      </c>
      <c r="AU18" s="1872"/>
      <c r="AV18" s="1831">
        <f t="shared" si="2"/>
        <v>-43.493466519691765</v>
      </c>
      <c r="AW18" s="1061">
        <f t="shared" si="3"/>
        <v>5.8472982877850468</v>
      </c>
      <c r="AX18" s="1825">
        <f t="shared" si="4"/>
        <v>-58.146416574552362</v>
      </c>
      <c r="AY18" s="1143">
        <f t="shared" si="5"/>
        <v>26.767033192888707</v>
      </c>
      <c r="AZ18" s="1143"/>
      <c r="BA18" s="1093">
        <f t="shared" si="6"/>
        <v>0.81512257071385541</v>
      </c>
      <c r="BB18" s="967">
        <f t="shared" si="7"/>
        <v>-15.986992962861002</v>
      </c>
      <c r="BC18" s="1095">
        <f t="shared" si="8"/>
        <v>4.8579264315723014</v>
      </c>
    </row>
    <row r="19" spans="1:55" ht="13">
      <c r="A19" s="197" t="s">
        <v>235</v>
      </c>
      <c r="B19" s="1567">
        <f>ROUND('13分配'!B19*'2分配長期'!$Q19,0)</f>
        <v>287002</v>
      </c>
      <c r="C19" s="1567">
        <f>ROUND('13分配'!C19*'2分配長期'!$Q19,0)</f>
        <v>324023</v>
      </c>
      <c r="D19" s="1567">
        <f>ROUND('13分配'!D19*'2分配長期'!$Q19,0)</f>
        <v>334636</v>
      </c>
      <c r="E19" s="1567">
        <f>ROUND('13分配'!E19*'2分配長期'!$Q19,0)</f>
        <v>326857</v>
      </c>
      <c r="F19" s="1567">
        <f>ROUND('13分配'!F19*'2分配長期'!$Q19,0)</f>
        <v>393287</v>
      </c>
      <c r="G19" s="1567">
        <f>ROUND('13分配'!G19*'2分配長期'!$Q19,0)</f>
        <v>544864</v>
      </c>
      <c r="H19" s="1567">
        <f>ROUND('13分配'!H19*'2分配長期'!$Q19,0)</f>
        <v>640573</v>
      </c>
      <c r="I19" s="1567">
        <f>ROUND('13分配'!I19*'2分配長期'!$Q19,0)</f>
        <v>654887</v>
      </c>
      <c r="J19" s="1567">
        <f>ROUND('13分配'!J19*'2分配長期'!$Q19,0)</f>
        <v>682938</v>
      </c>
      <c r="K19" s="1567">
        <f>ROUND('13分配'!K19*'2分配長期'!$Q19,0)</f>
        <v>728957</v>
      </c>
      <c r="L19" s="1567">
        <f>ROUND('13分配'!L19*'2分配長期'!$Q19,0)</f>
        <v>715555</v>
      </c>
      <c r="M19" s="1567">
        <f>ROUND('13分配'!M19*'2分配長期'!$Q19,0)</f>
        <v>687168</v>
      </c>
      <c r="N19" s="1567">
        <f>ROUND('13分配'!N19*'2分配長期'!$Q19,0)</f>
        <v>684573</v>
      </c>
      <c r="O19" s="1567">
        <f>ROUND('13分配'!O19*'2分配長期'!$Q19,0)</f>
        <v>733713</v>
      </c>
      <c r="P19" s="1567">
        <f>ROUND('13分配'!P19*'2分配長期'!$Q19,0)</f>
        <v>846221</v>
      </c>
      <c r="Q19" s="1804">
        <f>'13分配'!R19/'13分配'!Q19</f>
        <v>0.8505465172187896</v>
      </c>
      <c r="R19" s="2026">
        <v>1112679</v>
      </c>
      <c r="S19" s="201">
        <v>1058687</v>
      </c>
      <c r="T19" s="201">
        <v>1001429</v>
      </c>
      <c r="U19" s="201">
        <v>907511</v>
      </c>
      <c r="V19" s="201">
        <v>806243</v>
      </c>
      <c r="W19" s="201">
        <v>711962</v>
      </c>
      <c r="X19" s="201">
        <v>645357</v>
      </c>
      <c r="Y19" s="201">
        <v>556249</v>
      </c>
      <c r="Z19" s="201">
        <v>528119</v>
      </c>
      <c r="AA19" s="201">
        <v>477575</v>
      </c>
      <c r="AB19" s="202">
        <v>465325</v>
      </c>
      <c r="AC19" s="1822">
        <f>'13分配'!AD19/ABS('13分配'!AC19)</f>
        <v>1.3849379579990888</v>
      </c>
      <c r="AD19" s="340">
        <v>459064</v>
      </c>
      <c r="AE19" s="1032">
        <v>217496</v>
      </c>
      <c r="AF19" s="1032">
        <v>189708</v>
      </c>
      <c r="AG19" s="1032">
        <v>172785</v>
      </c>
      <c r="AH19" s="1032">
        <v>214704</v>
      </c>
      <c r="AI19" s="200">
        <v>447705</v>
      </c>
      <c r="AJ19" s="200">
        <v>520597</v>
      </c>
      <c r="AK19" s="990">
        <v>487622</v>
      </c>
      <c r="AL19" s="200">
        <v>361912</v>
      </c>
      <c r="AM19" s="200">
        <v>323720</v>
      </c>
      <c r="AN19" s="200">
        <v>305373</v>
      </c>
      <c r="AO19" s="200">
        <v>242938</v>
      </c>
      <c r="AP19" s="990">
        <v>206038</v>
      </c>
      <c r="AQ19" s="200">
        <v>217949</v>
      </c>
      <c r="AR19" s="200">
        <v>241687</v>
      </c>
      <c r="AS19" s="200">
        <v>251649</v>
      </c>
      <c r="AT19" s="990">
        <v>261003</v>
      </c>
      <c r="AU19" s="1872"/>
      <c r="AV19" s="1831">
        <f t="shared" si="2"/>
        <v>-43.061335106165259</v>
      </c>
      <c r="AW19" s="1061">
        <f t="shared" si="3"/>
        <v>6.2209190875346358</v>
      </c>
      <c r="AX19" s="1825">
        <f t="shared" si="4"/>
        <v>-57.746369113780759</v>
      </c>
      <c r="AY19" s="1143">
        <f t="shared" si="5"/>
        <v>26.677117813218921</v>
      </c>
      <c r="AZ19" s="1143"/>
      <c r="BA19" s="1093">
        <f t="shared" si="6"/>
        <v>0.86588271612753065</v>
      </c>
      <c r="BB19" s="967">
        <f t="shared" si="7"/>
        <v>-15.826999857025037</v>
      </c>
      <c r="BC19" s="1095">
        <f t="shared" si="8"/>
        <v>4.8430471429079969</v>
      </c>
    </row>
    <row r="20" spans="1:55" ht="13">
      <c r="A20" s="197" t="s">
        <v>239</v>
      </c>
      <c r="B20" s="1567">
        <f>ROUND('13分配'!B20*'2分配長期'!$Q20,0)</f>
        <v>6238</v>
      </c>
      <c r="C20" s="1567">
        <f>ROUND('13分配'!C20*'2分配長期'!$Q20,0)</f>
        <v>7198</v>
      </c>
      <c r="D20" s="1567">
        <f>ROUND('13分配'!D20*'2分配長期'!$Q20,0)</f>
        <v>7814</v>
      </c>
      <c r="E20" s="1567">
        <f>ROUND('13分配'!E20*'2分配長期'!$Q20,0)</f>
        <v>8039</v>
      </c>
      <c r="F20" s="1567">
        <f>ROUND('13分配'!F20*'2分配長期'!$Q20,0)</f>
        <v>7872</v>
      </c>
      <c r="G20" s="1567">
        <f>ROUND('13分配'!G20*'2分配長期'!$Q20,0)</f>
        <v>4365</v>
      </c>
      <c r="H20" s="1567">
        <f>ROUND('13分配'!H20*'2分配長期'!$Q20,0)</f>
        <v>4766</v>
      </c>
      <c r="I20" s="1567">
        <f>ROUND('13分配'!I20*'2分配長期'!$Q20,0)</f>
        <v>4924</v>
      </c>
      <c r="J20" s="1567">
        <f>ROUND('13分配'!J20*'2分配長期'!$Q20,0)</f>
        <v>5386</v>
      </c>
      <c r="K20" s="1567">
        <f>ROUND('13分配'!K20*'2分配長期'!$Q20,0)</f>
        <v>6152</v>
      </c>
      <c r="L20" s="1567">
        <f>ROUND('13分配'!L20*'2分配長期'!$Q20,0)</f>
        <v>6841</v>
      </c>
      <c r="M20" s="1567">
        <f>ROUND('13分配'!M20*'2分配長期'!$Q20,0)</f>
        <v>7854</v>
      </c>
      <c r="N20" s="1567">
        <f>ROUND('13分配'!N20*'2分配長期'!$Q20,0)</f>
        <v>8285</v>
      </c>
      <c r="O20" s="1567">
        <f>ROUND('13分配'!O20*'2分配長期'!$Q20,0)</f>
        <v>9331</v>
      </c>
      <c r="P20" s="1567">
        <f>ROUND('13分配'!P20*'2分配長期'!$Q20,0)</f>
        <v>12234</v>
      </c>
      <c r="Q20" s="1804">
        <f>'13分配'!R20/'13分配'!Q20</f>
        <v>0.23035721396997333</v>
      </c>
      <c r="R20" s="2026">
        <v>34707</v>
      </c>
      <c r="S20" s="201">
        <v>35857</v>
      </c>
      <c r="T20" s="201">
        <v>32503</v>
      </c>
      <c r="U20" s="201">
        <v>30074</v>
      </c>
      <c r="V20" s="201">
        <v>28786</v>
      </c>
      <c r="W20" s="201">
        <v>28507</v>
      </c>
      <c r="X20" s="201">
        <v>29609</v>
      </c>
      <c r="Y20" s="201">
        <v>28793</v>
      </c>
      <c r="Z20" s="201">
        <v>26344</v>
      </c>
      <c r="AA20" s="201">
        <v>24600</v>
      </c>
      <c r="AB20" s="202">
        <v>24795</v>
      </c>
      <c r="AC20" s="1822">
        <f>'13分配'!AD20/ABS('13分配'!AC20)</f>
        <v>0.59736253100235925</v>
      </c>
      <c r="AD20" s="340">
        <v>19750</v>
      </c>
      <c r="AE20" s="1032">
        <v>27207</v>
      </c>
      <c r="AF20" s="1032">
        <v>25497</v>
      </c>
      <c r="AG20" s="1032">
        <v>26466</v>
      </c>
      <c r="AH20" s="1032">
        <v>29651</v>
      </c>
      <c r="AI20" s="200">
        <v>24231</v>
      </c>
      <c r="AJ20" s="200">
        <v>26136</v>
      </c>
      <c r="AK20" s="990">
        <v>22620</v>
      </c>
      <c r="AL20" s="200">
        <v>18053</v>
      </c>
      <c r="AM20" s="200">
        <v>15032</v>
      </c>
      <c r="AN20" s="200">
        <v>11407</v>
      </c>
      <c r="AO20" s="200">
        <v>10963</v>
      </c>
      <c r="AP20" s="990">
        <v>11418</v>
      </c>
      <c r="AQ20" s="200">
        <v>12948</v>
      </c>
      <c r="AR20" s="200">
        <v>14986</v>
      </c>
      <c r="AS20" s="200">
        <v>13872</v>
      </c>
      <c r="AT20" s="990">
        <v>14289</v>
      </c>
      <c r="AU20" s="1872"/>
      <c r="AV20" s="1831">
        <f t="shared" si="2"/>
        <v>-31.390259153755295</v>
      </c>
      <c r="AW20" s="1061">
        <f t="shared" si="3"/>
        <v>14.531645569620252</v>
      </c>
      <c r="AX20" s="1825">
        <f t="shared" si="4"/>
        <v>-49.522546419098148</v>
      </c>
      <c r="AY20" s="1143">
        <f t="shared" si="5"/>
        <v>25.144508670520231</v>
      </c>
      <c r="AZ20" s="1143"/>
      <c r="BA20" s="1093">
        <f t="shared" si="6"/>
        <v>1.9572066940669819</v>
      </c>
      <c r="BB20" s="967">
        <f t="shared" si="7"/>
        <v>-12.7793161101579</v>
      </c>
      <c r="BC20" s="1095">
        <f t="shared" si="8"/>
        <v>4.5881207239822919</v>
      </c>
    </row>
    <row r="21" spans="1:55" ht="13">
      <c r="A21" s="197" t="s">
        <v>153</v>
      </c>
      <c r="B21" s="1567">
        <f>ROUND('13分配'!B21*'2分配長期'!$Q21,0)</f>
        <v>215151</v>
      </c>
      <c r="C21" s="1567">
        <f>ROUND('13分配'!C21*'2分配長期'!$Q21,0)</f>
        <v>223061</v>
      </c>
      <c r="D21" s="1567">
        <f>ROUND('13分配'!D21*'2分配長期'!$Q21,0)</f>
        <v>252704</v>
      </c>
      <c r="E21" s="1567">
        <f>ROUND('13分配'!E21*'2分配長期'!$Q21,0)</f>
        <v>267275</v>
      </c>
      <c r="F21" s="1567">
        <f>ROUND('13分配'!F21*'2分配長期'!$Q21,0)</f>
        <v>274108</v>
      </c>
      <c r="G21" s="1567">
        <f>ROUND('13分配'!G21*'2分配長期'!$Q21,0)</f>
        <v>1373106</v>
      </c>
      <c r="H21" s="1567">
        <f>ROUND('13分配'!H21*'2分配長期'!$Q21,0)</f>
        <v>1557371</v>
      </c>
      <c r="I21" s="1567">
        <f>ROUND('13分配'!I21*'2分配長期'!$Q21,0)</f>
        <v>1636774</v>
      </c>
      <c r="J21" s="1567">
        <f>ROUND('13分配'!J21*'2分配長期'!$Q21,0)</f>
        <v>1723540</v>
      </c>
      <c r="K21" s="1567">
        <f>ROUND('13分配'!K21*'2分配長期'!$Q21,0)</f>
        <v>1897014</v>
      </c>
      <c r="L21" s="1567">
        <f>ROUND('13分配'!L21*'2分配長期'!$Q21,0)</f>
        <v>2131884</v>
      </c>
      <c r="M21" s="1567">
        <f>ROUND('13分配'!M21*'2分配長期'!$Q21,0)</f>
        <v>2272355</v>
      </c>
      <c r="N21" s="1567">
        <f>ROUND('13分配'!N21*'2分配長期'!$Q21,0)</f>
        <v>2580701</v>
      </c>
      <c r="O21" s="1567">
        <f>ROUND('13分配'!O21*'2分配長期'!$Q21,0)</f>
        <v>2776259</v>
      </c>
      <c r="P21" s="1567">
        <f>ROUND('13分配'!P21*'2分配長期'!$Q21,0)</f>
        <v>3518955</v>
      </c>
      <c r="Q21" s="1804">
        <f>'13分配'!R21/'13分配'!Q21</f>
        <v>7.4837623263581152</v>
      </c>
      <c r="R21" s="2026">
        <v>802177</v>
      </c>
      <c r="S21" s="201">
        <v>839916</v>
      </c>
      <c r="T21" s="201">
        <v>724945</v>
      </c>
      <c r="U21" s="201">
        <v>640770</v>
      </c>
      <c r="V21" s="201">
        <v>617780</v>
      </c>
      <c r="W21" s="201">
        <v>521692</v>
      </c>
      <c r="X21" s="201">
        <v>535063</v>
      </c>
      <c r="Y21" s="201">
        <v>514609</v>
      </c>
      <c r="Z21" s="201">
        <v>431305</v>
      </c>
      <c r="AA21" s="201">
        <v>403727</v>
      </c>
      <c r="AB21" s="202">
        <v>396582</v>
      </c>
      <c r="AC21" s="1822">
        <f>'13分配'!AD21/ABS('13分配'!AC21)</f>
        <v>1.7267984581327307</v>
      </c>
      <c r="AD21" s="340">
        <v>223092</v>
      </c>
      <c r="AE21" s="1032">
        <v>169667</v>
      </c>
      <c r="AF21" s="1032">
        <v>132457</v>
      </c>
      <c r="AG21" s="1032">
        <v>166323</v>
      </c>
      <c r="AH21" s="1032">
        <v>245660</v>
      </c>
      <c r="AI21" s="200">
        <v>289682</v>
      </c>
      <c r="AJ21" s="200">
        <v>233562</v>
      </c>
      <c r="AK21" s="990">
        <v>196133</v>
      </c>
      <c r="AL21" s="200">
        <v>218914</v>
      </c>
      <c r="AM21" s="200">
        <v>194417</v>
      </c>
      <c r="AN21" s="200">
        <v>231745</v>
      </c>
      <c r="AO21" s="200">
        <v>376541</v>
      </c>
      <c r="AP21" s="990">
        <v>385140</v>
      </c>
      <c r="AQ21" s="200">
        <v>443790</v>
      </c>
      <c r="AR21" s="200">
        <v>461212</v>
      </c>
      <c r="AS21" s="200">
        <v>407636</v>
      </c>
      <c r="AT21" s="990">
        <v>465749</v>
      </c>
      <c r="AU21" s="1872"/>
      <c r="AV21" s="1831">
        <f t="shared" si="2"/>
        <v>-63.888115510375862</v>
      </c>
      <c r="AW21" s="1061">
        <f t="shared" si="3"/>
        <v>-12.084252236745378</v>
      </c>
      <c r="AX21" s="1825">
        <f t="shared" si="4"/>
        <v>96.366751133159639</v>
      </c>
      <c r="AY21" s="1143">
        <f t="shared" si="5"/>
        <v>20.929791764033858</v>
      </c>
      <c r="AZ21" s="1143"/>
      <c r="BA21" s="1093">
        <f t="shared" si="6"/>
        <v>-1.8230525145461196</v>
      </c>
      <c r="BB21" s="967">
        <f t="shared" si="7"/>
        <v>14.449418640471979</v>
      </c>
      <c r="BC21" s="1095">
        <f t="shared" si="8"/>
        <v>3.873953400565755</v>
      </c>
    </row>
    <row r="22" spans="1:55" ht="13">
      <c r="A22" s="197" t="s">
        <v>240</v>
      </c>
      <c r="B22" s="1567">
        <f>ROUND('13分配'!B22*'2分配長期'!$Q22,0)</f>
        <v>282602</v>
      </c>
      <c r="C22" s="1567">
        <f>ROUND('13分配'!C22*'2分配長期'!$Q22,0)</f>
        <v>319054</v>
      </c>
      <c r="D22" s="1567">
        <f>ROUND('13分配'!D22*'2分配長期'!$Q22,0)</f>
        <v>329505</v>
      </c>
      <c r="E22" s="1567">
        <f>ROUND('13分配'!E22*'2分配長期'!$Q22,0)</f>
        <v>321847</v>
      </c>
      <c r="F22" s="1567">
        <f>ROUND('13分配'!F22*'2分配長期'!$Q22,0)</f>
        <v>387257</v>
      </c>
      <c r="G22" s="1567">
        <f>ROUND('13分配'!G22*'2分配長期'!$Q22,0)</f>
        <v>193492</v>
      </c>
      <c r="H22" s="1567">
        <f>ROUND('13分配'!H22*'2分配長期'!$Q22,0)</f>
        <v>225064</v>
      </c>
      <c r="I22" s="1567">
        <f>ROUND('13分配'!I22*'2分配長期'!$Q22,0)</f>
        <v>262493</v>
      </c>
      <c r="J22" s="1567">
        <f>ROUND('13分配'!J22*'2分配長期'!$Q22,0)</f>
        <v>289999</v>
      </c>
      <c r="K22" s="1567">
        <f>ROUND('13分配'!K22*'2分配長期'!$Q22,0)</f>
        <v>326955</v>
      </c>
      <c r="L22" s="1567">
        <f>ROUND('13分配'!L22*'2分配長期'!$Q22,0)</f>
        <v>347367</v>
      </c>
      <c r="M22" s="1567">
        <f>ROUND('13分配'!M22*'2分配長期'!$Q22,0)</f>
        <v>408574</v>
      </c>
      <c r="N22" s="1567">
        <f>ROUND('13分配'!N22*'2分配長期'!$Q22,0)</f>
        <v>486028</v>
      </c>
      <c r="O22" s="1567">
        <f>ROUND('13分配'!O22*'2分配長期'!$Q22,0)</f>
        <v>581009</v>
      </c>
      <c r="P22" s="1567">
        <f>ROUND('13分配'!P22*'2分配長期'!$Q22,0)</f>
        <v>740740</v>
      </c>
      <c r="Q22" s="1804">
        <f>'13分配'!R22/'13分配'!Q22</f>
        <v>2.3585936541355328</v>
      </c>
      <c r="R22" s="2026">
        <v>1095621</v>
      </c>
      <c r="S22" s="201">
        <v>1146909</v>
      </c>
      <c r="T22" s="201">
        <v>993015</v>
      </c>
      <c r="U22" s="201">
        <v>879852</v>
      </c>
      <c r="V22" s="201">
        <v>848743</v>
      </c>
      <c r="W22" s="201">
        <v>721334</v>
      </c>
      <c r="X22" s="201">
        <v>738845</v>
      </c>
      <c r="Y22" s="201">
        <v>711304</v>
      </c>
      <c r="Z22" s="201">
        <v>598444</v>
      </c>
      <c r="AA22" s="201">
        <v>562514</v>
      </c>
      <c r="AB22" s="202">
        <v>554135</v>
      </c>
      <c r="AC22" s="1822">
        <f>'13分配'!AD22/ABS('13分配'!AC22)</f>
        <v>0.62244422359865648</v>
      </c>
      <c r="AD22" s="340">
        <v>323183</v>
      </c>
      <c r="AE22" s="1032">
        <v>485607</v>
      </c>
      <c r="AF22" s="1032">
        <v>415261</v>
      </c>
      <c r="AG22" s="1032">
        <v>390635</v>
      </c>
      <c r="AH22" s="1032">
        <v>405090</v>
      </c>
      <c r="AI22" s="200">
        <v>412053</v>
      </c>
      <c r="AJ22" s="200">
        <v>388980</v>
      </c>
      <c r="AK22" s="990">
        <v>349677</v>
      </c>
      <c r="AL22" s="200">
        <v>357061</v>
      </c>
      <c r="AM22" s="200">
        <v>348328</v>
      </c>
      <c r="AN22" s="200">
        <v>347979</v>
      </c>
      <c r="AO22" s="200">
        <v>375933</v>
      </c>
      <c r="AP22" s="990">
        <v>397234</v>
      </c>
      <c r="AQ22" s="200">
        <v>381479</v>
      </c>
      <c r="AR22" s="200">
        <v>358707</v>
      </c>
      <c r="AS22" s="200">
        <v>334185</v>
      </c>
      <c r="AT22" s="990">
        <v>329710</v>
      </c>
      <c r="AU22" s="1872"/>
      <c r="AV22" s="1831">
        <f t="shared" si="2"/>
        <v>-61.922160182764394</v>
      </c>
      <c r="AW22" s="1061">
        <f t="shared" si="3"/>
        <v>8.1978321879554308</v>
      </c>
      <c r="AX22" s="1825">
        <f t="shared" si="4"/>
        <v>13.600265387772145</v>
      </c>
      <c r="AY22" s="1143">
        <f t="shared" si="5"/>
        <v>-16.998544938247985</v>
      </c>
      <c r="AZ22" s="1143"/>
      <c r="BA22" s="1093">
        <f t="shared" si="6"/>
        <v>1.1319463596335178</v>
      </c>
      <c r="BB22" s="967">
        <f t="shared" si="7"/>
        <v>2.5831118441409728</v>
      </c>
      <c r="BC22" s="1095">
        <f t="shared" si="8"/>
        <v>-3.6576709244198757</v>
      </c>
    </row>
    <row r="23" spans="1:55" ht="13">
      <c r="A23" s="197" t="s">
        <v>154</v>
      </c>
      <c r="B23" s="1567">
        <f>ROUND('13分配'!B23*'2分配長期'!$Q23,0)</f>
        <v>51773</v>
      </c>
      <c r="C23" s="1567">
        <f>ROUND('13分配'!C23*'2分配長期'!$Q23,0)</f>
        <v>69558</v>
      </c>
      <c r="D23" s="1567">
        <f>ROUND('13分配'!D23*'2分配長期'!$Q23,0)</f>
        <v>70629</v>
      </c>
      <c r="E23" s="1567">
        <f>ROUND('13分配'!E23*'2分配長期'!$Q23,0)</f>
        <v>72741</v>
      </c>
      <c r="F23" s="1567">
        <f>ROUND('13分配'!F23*'2分配長期'!$Q23,0)</f>
        <v>67349</v>
      </c>
      <c r="G23" s="1567">
        <f>ROUND('13分配'!G23*'2分配長期'!$Q23,0)</f>
        <v>43862</v>
      </c>
      <c r="H23" s="1567">
        <f>ROUND('13分配'!H23*'2分配長期'!$Q23,0)</f>
        <v>49981</v>
      </c>
      <c r="I23" s="1567">
        <f>ROUND('13分配'!I23*'2分配長期'!$Q23,0)</f>
        <v>51879</v>
      </c>
      <c r="J23" s="1567">
        <f>ROUND('13分配'!J23*'2分配長期'!$Q23,0)</f>
        <v>52836</v>
      </c>
      <c r="K23" s="1567">
        <f>ROUND('13分配'!K23*'2分配長期'!$Q23,0)</f>
        <v>53887</v>
      </c>
      <c r="L23" s="1567">
        <f>ROUND('13分配'!L23*'2分配長期'!$Q23,0)</f>
        <v>52863</v>
      </c>
      <c r="M23" s="1567">
        <f>ROUND('13分配'!M23*'2分配長期'!$Q23,0)</f>
        <v>49897</v>
      </c>
      <c r="N23" s="1567">
        <f>ROUND('13分配'!N23*'2分配長期'!$Q23,0)</f>
        <v>64704</v>
      </c>
      <c r="O23" s="1567">
        <f>ROUND('13分配'!O23*'2分配長期'!$Q23,0)</f>
        <v>66332</v>
      </c>
      <c r="P23" s="1567">
        <f>ROUND('13分配'!P23*'2分配長期'!$Q23,0)</f>
        <v>71950</v>
      </c>
      <c r="Q23" s="1804">
        <f>'13分配'!R23/'13分配'!Q23</f>
        <v>1.3743946301094312</v>
      </c>
      <c r="R23" s="2026">
        <v>125720</v>
      </c>
      <c r="S23" s="201">
        <v>130384</v>
      </c>
      <c r="T23" s="201">
        <v>127662</v>
      </c>
      <c r="U23" s="201">
        <v>123278</v>
      </c>
      <c r="V23" s="201">
        <v>121094</v>
      </c>
      <c r="W23" s="201">
        <v>124720</v>
      </c>
      <c r="X23" s="201">
        <v>123153</v>
      </c>
      <c r="Y23" s="201">
        <v>121873</v>
      </c>
      <c r="Z23" s="201">
        <v>113295</v>
      </c>
      <c r="AA23" s="201">
        <v>117452</v>
      </c>
      <c r="AB23" s="202">
        <v>123062</v>
      </c>
      <c r="AC23" s="1822">
        <f>'13分配'!AD23/ABS('13分配'!AC23)</f>
        <v>0.66960731863898992</v>
      </c>
      <c r="AD23" s="340">
        <v>125163</v>
      </c>
      <c r="AE23" s="1032">
        <v>166280</v>
      </c>
      <c r="AF23" s="1032">
        <v>158621</v>
      </c>
      <c r="AG23" s="1032">
        <v>169795</v>
      </c>
      <c r="AH23" s="1032">
        <v>127915</v>
      </c>
      <c r="AI23" s="200">
        <v>125432</v>
      </c>
      <c r="AJ23" s="200">
        <v>94145</v>
      </c>
      <c r="AK23" s="990">
        <v>91766</v>
      </c>
      <c r="AL23" s="200">
        <v>87544</v>
      </c>
      <c r="AM23" s="200">
        <v>79135</v>
      </c>
      <c r="AN23" s="200">
        <v>89356</v>
      </c>
      <c r="AO23" s="200">
        <v>67520</v>
      </c>
      <c r="AP23" s="990">
        <v>78745</v>
      </c>
      <c r="AQ23" s="200">
        <v>113016</v>
      </c>
      <c r="AR23" s="200">
        <v>108790</v>
      </c>
      <c r="AS23" s="200">
        <v>136272</v>
      </c>
      <c r="AT23" s="990">
        <v>125018</v>
      </c>
      <c r="AU23" s="1872"/>
      <c r="AV23" s="1831">
        <f t="shared" si="2"/>
        <v>3.3601995144268084</v>
      </c>
      <c r="AW23" s="1061">
        <f t="shared" si="3"/>
        <v>-26.682805621469601</v>
      </c>
      <c r="AX23" s="1825">
        <f t="shared" si="4"/>
        <v>-14.18935117581675</v>
      </c>
      <c r="AY23" s="1143">
        <f t="shared" si="5"/>
        <v>58.763096069591725</v>
      </c>
      <c r="AZ23" s="1143"/>
      <c r="BA23" s="1093">
        <f t="shared" si="6"/>
        <v>-4.3370672248270514</v>
      </c>
      <c r="BB23" s="967">
        <f t="shared" si="7"/>
        <v>-3.0141810927612145</v>
      </c>
      <c r="BC23" s="1095">
        <f t="shared" si="8"/>
        <v>9.6856749237367534</v>
      </c>
    </row>
    <row r="24" spans="1:55" ht="13">
      <c r="A24" s="197" t="s">
        <v>241</v>
      </c>
      <c r="B24" s="1806">
        <f t="shared" ref="B24:O24" si="17">B25-B26</f>
        <v>4509</v>
      </c>
      <c r="C24" s="1806">
        <f t="shared" si="17"/>
        <v>5427</v>
      </c>
      <c r="D24" s="1806">
        <f t="shared" si="17"/>
        <v>6130</v>
      </c>
      <c r="E24" s="1806">
        <f t="shared" si="17"/>
        <v>6212</v>
      </c>
      <c r="F24" s="1806">
        <f t="shared" si="17"/>
        <v>7458</v>
      </c>
      <c r="G24" s="1806">
        <f t="shared" si="17"/>
        <v>5980</v>
      </c>
      <c r="H24" s="1806">
        <f t="shared" si="17"/>
        <v>6056</v>
      </c>
      <c r="I24" s="1806">
        <f t="shared" si="17"/>
        <v>6015</v>
      </c>
      <c r="J24" s="1806">
        <f t="shared" si="17"/>
        <v>6760</v>
      </c>
      <c r="K24" s="1806">
        <f t="shared" si="17"/>
        <v>7064</v>
      </c>
      <c r="L24" s="1806">
        <f t="shared" si="17"/>
        <v>7199</v>
      </c>
      <c r="M24" s="1806">
        <f t="shared" si="17"/>
        <v>7126</v>
      </c>
      <c r="N24" s="1806">
        <f t="shared" si="17"/>
        <v>6173</v>
      </c>
      <c r="O24" s="1806">
        <f t="shared" si="17"/>
        <v>5498</v>
      </c>
      <c r="P24" s="1806">
        <f>P25-P26</f>
        <v>5704</v>
      </c>
      <c r="Q24" s="1804" t="s">
        <v>333</v>
      </c>
      <c r="R24" s="2026">
        <v>14436</v>
      </c>
      <c r="S24" s="201">
        <v>13921</v>
      </c>
      <c r="T24" s="201">
        <v>14340</v>
      </c>
      <c r="U24" s="201">
        <v>13712</v>
      </c>
      <c r="V24" s="201">
        <v>12626</v>
      </c>
      <c r="W24" s="201">
        <v>16806</v>
      </c>
      <c r="X24" s="201">
        <v>17041</v>
      </c>
      <c r="Y24" s="201">
        <v>16627</v>
      </c>
      <c r="Z24" s="201">
        <v>15206</v>
      </c>
      <c r="AA24" s="201">
        <v>14973</v>
      </c>
      <c r="AB24" s="202">
        <v>12487</v>
      </c>
      <c r="AC24" s="1822">
        <f>'13分配'!AD24/ABS('13分配'!AC24)</f>
        <v>1.552315830215456</v>
      </c>
      <c r="AD24" s="340">
        <v>12032</v>
      </c>
      <c r="AE24" s="1032">
        <v>7703</v>
      </c>
      <c r="AF24" s="1032">
        <v>7876</v>
      </c>
      <c r="AG24" s="1032">
        <v>8479</v>
      </c>
      <c r="AH24" s="1032">
        <v>9521</v>
      </c>
      <c r="AI24" s="200">
        <v>11936</v>
      </c>
      <c r="AJ24" s="200">
        <v>13376</v>
      </c>
      <c r="AK24" s="990">
        <v>13185</v>
      </c>
      <c r="AL24" s="200">
        <v>12112</v>
      </c>
      <c r="AM24" s="200">
        <v>13164</v>
      </c>
      <c r="AN24" s="200">
        <v>13588</v>
      </c>
      <c r="AO24" s="200">
        <v>12236</v>
      </c>
      <c r="AP24" s="990">
        <v>12601</v>
      </c>
      <c r="AQ24" s="200">
        <v>12968</v>
      </c>
      <c r="AR24" s="200">
        <v>12266</v>
      </c>
      <c r="AS24" s="200">
        <v>11353</v>
      </c>
      <c r="AT24" s="990">
        <v>12667</v>
      </c>
      <c r="AU24" s="1872"/>
      <c r="AV24" s="1831">
        <f t="shared" si="2"/>
        <v>-4.7045778552193882</v>
      </c>
      <c r="AW24" s="1061">
        <f t="shared" si="3"/>
        <v>9.5827792553191493</v>
      </c>
      <c r="AX24" s="1825">
        <f t="shared" si="4"/>
        <v>-4.4292756920743273</v>
      </c>
      <c r="AY24" s="1143">
        <f t="shared" si="5"/>
        <v>0.52376795492421235</v>
      </c>
      <c r="AZ24" s="1143"/>
      <c r="BA24" s="1093">
        <f t="shared" si="6"/>
        <v>1.3158688130432417</v>
      </c>
      <c r="BB24" s="967">
        <f t="shared" si="7"/>
        <v>-0.90198040763229681</v>
      </c>
      <c r="BC24" s="1095">
        <f t="shared" si="8"/>
        <v>0.10453481186618596</v>
      </c>
    </row>
    <row r="25" spans="1:55" ht="13">
      <c r="A25" s="197" t="s">
        <v>235</v>
      </c>
      <c r="B25" s="1567">
        <f>ROUND('13分配'!B25*'2分配長期'!$Q25,0)</f>
        <v>4958</v>
      </c>
      <c r="C25" s="1567">
        <f>ROUND('13分配'!C25*'2分配長期'!$Q25,0)</f>
        <v>5952</v>
      </c>
      <c r="D25" s="1567">
        <f>ROUND('13分配'!D25*'2分配長期'!$Q25,0)</f>
        <v>6708</v>
      </c>
      <c r="E25" s="1567">
        <f>ROUND('13分配'!E25*'2分配長期'!$Q25,0)</f>
        <v>6823</v>
      </c>
      <c r="F25" s="1567">
        <f>ROUND('13分配'!F25*'2分配長期'!$Q25,0)</f>
        <v>8146</v>
      </c>
      <c r="G25" s="1567">
        <f>ROUND('13分配'!G25*'2分配長期'!$Q25,0)</f>
        <v>6713</v>
      </c>
      <c r="H25" s="1567">
        <f>ROUND('13分配'!H25*'2分配長期'!$Q25,0)</f>
        <v>6843</v>
      </c>
      <c r="I25" s="1567">
        <f>ROUND('13分配'!I25*'2分配長期'!$Q25,0)</f>
        <v>6850</v>
      </c>
      <c r="J25" s="1567">
        <f>ROUND('13分配'!J25*'2分配長期'!$Q25,0)</f>
        <v>7698</v>
      </c>
      <c r="K25" s="1567">
        <f>ROUND('13分配'!K25*'2分配長期'!$Q25,0)</f>
        <v>8104</v>
      </c>
      <c r="L25" s="1567">
        <f>ROUND('13分配'!L25*'2分配長期'!$Q25,0)</f>
        <v>8253</v>
      </c>
      <c r="M25" s="1567">
        <f>ROUND('13分配'!M25*'2分配長期'!$Q25,0)</f>
        <v>8231</v>
      </c>
      <c r="N25" s="1567">
        <f>ROUND('13分配'!N25*'2分配長期'!$Q25,0)</f>
        <v>7242</v>
      </c>
      <c r="O25" s="1567">
        <f>ROUND('13分配'!O25*'2分配長期'!$Q25,0)</f>
        <v>6572</v>
      </c>
      <c r="P25" s="1567">
        <f>ROUND('13分配'!P25*'2分配長期'!$Q25,0)</f>
        <v>6852</v>
      </c>
      <c r="Q25" s="1804">
        <f>'13分配'!R25/'13分配'!Q25</f>
        <v>0.18642596771393855</v>
      </c>
      <c r="R25" s="2026">
        <v>16110</v>
      </c>
      <c r="S25" s="201">
        <v>15732</v>
      </c>
      <c r="T25" s="201">
        <v>16125</v>
      </c>
      <c r="U25" s="201">
        <v>15778</v>
      </c>
      <c r="V25" s="201">
        <v>14837</v>
      </c>
      <c r="W25" s="201">
        <v>19121</v>
      </c>
      <c r="X25" s="201">
        <v>19785</v>
      </c>
      <c r="Y25" s="201">
        <v>19602</v>
      </c>
      <c r="Z25" s="201">
        <v>18572</v>
      </c>
      <c r="AA25" s="201">
        <v>17624</v>
      </c>
      <c r="AB25" s="202">
        <v>15677</v>
      </c>
      <c r="AC25" s="1822">
        <f>'13分配'!AD25/ABS('13分配'!AC25)</f>
        <v>1.4021252305260385</v>
      </c>
      <c r="AD25" s="340">
        <v>15966</v>
      </c>
      <c r="AE25" s="1032">
        <v>10117</v>
      </c>
      <c r="AF25" s="1032">
        <v>9875</v>
      </c>
      <c r="AG25" s="1032">
        <v>10415</v>
      </c>
      <c r="AH25" s="1032">
        <v>11615</v>
      </c>
      <c r="AI25" s="200">
        <v>14712</v>
      </c>
      <c r="AJ25" s="200">
        <v>16004</v>
      </c>
      <c r="AK25" s="990">
        <v>15140</v>
      </c>
      <c r="AL25" s="200">
        <v>13653</v>
      </c>
      <c r="AM25" s="200">
        <v>14532</v>
      </c>
      <c r="AN25" s="200">
        <v>15117</v>
      </c>
      <c r="AO25" s="200">
        <v>13911</v>
      </c>
      <c r="AP25" s="990">
        <v>14282</v>
      </c>
      <c r="AQ25" s="200">
        <v>15298</v>
      </c>
      <c r="AR25" s="200">
        <v>14381</v>
      </c>
      <c r="AS25" s="200">
        <v>13563</v>
      </c>
      <c r="AT25" s="990">
        <v>14811</v>
      </c>
      <c r="AU25" s="1872"/>
      <c r="AV25" s="1831">
        <f t="shared" si="2"/>
        <v>7.6093549909011253</v>
      </c>
      <c r="AW25" s="1061">
        <f t="shared" si="3"/>
        <v>-5.1734936740573723</v>
      </c>
      <c r="AX25" s="1825">
        <f t="shared" si="4"/>
        <v>-5.6671070013210043</v>
      </c>
      <c r="AY25" s="1143">
        <f t="shared" si="5"/>
        <v>3.703963030387901</v>
      </c>
      <c r="AZ25" s="1143"/>
      <c r="BA25" s="1093">
        <f t="shared" si="6"/>
        <v>-0.756002292161706</v>
      </c>
      <c r="BB25" s="967">
        <f t="shared" si="7"/>
        <v>-1.1600241277103351</v>
      </c>
      <c r="BC25" s="1095">
        <f t="shared" si="8"/>
        <v>0.73005489757134168</v>
      </c>
    </row>
    <row r="26" spans="1:55" ht="13">
      <c r="A26" s="203" t="s">
        <v>236</v>
      </c>
      <c r="B26" s="1567">
        <f>ROUND('13分配'!B26*'2分配長期'!$Q26,0)</f>
        <v>449</v>
      </c>
      <c r="C26" s="1567">
        <f>ROUND('13分配'!C26*'2分配長期'!$Q26,0)</f>
        <v>525</v>
      </c>
      <c r="D26" s="1567">
        <f>ROUND('13分配'!D26*'2分配長期'!$Q26,0)</f>
        <v>578</v>
      </c>
      <c r="E26" s="1567">
        <f>ROUND('13分配'!E26*'2分配長期'!$Q26,0)</f>
        <v>611</v>
      </c>
      <c r="F26" s="1567">
        <f>ROUND('13分配'!F26*'2分配長期'!$Q26,0)</f>
        <v>688</v>
      </c>
      <c r="G26" s="1567">
        <f>ROUND('13分配'!G26*'2分配長期'!$Q26,0)</f>
        <v>733</v>
      </c>
      <c r="H26" s="1567">
        <f>ROUND('13分配'!H26*'2分配長期'!$Q26,0)</f>
        <v>787</v>
      </c>
      <c r="I26" s="1567">
        <f>ROUND('13分配'!I26*'2分配長期'!$Q26,0)</f>
        <v>835</v>
      </c>
      <c r="J26" s="1567">
        <f>ROUND('13分配'!J26*'2分配長期'!$Q26,0)</f>
        <v>938</v>
      </c>
      <c r="K26" s="1567">
        <f>ROUND('13分配'!K26*'2分配長期'!$Q26,0)</f>
        <v>1040</v>
      </c>
      <c r="L26" s="1567">
        <f>ROUND('13分配'!L26*'2分配長期'!$Q26,0)</f>
        <v>1054</v>
      </c>
      <c r="M26" s="1567">
        <f>ROUND('13分配'!M26*'2分配長期'!$Q26,0)</f>
        <v>1105</v>
      </c>
      <c r="N26" s="1567">
        <f>ROUND('13分配'!N26*'2分配長期'!$Q26,0)</f>
        <v>1069</v>
      </c>
      <c r="O26" s="1567">
        <f>ROUND('13分配'!O26*'2分配長期'!$Q26,0)</f>
        <v>1074</v>
      </c>
      <c r="P26" s="1567">
        <f>ROUND('13分配'!P26*'2分配長期'!$Q26,0)</f>
        <v>1148</v>
      </c>
      <c r="Q26" s="1804">
        <f>'13分配'!R26/'13分配'!Q26</f>
        <v>3.1670955047676703E-2</v>
      </c>
      <c r="R26" s="2026">
        <v>1674</v>
      </c>
      <c r="S26" s="201">
        <v>1811</v>
      </c>
      <c r="T26" s="201">
        <v>1785</v>
      </c>
      <c r="U26" s="201">
        <v>2066</v>
      </c>
      <c r="V26" s="201">
        <v>2211</v>
      </c>
      <c r="W26" s="201">
        <v>2315</v>
      </c>
      <c r="X26" s="201">
        <v>2744</v>
      </c>
      <c r="Y26" s="201">
        <v>2975</v>
      </c>
      <c r="Z26" s="201">
        <v>3366</v>
      </c>
      <c r="AA26" s="201">
        <v>2651</v>
      </c>
      <c r="AB26" s="202">
        <v>3190</v>
      </c>
      <c r="AC26" s="1822">
        <f>'13分配'!AD26/ABS('13分配'!AC26)</f>
        <v>1.0819581958195819</v>
      </c>
      <c r="AD26" s="341">
        <v>3934</v>
      </c>
      <c r="AE26" s="1033">
        <v>2414</v>
      </c>
      <c r="AF26" s="1033">
        <v>1999</v>
      </c>
      <c r="AG26" s="1033">
        <v>1936</v>
      </c>
      <c r="AH26" s="1033">
        <v>2094</v>
      </c>
      <c r="AI26" s="204">
        <v>2776</v>
      </c>
      <c r="AJ26" s="204">
        <v>2628</v>
      </c>
      <c r="AK26" s="991">
        <v>1955</v>
      </c>
      <c r="AL26" s="204">
        <v>1541</v>
      </c>
      <c r="AM26" s="204">
        <v>1368</v>
      </c>
      <c r="AN26" s="204">
        <v>1529</v>
      </c>
      <c r="AO26" s="204">
        <v>1675</v>
      </c>
      <c r="AP26" s="991">
        <v>1681</v>
      </c>
      <c r="AQ26" s="204">
        <v>2330</v>
      </c>
      <c r="AR26" s="204">
        <v>2115</v>
      </c>
      <c r="AS26" s="204">
        <v>2210</v>
      </c>
      <c r="AT26" s="991">
        <v>2144</v>
      </c>
      <c r="AU26" s="1872"/>
      <c r="AV26" s="1831">
        <f t="shared" si="2"/>
        <v>77.928539122568978</v>
      </c>
      <c r="AW26" s="1061">
        <f t="shared" si="3"/>
        <v>-50.305033045246574</v>
      </c>
      <c r="AX26" s="1825">
        <f t="shared" si="4"/>
        <v>-14.015345268542202</v>
      </c>
      <c r="AY26" s="1143">
        <f t="shared" si="5"/>
        <v>27.543129089827485</v>
      </c>
      <c r="AZ26" s="1143"/>
      <c r="BA26" s="1093">
        <f t="shared" si="6"/>
        <v>-9.5067766390760866</v>
      </c>
      <c r="BB26" s="967">
        <f t="shared" si="7"/>
        <v>-2.9748795985997445</v>
      </c>
      <c r="BC26" s="1095">
        <f t="shared" si="8"/>
        <v>4.9860058592683831</v>
      </c>
    </row>
    <row r="27" spans="1:55" ht="13">
      <c r="A27" s="2040" t="s">
        <v>242</v>
      </c>
      <c r="B27" s="1808">
        <f>B28+B31+B34</f>
        <v>742456</v>
      </c>
      <c r="C27" s="1808">
        <f>C28+C31+C34</f>
        <v>1023067</v>
      </c>
      <c r="D27" s="1808">
        <f>D28+D31+D34</f>
        <v>1193231</v>
      </c>
      <c r="E27" s="1808">
        <f>E28+E31+E34</f>
        <v>1197249</v>
      </c>
      <c r="F27" s="1808">
        <f>F28+F31+F34</f>
        <v>1349436</v>
      </c>
      <c r="G27" s="1808">
        <f t="shared" ref="G27:O27" si="18">G28+G31+G34</f>
        <v>3499563</v>
      </c>
      <c r="H27" s="1808">
        <f t="shared" si="18"/>
        <v>2782947</v>
      </c>
      <c r="I27" s="1808">
        <f t="shared" si="18"/>
        <v>3050152</v>
      </c>
      <c r="J27" s="1808">
        <f t="shared" si="18"/>
        <v>4011639</v>
      </c>
      <c r="K27" s="1808">
        <f t="shared" si="18"/>
        <v>3758815</v>
      </c>
      <c r="L27" s="1808">
        <f t="shared" si="18"/>
        <v>2649946</v>
      </c>
      <c r="M27" s="1808">
        <f t="shared" si="18"/>
        <v>2901568</v>
      </c>
      <c r="N27" s="1808">
        <f t="shared" si="18"/>
        <v>2668834</v>
      </c>
      <c r="O27" s="1808">
        <f t="shared" si="18"/>
        <v>3585479</v>
      </c>
      <c r="P27" s="1808">
        <f>P28+P31+P34</f>
        <v>2959492</v>
      </c>
      <c r="Q27" s="1967">
        <f>'13分配'!R27/'13分配'!Q27</f>
        <v>0.99115168203146953</v>
      </c>
      <c r="R27" s="2025">
        <v>3354090</v>
      </c>
      <c r="S27" s="2025">
        <v>3364712</v>
      </c>
      <c r="T27" s="2025">
        <v>3495119</v>
      </c>
      <c r="U27" s="2025">
        <v>3530802</v>
      </c>
      <c r="V27" s="2025">
        <v>3815957</v>
      </c>
      <c r="W27" s="2025">
        <v>4207345</v>
      </c>
      <c r="X27" s="2025">
        <v>4911601</v>
      </c>
      <c r="Y27" s="2025">
        <v>4471001</v>
      </c>
      <c r="Z27" s="2025">
        <v>4155814</v>
      </c>
      <c r="AA27" s="2025">
        <v>4016950</v>
      </c>
      <c r="AB27" s="2041">
        <v>3857011</v>
      </c>
      <c r="AC27" s="2042">
        <f>'13分配'!AD27/ABS('13分配'!AC27)</f>
        <v>1.0893377647317446</v>
      </c>
      <c r="AD27" s="340">
        <v>4200891</v>
      </c>
      <c r="AE27" s="340">
        <v>3717990.6577821691</v>
      </c>
      <c r="AF27" s="340">
        <v>3811835.269101223</v>
      </c>
      <c r="AG27" s="340">
        <v>4259859.8607889265</v>
      </c>
      <c r="AH27" s="340">
        <v>4317666</v>
      </c>
      <c r="AI27" s="990">
        <v>4295446</v>
      </c>
      <c r="AJ27" s="990">
        <v>4036819</v>
      </c>
      <c r="AK27" s="990">
        <v>3691340</v>
      </c>
      <c r="AL27" s="990">
        <v>2715683</v>
      </c>
      <c r="AM27" s="990">
        <v>3986477</v>
      </c>
      <c r="AN27" s="990">
        <v>3486065</v>
      </c>
      <c r="AO27" s="990">
        <v>3597526</v>
      </c>
      <c r="AP27" s="990">
        <v>3735224</v>
      </c>
      <c r="AQ27" s="990">
        <v>3716452</v>
      </c>
      <c r="AR27" s="990">
        <v>4236717</v>
      </c>
      <c r="AS27" s="990">
        <v>4406415</v>
      </c>
      <c r="AT27" s="990">
        <v>4381473</v>
      </c>
      <c r="AU27" s="1873"/>
      <c r="AV27" s="1831">
        <f t="shared" si="2"/>
        <v>10.087482641968974</v>
      </c>
      <c r="AW27" s="1061">
        <f t="shared" si="3"/>
        <v>-12.129593460054069</v>
      </c>
      <c r="AX27" s="1825">
        <f t="shared" si="4"/>
        <v>1.1888365742521687</v>
      </c>
      <c r="AY27" s="1143">
        <f t="shared" si="5"/>
        <v>17.301479108080265</v>
      </c>
      <c r="AZ27" s="1143"/>
      <c r="BA27" s="1093">
        <f t="shared" si="6"/>
        <v>-1.8302874399162783</v>
      </c>
      <c r="BB27" s="967">
        <f t="shared" si="7"/>
        <v>0.23664464747661373</v>
      </c>
      <c r="BC27" s="1095">
        <f t="shared" si="8"/>
        <v>3.2430195023145147</v>
      </c>
    </row>
    <row r="28" spans="1:55" ht="13">
      <c r="A28" s="194" t="s">
        <v>243</v>
      </c>
      <c r="B28" s="1808">
        <f>SUM(B29:B30)</f>
        <v>275857</v>
      </c>
      <c r="C28" s="1808">
        <f>SUM(C29:C30)</f>
        <v>466269</v>
      </c>
      <c r="D28" s="1808">
        <f>SUM(D29:D30)</f>
        <v>603945</v>
      </c>
      <c r="E28" s="1808">
        <f>SUM(E29:E30)</f>
        <v>601655</v>
      </c>
      <c r="F28" s="1808">
        <f>SUM(F29:F30)</f>
        <v>724589</v>
      </c>
      <c r="G28" s="1808">
        <f t="shared" ref="G28:O28" si="19">SUM(G29:G30)</f>
        <v>1211938</v>
      </c>
      <c r="H28" s="1808">
        <f t="shared" si="19"/>
        <v>949755</v>
      </c>
      <c r="I28" s="1808">
        <f t="shared" si="19"/>
        <v>1496629</v>
      </c>
      <c r="J28" s="1808">
        <f t="shared" si="19"/>
        <v>1527000</v>
      </c>
      <c r="K28" s="1808">
        <f t="shared" si="19"/>
        <v>1481183</v>
      </c>
      <c r="L28" s="1808">
        <f t="shared" si="19"/>
        <v>1311007</v>
      </c>
      <c r="M28" s="1808">
        <f t="shared" si="19"/>
        <v>1408338</v>
      </c>
      <c r="N28" s="1808">
        <f t="shared" si="19"/>
        <v>1425326</v>
      </c>
      <c r="O28" s="1808">
        <f t="shared" si="19"/>
        <v>2078150</v>
      </c>
      <c r="P28" s="1808">
        <f>SUM(P29:P30)</f>
        <v>1423915</v>
      </c>
      <c r="Q28" s="1804" t="s">
        <v>333</v>
      </c>
      <c r="R28" s="2026">
        <v>1497196</v>
      </c>
      <c r="S28" s="201">
        <v>1358279</v>
      </c>
      <c r="T28" s="201">
        <v>1303409</v>
      </c>
      <c r="U28" s="201">
        <v>1360113</v>
      </c>
      <c r="V28" s="201">
        <v>1387579</v>
      </c>
      <c r="W28" s="201">
        <v>1888079</v>
      </c>
      <c r="X28" s="201">
        <v>2602158</v>
      </c>
      <c r="Y28" s="201">
        <v>2317545</v>
      </c>
      <c r="Z28" s="201">
        <v>2210836</v>
      </c>
      <c r="AA28" s="201">
        <v>1931331</v>
      </c>
      <c r="AB28" s="202">
        <v>1977907</v>
      </c>
      <c r="AC28" s="1822">
        <f>'13分配'!AD28/ABS('13分配'!AC28)</f>
        <v>0.95983526524562512</v>
      </c>
      <c r="AD28" s="340">
        <v>2005867</v>
      </c>
      <c r="AE28" s="1032">
        <v>1862920.6577821693</v>
      </c>
      <c r="AF28" s="1032">
        <v>1954905.2691012232</v>
      </c>
      <c r="AG28" s="1032">
        <v>2467214.8607889265</v>
      </c>
      <c r="AH28" s="1032">
        <v>2576084</v>
      </c>
      <c r="AI28" s="200">
        <v>2303643</v>
      </c>
      <c r="AJ28" s="200">
        <v>2081885</v>
      </c>
      <c r="AK28" s="990">
        <v>1923465</v>
      </c>
      <c r="AL28" s="200">
        <v>950151</v>
      </c>
      <c r="AM28" s="200">
        <v>2195650</v>
      </c>
      <c r="AN28" s="200">
        <v>1694912</v>
      </c>
      <c r="AO28" s="200">
        <v>1812782</v>
      </c>
      <c r="AP28" s="990">
        <v>1858948</v>
      </c>
      <c r="AQ28" s="200">
        <v>1912967</v>
      </c>
      <c r="AR28" s="200">
        <v>2411217</v>
      </c>
      <c r="AS28" s="200">
        <v>2602388</v>
      </c>
      <c r="AT28" s="990">
        <v>2527921</v>
      </c>
      <c r="AU28" s="1872"/>
      <c r="AV28" s="1831">
        <f t="shared" si="2"/>
        <v>44.558760257974498</v>
      </c>
      <c r="AW28" s="1061">
        <f t="shared" si="3"/>
        <v>-4.1080490381465964</v>
      </c>
      <c r="AX28" s="1825">
        <f t="shared" si="4"/>
        <v>-3.3542071210029811</v>
      </c>
      <c r="AY28" s="1143">
        <f t="shared" si="5"/>
        <v>35.986644058897824</v>
      </c>
      <c r="AZ28" s="1143"/>
      <c r="BA28" s="1093">
        <f t="shared" si="6"/>
        <v>-0.59746715517020599</v>
      </c>
      <c r="BB28" s="967">
        <f t="shared" si="7"/>
        <v>-0.68002749151485631</v>
      </c>
      <c r="BC28" s="1095">
        <f t="shared" si="8"/>
        <v>6.3406354692300715</v>
      </c>
    </row>
    <row r="29" spans="1:55" ht="13">
      <c r="A29" s="197" t="s">
        <v>244</v>
      </c>
      <c r="B29" s="1567">
        <f>ROUND('13分配'!B29*'2分配長期'!$Q29,0)</f>
        <v>115550</v>
      </c>
      <c r="C29" s="1567">
        <f>ROUND('13分配'!C29*'2分配長期'!$Q29,0)</f>
        <v>195309</v>
      </c>
      <c r="D29" s="1567">
        <f>ROUND('13分配'!D29*'2分配長期'!$Q29,0)</f>
        <v>252978</v>
      </c>
      <c r="E29" s="1567">
        <f>ROUND('13分配'!E29*'2分配長期'!$Q29,0)</f>
        <v>252019</v>
      </c>
      <c r="F29" s="1567">
        <f>ROUND('13分配'!F29*'2分配長期'!$Q29,0)</f>
        <v>303513</v>
      </c>
      <c r="G29" s="1567">
        <f>ROUND('13分配'!G29*'2分配長期'!$Q29,0)</f>
        <v>507652</v>
      </c>
      <c r="H29" s="1567">
        <f>ROUND('13分配'!H29*'2分配長期'!$Q29,0)</f>
        <v>505690</v>
      </c>
      <c r="I29" s="1567">
        <f>ROUND('13分配'!I29*'2分配長期'!$Q29,0)</f>
        <v>488295</v>
      </c>
      <c r="J29" s="1567">
        <f>ROUND('13分配'!J29*'2分配長期'!$Q29,0)</f>
        <v>558111</v>
      </c>
      <c r="K29" s="1567">
        <f>ROUND('13分配'!K29*'2分配長期'!$Q29,0)</f>
        <v>693805</v>
      </c>
      <c r="L29" s="1567">
        <f>ROUND('13分配'!L29*'2分配長期'!$Q29,0)</f>
        <v>692912</v>
      </c>
      <c r="M29" s="1567">
        <f>ROUND('13分配'!M29*'2分配長期'!$Q29,0)</f>
        <v>772978</v>
      </c>
      <c r="N29" s="1567">
        <f>ROUND('13分配'!N29*'2分配長期'!$Q29,0)</f>
        <v>1014364</v>
      </c>
      <c r="O29" s="1567">
        <f>ROUND('13分配'!O29*'2分配長期'!$Q29,0)</f>
        <v>1390881</v>
      </c>
      <c r="P29" s="1567">
        <f>ROUND('13分配'!P29*'2分配長期'!$Q29,0)</f>
        <v>1363174</v>
      </c>
      <c r="Q29" s="1804">
        <f>'13分配'!R29/'13分配'!Q29</f>
        <v>0.75847816523428924</v>
      </c>
      <c r="R29" s="2026">
        <v>1177573</v>
      </c>
      <c r="S29" s="201">
        <v>950809</v>
      </c>
      <c r="T29" s="201">
        <v>951188</v>
      </c>
      <c r="U29" s="201">
        <v>1022737</v>
      </c>
      <c r="V29" s="201">
        <v>894583</v>
      </c>
      <c r="W29" s="201">
        <v>1360407</v>
      </c>
      <c r="X29" s="201">
        <v>1589022</v>
      </c>
      <c r="Y29" s="201">
        <v>1346415</v>
      </c>
      <c r="Z29" s="201">
        <v>1392933</v>
      </c>
      <c r="AA29" s="201">
        <v>1316581</v>
      </c>
      <c r="AB29" s="202">
        <v>1543516</v>
      </c>
      <c r="AC29" s="1822">
        <f>'13分配'!AD29/ABS('13分配'!AC29)</f>
        <v>0.91324362701860096</v>
      </c>
      <c r="AD29" s="340">
        <v>1155112</v>
      </c>
      <c r="AE29" s="1032">
        <v>1040311.6577821693</v>
      </c>
      <c r="AF29" s="1032">
        <v>1140441.2691012232</v>
      </c>
      <c r="AG29" s="1032">
        <v>1637279.8607889265</v>
      </c>
      <c r="AH29" s="1032">
        <v>1766507</v>
      </c>
      <c r="AI29" s="200">
        <v>1598918</v>
      </c>
      <c r="AJ29" s="200">
        <v>1465618</v>
      </c>
      <c r="AK29" s="990">
        <v>1339828</v>
      </c>
      <c r="AL29" s="200">
        <v>309501</v>
      </c>
      <c r="AM29" s="200">
        <v>1724135</v>
      </c>
      <c r="AN29" s="200">
        <v>1314382</v>
      </c>
      <c r="AO29" s="200">
        <v>1486714</v>
      </c>
      <c r="AP29" s="990">
        <v>1498920</v>
      </c>
      <c r="AQ29" s="200">
        <v>1599805</v>
      </c>
      <c r="AR29" s="200">
        <v>2034812</v>
      </c>
      <c r="AS29" s="200">
        <v>2251560</v>
      </c>
      <c r="AT29" s="990">
        <v>2171191</v>
      </c>
      <c r="AU29" s="1872"/>
      <c r="AV29" s="1831">
        <f t="shared" si="2"/>
        <v>29.122954493881508</v>
      </c>
      <c r="AW29" s="1061">
        <f t="shared" si="3"/>
        <v>15.991176613176904</v>
      </c>
      <c r="AX29" s="1825">
        <f t="shared" si="4"/>
        <v>11.874061446693156</v>
      </c>
      <c r="AY29" s="1143">
        <f t="shared" si="5"/>
        <v>44.850358925092735</v>
      </c>
      <c r="AZ29" s="1143"/>
      <c r="BA29" s="1093">
        <f t="shared" si="6"/>
        <v>2.1418136128604104</v>
      </c>
      <c r="BB29" s="967">
        <f t="shared" si="7"/>
        <v>2.2694407302470854</v>
      </c>
      <c r="BC29" s="1095">
        <f t="shared" si="8"/>
        <v>7.692117192632697</v>
      </c>
    </row>
    <row r="30" spans="1:55" ht="13">
      <c r="A30" s="197" t="s">
        <v>245</v>
      </c>
      <c r="B30" s="1567">
        <f>ROUND('13分配'!B30*'2分配長期'!$Q30,0)</f>
        <v>160307</v>
      </c>
      <c r="C30" s="1567">
        <f>ROUND('13分配'!C30*'2分配長期'!$Q30,0)</f>
        <v>270960</v>
      </c>
      <c r="D30" s="1567">
        <f>ROUND('13分配'!D30*'2分配長期'!$Q30,0)</f>
        <v>350967</v>
      </c>
      <c r="E30" s="1567">
        <f>ROUND('13分配'!E30*'2分配長期'!$Q30,0)</f>
        <v>349636</v>
      </c>
      <c r="F30" s="1567">
        <f>ROUND('13分配'!F30*'2分配長期'!$Q30,0)</f>
        <v>421076</v>
      </c>
      <c r="G30" s="1567">
        <f>ROUND('13分配'!G30*'2分配長期'!$Q30,0)</f>
        <v>704286</v>
      </c>
      <c r="H30" s="1567">
        <f>ROUND('13分配'!H30*'2分配長期'!$Q30,0)</f>
        <v>444065</v>
      </c>
      <c r="I30" s="1567">
        <f>ROUND('13分配'!I30*'2分配長期'!$Q30,0)</f>
        <v>1008334</v>
      </c>
      <c r="J30" s="1567">
        <f>ROUND('13分配'!J30*'2分配長期'!$Q30,0)</f>
        <v>968889</v>
      </c>
      <c r="K30" s="1567">
        <f>ROUND('13分配'!K30*'2分配長期'!$Q30,0)</f>
        <v>787378</v>
      </c>
      <c r="L30" s="1567">
        <f>ROUND('13分配'!L30*'2分配長期'!$Q30,0)</f>
        <v>618095</v>
      </c>
      <c r="M30" s="1567">
        <f>ROUND('13分配'!M30*'2分配長期'!$Q30,0)</f>
        <v>635360</v>
      </c>
      <c r="N30" s="1567">
        <f>ROUND('13分配'!N30*'2分配長期'!$Q30,0)</f>
        <v>410962</v>
      </c>
      <c r="O30" s="1567">
        <f>ROUND('13分配'!O30*'2分配長期'!$Q30,0)</f>
        <v>687269</v>
      </c>
      <c r="P30" s="1567">
        <f>ROUND('13分配'!P30*'2分配長期'!$Q30,0)</f>
        <v>60741</v>
      </c>
      <c r="Q30" s="1804">
        <f>'13分配'!R30/'13分配'!Q30</f>
        <v>1.3289108787393717</v>
      </c>
      <c r="R30" s="2026">
        <v>319623</v>
      </c>
      <c r="S30" s="201">
        <v>407470</v>
      </c>
      <c r="T30" s="201">
        <v>352221</v>
      </c>
      <c r="U30" s="201">
        <v>337376</v>
      </c>
      <c r="V30" s="201">
        <v>492996</v>
      </c>
      <c r="W30" s="201">
        <v>527672</v>
      </c>
      <c r="X30" s="201">
        <v>1013136</v>
      </c>
      <c r="Y30" s="201">
        <v>971130</v>
      </c>
      <c r="Z30" s="201">
        <v>817903</v>
      </c>
      <c r="AA30" s="201">
        <v>614750</v>
      </c>
      <c r="AB30" s="202">
        <v>434391</v>
      </c>
      <c r="AC30" s="1822">
        <f>'13分配'!AD30/ABS('13分配'!AC30)</f>
        <v>1.031270682871128</v>
      </c>
      <c r="AD30" s="340">
        <v>850755</v>
      </c>
      <c r="AE30" s="1032">
        <v>822609</v>
      </c>
      <c r="AF30" s="1032">
        <v>814464</v>
      </c>
      <c r="AG30" s="1032">
        <v>829935</v>
      </c>
      <c r="AH30" s="1032">
        <v>809577</v>
      </c>
      <c r="AI30" s="200">
        <v>704725</v>
      </c>
      <c r="AJ30" s="200">
        <v>616267</v>
      </c>
      <c r="AK30" s="990">
        <v>583637</v>
      </c>
      <c r="AL30" s="200">
        <v>640650</v>
      </c>
      <c r="AM30" s="200">
        <v>471515</v>
      </c>
      <c r="AN30" s="200">
        <v>380530</v>
      </c>
      <c r="AO30" s="200">
        <v>326068</v>
      </c>
      <c r="AP30" s="990">
        <v>360028</v>
      </c>
      <c r="AQ30" s="200">
        <v>313162</v>
      </c>
      <c r="AR30" s="200">
        <v>376405</v>
      </c>
      <c r="AS30" s="200">
        <v>350828</v>
      </c>
      <c r="AT30" s="990">
        <v>356730</v>
      </c>
      <c r="AU30" s="1872"/>
      <c r="AV30" s="1831">
        <f t="shared" si="2"/>
        <v>72.568337268456546</v>
      </c>
      <c r="AW30" s="1061">
        <f t="shared" si="3"/>
        <v>-31.397758461601754</v>
      </c>
      <c r="AX30" s="1825">
        <f t="shared" si="4"/>
        <v>-38.313026761497298</v>
      </c>
      <c r="AY30" s="1143">
        <f t="shared" si="5"/>
        <v>-0.91603986356616707</v>
      </c>
      <c r="AZ30" s="1143"/>
      <c r="BA30" s="1093">
        <f t="shared" si="6"/>
        <v>-5.2411551095173365</v>
      </c>
      <c r="BB30" s="967">
        <f t="shared" si="7"/>
        <v>-9.209858639899803</v>
      </c>
      <c r="BC30" s="1095">
        <f t="shared" si="8"/>
        <v>-0.18388298940658077</v>
      </c>
    </row>
    <row r="31" spans="1:55" ht="13">
      <c r="A31" s="197" t="s">
        <v>246</v>
      </c>
      <c r="B31" s="1806">
        <f>SUM(B32:B33)</f>
        <v>-192429</v>
      </c>
      <c r="C31" s="1806">
        <f>SUM(C32:C33)</f>
        <v>-299779</v>
      </c>
      <c r="D31" s="1806">
        <f>SUM(D32:D33)</f>
        <v>-322817</v>
      </c>
      <c r="E31" s="1806">
        <f>SUM(E32:E33)</f>
        <v>-404048</v>
      </c>
      <c r="F31" s="1806">
        <f>SUM(F32:F33)</f>
        <v>-333699</v>
      </c>
      <c r="G31" s="1806">
        <f t="shared" ref="G31:O31" si="20">SUM(G32:G33)</f>
        <v>1129572</v>
      </c>
      <c r="H31" s="1806">
        <f t="shared" si="20"/>
        <v>629779</v>
      </c>
      <c r="I31" s="1806">
        <f t="shared" si="20"/>
        <v>414441</v>
      </c>
      <c r="J31" s="1806">
        <f t="shared" si="20"/>
        <v>1097974</v>
      </c>
      <c r="K31" s="1806">
        <f t="shared" si="20"/>
        <v>633952</v>
      </c>
      <c r="L31" s="1806">
        <f t="shared" si="20"/>
        <v>-205302</v>
      </c>
      <c r="M31" s="1806">
        <f t="shared" si="20"/>
        <v>157795</v>
      </c>
      <c r="N31" s="1806">
        <f t="shared" si="20"/>
        <v>-290714</v>
      </c>
      <c r="O31" s="1806">
        <f t="shared" si="20"/>
        <v>-572129</v>
      </c>
      <c r="P31" s="1806">
        <f>SUM(P32:P33)</f>
        <v>-599157</v>
      </c>
      <c r="Q31" s="1804" t="s">
        <v>333</v>
      </c>
      <c r="R31" s="2026">
        <v>206002</v>
      </c>
      <c r="S31" s="201">
        <v>380388</v>
      </c>
      <c r="T31" s="201">
        <v>307475</v>
      </c>
      <c r="U31" s="201">
        <v>346803</v>
      </c>
      <c r="V31" s="201">
        <v>358241</v>
      </c>
      <c r="W31" s="201">
        <v>441933</v>
      </c>
      <c r="X31" s="201">
        <v>381906</v>
      </c>
      <c r="Y31" s="201">
        <v>471068</v>
      </c>
      <c r="Z31" s="201">
        <v>399096</v>
      </c>
      <c r="AA31" s="201">
        <v>341450</v>
      </c>
      <c r="AB31" s="202">
        <v>182728</v>
      </c>
      <c r="AC31" s="1822">
        <f>'13分配'!AD31/ABS('13分配'!AC31)</f>
        <v>1.6973228493868764</v>
      </c>
      <c r="AD31" s="340">
        <v>290120</v>
      </c>
      <c r="AE31" s="1032">
        <v>213890</v>
      </c>
      <c r="AF31" s="1032">
        <v>132998</v>
      </c>
      <c r="AG31" s="1032">
        <v>120950</v>
      </c>
      <c r="AH31" s="1032">
        <v>88623</v>
      </c>
      <c r="AI31" s="200">
        <v>122451</v>
      </c>
      <c r="AJ31" s="200">
        <v>103672</v>
      </c>
      <c r="AK31" s="990">
        <v>44317</v>
      </c>
      <c r="AL31" s="200">
        <v>3516</v>
      </c>
      <c r="AM31" s="200">
        <v>7527</v>
      </c>
      <c r="AN31" s="200">
        <v>44362</v>
      </c>
      <c r="AO31" s="200">
        <v>23015</v>
      </c>
      <c r="AP31" s="990">
        <v>40467</v>
      </c>
      <c r="AQ31" s="200">
        <v>3592</v>
      </c>
      <c r="AR31" s="200">
        <v>-4478</v>
      </c>
      <c r="AS31" s="200">
        <v>10236</v>
      </c>
      <c r="AT31" s="990">
        <v>18317</v>
      </c>
      <c r="AU31" s="1872"/>
      <c r="AV31" s="1831">
        <f t="shared" si="2"/>
        <v>-19.015411412987344</v>
      </c>
      <c r="AW31" s="1061">
        <f t="shared" si="3"/>
        <v>-84.724596718599201</v>
      </c>
      <c r="AX31" s="1825">
        <f t="shared" si="4"/>
        <v>-8.6874111514768586</v>
      </c>
      <c r="AY31" s="1143">
        <f t="shared" si="5"/>
        <v>-54.735957693923446</v>
      </c>
      <c r="AZ31" s="1143"/>
      <c r="BA31" s="1093">
        <f t="shared" si="6"/>
        <v>-23.541191410526164</v>
      </c>
      <c r="BB31" s="967">
        <f t="shared" si="7"/>
        <v>-1.8012111976799972</v>
      </c>
      <c r="BC31" s="1095">
        <f t="shared" si="8"/>
        <v>-14.660387368242667</v>
      </c>
    </row>
    <row r="32" spans="1:55" ht="13">
      <c r="A32" s="197" t="s">
        <v>244</v>
      </c>
      <c r="B32" s="1567">
        <f>ROUND('13分配'!B32*'2分配長期'!$Q32,0)</f>
        <v>-159059</v>
      </c>
      <c r="C32" s="1567">
        <f>ROUND('13分配'!C32*'2分配長期'!$Q32,0)</f>
        <v>-266409</v>
      </c>
      <c r="D32" s="1567">
        <f>ROUND('13分配'!D32*'2分配長期'!$Q32,0)</f>
        <v>-289447</v>
      </c>
      <c r="E32" s="1567">
        <f>ROUND('13分配'!E32*'2分配長期'!$Q32,0)</f>
        <v>-370678</v>
      </c>
      <c r="F32" s="1567">
        <f>ROUND('13分配'!F32*'2分配長期'!$Q32,0)</f>
        <v>-300329</v>
      </c>
      <c r="G32" s="1567">
        <f>ROUND('13分配'!G32*'2分配長期'!$Q32,0)</f>
        <v>1162942</v>
      </c>
      <c r="H32" s="1567">
        <f>ROUND('13分配'!H32*'2分配長期'!$Q32,0)</f>
        <v>634512</v>
      </c>
      <c r="I32" s="1567">
        <f>ROUND('13分配'!I32*'2分配長期'!$Q32,0)</f>
        <v>434125</v>
      </c>
      <c r="J32" s="1567">
        <f>ROUND('13分配'!J32*'2分配長期'!$Q32,0)</f>
        <v>1116584</v>
      </c>
      <c r="K32" s="1567">
        <f>ROUND('13分配'!K32*'2分配長期'!$Q32,0)</f>
        <v>659006</v>
      </c>
      <c r="L32" s="1567">
        <f>ROUND('13分配'!L32*'2分配長期'!$Q32,0)</f>
        <v>-132166</v>
      </c>
      <c r="M32" s="1567">
        <f>ROUND('13分配'!M32*'2分配長期'!$Q32,0)</f>
        <v>218477</v>
      </c>
      <c r="N32" s="1567">
        <f>ROUND('13分配'!N32*'2分配長期'!$Q32,0)</f>
        <v>-238448</v>
      </c>
      <c r="O32" s="1567">
        <f>ROUND('13分配'!O32*'2分配長期'!$Q32,0)</f>
        <v>-503103</v>
      </c>
      <c r="P32" s="1567">
        <f>ROUND('13分配'!P32*'2分配長期'!$Q32,0)</f>
        <v>-509527</v>
      </c>
      <c r="Q32" s="1804">
        <v>1</v>
      </c>
      <c r="R32" s="2026">
        <v>97878</v>
      </c>
      <c r="S32" s="201">
        <v>237650</v>
      </c>
      <c r="T32" s="201">
        <v>177504</v>
      </c>
      <c r="U32" s="201">
        <v>216904</v>
      </c>
      <c r="V32" s="201">
        <v>222251</v>
      </c>
      <c r="W32" s="201">
        <v>188116</v>
      </c>
      <c r="X32" s="201">
        <v>108761</v>
      </c>
      <c r="Y32" s="201">
        <v>199966</v>
      </c>
      <c r="Z32" s="201">
        <v>146116</v>
      </c>
      <c r="AA32" s="201">
        <v>113484</v>
      </c>
      <c r="AB32" s="202">
        <v>5590</v>
      </c>
      <c r="AC32" s="1822">
        <f>'13分配'!AD32/ABS('13分配'!AC32)</f>
        <v>1.3292158815995445</v>
      </c>
      <c r="AD32" s="340">
        <v>46702</v>
      </c>
      <c r="AE32" s="1032">
        <v>50569</v>
      </c>
      <c r="AF32" s="1032">
        <v>566</v>
      </c>
      <c r="AG32" s="1032">
        <v>16863</v>
      </c>
      <c r="AH32" s="1032">
        <v>-34956</v>
      </c>
      <c r="AI32" s="200">
        <v>-44337</v>
      </c>
      <c r="AJ32" s="200">
        <v>-29590</v>
      </c>
      <c r="AK32" s="990">
        <v>-60446</v>
      </c>
      <c r="AL32" s="200">
        <v>-50721</v>
      </c>
      <c r="AM32" s="200">
        <v>-47010</v>
      </c>
      <c r="AN32" s="200">
        <v>-31362</v>
      </c>
      <c r="AO32" s="200">
        <v>-49719</v>
      </c>
      <c r="AP32" s="990">
        <v>-30118</v>
      </c>
      <c r="AQ32" s="200">
        <v>-79385</v>
      </c>
      <c r="AR32" s="200">
        <v>-70470</v>
      </c>
      <c r="AS32" s="200">
        <v>-36479</v>
      </c>
      <c r="AT32" s="990">
        <v>-30264</v>
      </c>
      <c r="AU32" s="1872"/>
      <c r="AV32" s="1831">
        <f t="shared" si="2"/>
        <v>-78.98682120665373</v>
      </c>
      <c r="AW32" s="1061">
        <f t="shared" si="3"/>
        <v>-229.42914650336172</v>
      </c>
      <c r="AX32" s="1825">
        <f t="shared" si="4"/>
        <v>-50.173708764847966</v>
      </c>
      <c r="AY32" s="1143">
        <f t="shared" si="5"/>
        <v>0.48475994421940366</v>
      </c>
      <c r="AZ32" s="1143"/>
      <c r="BA32" s="1093">
        <f t="shared" si="6"/>
        <v>-203.75393668040104</v>
      </c>
      <c r="BB32" s="967">
        <f t="shared" si="7"/>
        <v>-186.99448318910316</v>
      </c>
      <c r="BC32" s="1095">
        <f t="shared" si="8"/>
        <v>-200.09676454002351</v>
      </c>
    </row>
    <row r="33" spans="1:55" ht="13">
      <c r="A33" s="197" t="s">
        <v>245</v>
      </c>
      <c r="B33" s="1567">
        <f>ROUND('13分配'!B33*'2分配長期'!$Q33,0)</f>
        <v>-33370</v>
      </c>
      <c r="C33" s="1567">
        <f>ROUND('13分配'!C33*'2分配長期'!$Q33,0)</f>
        <v>-33370</v>
      </c>
      <c r="D33" s="1567">
        <f>ROUND('13分配'!D33*'2分配長期'!$Q33,0)</f>
        <v>-33370</v>
      </c>
      <c r="E33" s="1567">
        <f>ROUND('13分配'!E33*'2分配長期'!$Q33,0)</f>
        <v>-33370</v>
      </c>
      <c r="F33" s="1567">
        <f>ROUND('13分配'!F33*'2分配長期'!$Q33,0)</f>
        <v>-33370</v>
      </c>
      <c r="G33" s="1567">
        <f>ROUND('13分配'!G33*'2分配長期'!$Q33,0)</f>
        <v>-33370</v>
      </c>
      <c r="H33" s="1567">
        <f>ROUND('13分配'!H33*'2分配長期'!$Q33,0)</f>
        <v>-4733</v>
      </c>
      <c r="I33" s="1567">
        <f>ROUND('13分配'!I33*'2分配長期'!$Q33,0)</f>
        <v>-19684</v>
      </c>
      <c r="J33" s="1567">
        <f>ROUND('13分配'!J33*'2分配長期'!$Q33,0)</f>
        <v>-18610</v>
      </c>
      <c r="K33" s="1567">
        <f>ROUND('13分配'!K33*'2分配長期'!$Q33,0)</f>
        <v>-25054</v>
      </c>
      <c r="L33" s="1567">
        <f>ROUND('13分配'!L33*'2分配長期'!$Q33,0)</f>
        <v>-73136</v>
      </c>
      <c r="M33" s="1567">
        <f>ROUND('13分配'!M33*'2分配長期'!$Q33,0)</f>
        <v>-60682</v>
      </c>
      <c r="N33" s="1567">
        <f>ROUND('13分配'!N33*'2分配長期'!$Q33,0)</f>
        <v>-52266</v>
      </c>
      <c r="O33" s="1567">
        <f>ROUND('13分配'!O33*'2分配長期'!$Q33,0)</f>
        <v>-69026</v>
      </c>
      <c r="P33" s="1567">
        <f>ROUND('13分配'!P33*'2分配長期'!$Q33,0)</f>
        <v>-89630</v>
      </c>
      <c r="Q33" s="1804">
        <v>1</v>
      </c>
      <c r="R33" s="2026">
        <v>108124</v>
      </c>
      <c r="S33" s="201">
        <v>142738</v>
      </c>
      <c r="T33" s="201">
        <v>129971</v>
      </c>
      <c r="U33" s="201">
        <v>129899</v>
      </c>
      <c r="V33" s="201">
        <v>135990</v>
      </c>
      <c r="W33" s="201">
        <v>253817</v>
      </c>
      <c r="X33" s="201">
        <v>273145</v>
      </c>
      <c r="Y33" s="201">
        <v>271102</v>
      </c>
      <c r="Z33" s="201">
        <v>252980</v>
      </c>
      <c r="AA33" s="201">
        <v>227966</v>
      </c>
      <c r="AB33" s="202">
        <v>177138</v>
      </c>
      <c r="AC33" s="1822">
        <f>'13分配'!AD33/ABS('13分配'!AC33)</f>
        <v>1.7925666271457292</v>
      </c>
      <c r="AD33" s="340">
        <v>243418</v>
      </c>
      <c r="AE33" s="1032">
        <v>163321</v>
      </c>
      <c r="AF33" s="1032">
        <v>132432</v>
      </c>
      <c r="AG33" s="1032">
        <v>104087</v>
      </c>
      <c r="AH33" s="1032">
        <v>123579</v>
      </c>
      <c r="AI33" s="200">
        <v>166788</v>
      </c>
      <c r="AJ33" s="200">
        <v>133262</v>
      </c>
      <c r="AK33" s="990">
        <v>104763</v>
      </c>
      <c r="AL33" s="200">
        <v>54237</v>
      </c>
      <c r="AM33" s="200">
        <v>54537</v>
      </c>
      <c r="AN33" s="200">
        <v>75724</v>
      </c>
      <c r="AO33" s="200">
        <v>72734</v>
      </c>
      <c r="AP33" s="990">
        <v>70585</v>
      </c>
      <c r="AQ33" s="200">
        <v>82977</v>
      </c>
      <c r="AR33" s="200">
        <v>65992</v>
      </c>
      <c r="AS33" s="200">
        <v>46715</v>
      </c>
      <c r="AT33" s="990">
        <v>48581</v>
      </c>
      <c r="AU33" s="1872"/>
      <c r="AV33" s="1831">
        <f t="shared" si="2"/>
        <v>78.996985072431798</v>
      </c>
      <c r="AW33" s="1061">
        <f t="shared" si="3"/>
        <v>-56.96168730332186</v>
      </c>
      <c r="AX33" s="1825">
        <f t="shared" si="4"/>
        <v>-32.62411347517731</v>
      </c>
      <c r="AY33" s="1143">
        <f t="shared" si="5"/>
        <v>-31.173762130764327</v>
      </c>
      <c r="AZ33" s="1143"/>
      <c r="BA33" s="1093">
        <f t="shared" si="6"/>
        <v>-11.346965582323755</v>
      </c>
      <c r="BB33" s="967">
        <f t="shared" si="7"/>
        <v>-7.5938452541786106</v>
      </c>
      <c r="BC33" s="1095">
        <f t="shared" si="8"/>
        <v>-7.1993952833777737</v>
      </c>
    </row>
    <row r="34" spans="1:55" ht="13">
      <c r="A34" s="197" t="s">
        <v>247</v>
      </c>
      <c r="B34" s="1806">
        <f t="shared" ref="B34:O34" si="21">SUM(B35:B37)</f>
        <v>659028</v>
      </c>
      <c r="C34" s="1806">
        <f t="shared" si="21"/>
        <v>856577</v>
      </c>
      <c r="D34" s="1806">
        <f t="shared" si="21"/>
        <v>912103</v>
      </c>
      <c r="E34" s="1806">
        <f t="shared" si="21"/>
        <v>999642</v>
      </c>
      <c r="F34" s="1806">
        <f t="shared" si="21"/>
        <v>958546</v>
      </c>
      <c r="G34" s="1806">
        <f t="shared" si="21"/>
        <v>1158053</v>
      </c>
      <c r="H34" s="1806">
        <f t="shared" si="21"/>
        <v>1203413</v>
      </c>
      <c r="I34" s="1806">
        <f t="shared" si="21"/>
        <v>1139082</v>
      </c>
      <c r="J34" s="1806">
        <f t="shared" si="21"/>
        <v>1386665</v>
      </c>
      <c r="K34" s="1806">
        <f t="shared" si="21"/>
        <v>1643680</v>
      </c>
      <c r="L34" s="1806">
        <f t="shared" si="21"/>
        <v>1544241</v>
      </c>
      <c r="M34" s="1806">
        <f t="shared" si="21"/>
        <v>1335435</v>
      </c>
      <c r="N34" s="1806">
        <f t="shared" si="21"/>
        <v>1534222</v>
      </c>
      <c r="O34" s="1806">
        <f t="shared" si="21"/>
        <v>2079458</v>
      </c>
      <c r="P34" s="1806">
        <f>SUM(P35:P37)</f>
        <v>2134734</v>
      </c>
      <c r="Q34" s="1804" t="s">
        <v>333</v>
      </c>
      <c r="R34" s="2026">
        <v>1650892</v>
      </c>
      <c r="S34" s="201">
        <v>1626045</v>
      </c>
      <c r="T34" s="201">
        <v>1884235</v>
      </c>
      <c r="U34" s="201">
        <v>1823886</v>
      </c>
      <c r="V34" s="201">
        <v>2070137</v>
      </c>
      <c r="W34" s="201">
        <v>1877333</v>
      </c>
      <c r="X34" s="201">
        <v>1927537</v>
      </c>
      <c r="Y34" s="201">
        <v>1682388</v>
      </c>
      <c r="Z34" s="201">
        <v>1545882</v>
      </c>
      <c r="AA34" s="201">
        <v>1744169</v>
      </c>
      <c r="AB34" s="202">
        <v>1696376</v>
      </c>
      <c r="AC34" s="1822">
        <f>'13分配'!AD34/ABS('13分配'!AC34)</f>
        <v>1.1938181544709332</v>
      </c>
      <c r="AD34" s="340">
        <v>1904904</v>
      </c>
      <c r="AE34" s="1032">
        <v>1641180</v>
      </c>
      <c r="AF34" s="1032">
        <v>1723932</v>
      </c>
      <c r="AG34" s="1032">
        <v>1671695</v>
      </c>
      <c r="AH34" s="1032">
        <v>1652959</v>
      </c>
      <c r="AI34" s="200">
        <v>1869352</v>
      </c>
      <c r="AJ34" s="200">
        <v>1851262</v>
      </c>
      <c r="AK34" s="990">
        <v>1723558</v>
      </c>
      <c r="AL34" s="200">
        <v>1762016</v>
      </c>
      <c r="AM34" s="200">
        <v>1783300</v>
      </c>
      <c r="AN34" s="200">
        <v>1746791</v>
      </c>
      <c r="AO34" s="200">
        <v>1761729</v>
      </c>
      <c r="AP34" s="990">
        <v>1835809</v>
      </c>
      <c r="AQ34" s="200">
        <v>1799893</v>
      </c>
      <c r="AR34" s="200">
        <v>1829978</v>
      </c>
      <c r="AS34" s="200">
        <v>1793791</v>
      </c>
      <c r="AT34" s="990">
        <v>1835235</v>
      </c>
      <c r="AU34" s="1872"/>
      <c r="AV34" s="1831">
        <f t="shared" si="2"/>
        <v>-7.9817422711636956</v>
      </c>
      <c r="AW34" s="1061">
        <f t="shared" si="3"/>
        <v>-9.5199548113710719</v>
      </c>
      <c r="AX34" s="1825">
        <f t="shared" si="4"/>
        <v>6.5127486281285574</v>
      </c>
      <c r="AY34" s="1143">
        <f t="shared" si="5"/>
        <v>-3.1266869265811424E-2</v>
      </c>
      <c r="AZ34" s="1143"/>
      <c r="BA34" s="1093">
        <f t="shared" si="6"/>
        <v>-1.41899112390802</v>
      </c>
      <c r="BB34" s="967">
        <f t="shared" si="7"/>
        <v>1.2698853754925743</v>
      </c>
      <c r="BC34" s="1095">
        <f t="shared" si="8"/>
        <v>-6.2541560936102414E-3</v>
      </c>
    </row>
    <row r="35" spans="1:55" ht="13">
      <c r="A35" s="197" t="s">
        <v>248</v>
      </c>
      <c r="B35" s="1567">
        <f>ROUND('13分配'!B35*'2分配長期'!$Q35,0)</f>
        <v>23800</v>
      </c>
      <c r="C35" s="1567">
        <f>ROUND('13分配'!C35*'2分配長期'!$Q35,0)</f>
        <v>26874</v>
      </c>
      <c r="D35" s="1567">
        <f>ROUND('13分配'!D35*'2分配長期'!$Q35,0)</f>
        <v>25922</v>
      </c>
      <c r="E35" s="1567">
        <f>ROUND('13分配'!E35*'2分配長期'!$Q35,0)</f>
        <v>26266</v>
      </c>
      <c r="F35" s="1567">
        <f>ROUND('13分配'!F35*'2分配長期'!$Q35,0)</f>
        <v>24873</v>
      </c>
      <c r="G35" s="1567">
        <f>ROUND('13分配'!G35*'2分配長期'!$Q35,0)</f>
        <v>30601</v>
      </c>
      <c r="H35" s="1567">
        <f>ROUND('13分配'!H35*'2分配長期'!$Q35,0)</f>
        <v>29773</v>
      </c>
      <c r="I35" s="1567">
        <f>ROUND('13分配'!I35*'2分配長期'!$Q35,0)</f>
        <v>26172</v>
      </c>
      <c r="J35" s="1567">
        <f>ROUND('13分配'!J35*'2分配長期'!$Q35,0)</f>
        <v>33634</v>
      </c>
      <c r="K35" s="1567">
        <f>ROUND('13分配'!K35*'2分配長期'!$Q35,0)</f>
        <v>42808</v>
      </c>
      <c r="L35" s="1567">
        <f>ROUND('13分配'!L35*'2分配長期'!$Q35,0)</f>
        <v>33642</v>
      </c>
      <c r="M35" s="1567">
        <f>ROUND('13分配'!M35*'2分配長期'!$Q35,0)</f>
        <v>34556</v>
      </c>
      <c r="N35" s="1567">
        <f>ROUND('13分配'!N35*'2分配長期'!$Q35,0)</f>
        <v>40703</v>
      </c>
      <c r="O35" s="1567">
        <f>ROUND('13分配'!O35*'2分配長期'!$Q35,0)</f>
        <v>49640</v>
      </c>
      <c r="P35" s="1567">
        <f>ROUND('13分配'!P35*'2分配長期'!$Q35,0)</f>
        <v>52348</v>
      </c>
      <c r="Q35" s="1804">
        <f>'13分配'!R35/'13分配'!Q35</f>
        <v>0.1918556213550697</v>
      </c>
      <c r="R35" s="2026">
        <v>17041</v>
      </c>
      <c r="S35" s="201">
        <v>14249</v>
      </c>
      <c r="T35" s="201">
        <v>13822</v>
      </c>
      <c r="U35" s="201">
        <v>14394</v>
      </c>
      <c r="V35" s="201">
        <v>14808</v>
      </c>
      <c r="W35" s="201">
        <v>13103</v>
      </c>
      <c r="X35" s="201">
        <v>15556</v>
      </c>
      <c r="Y35" s="201">
        <v>12387</v>
      </c>
      <c r="Z35" s="201">
        <v>10821</v>
      </c>
      <c r="AA35" s="201">
        <v>9431</v>
      </c>
      <c r="AB35" s="202">
        <v>9004</v>
      </c>
      <c r="AC35" s="1822">
        <f>'13分配'!AD35/ABS('13分配'!AC35)</f>
        <v>0.55689747718733229</v>
      </c>
      <c r="AD35" s="340">
        <v>8300</v>
      </c>
      <c r="AE35" s="1032">
        <v>21967</v>
      </c>
      <c r="AF35" s="1032">
        <v>14389</v>
      </c>
      <c r="AG35" s="1032">
        <v>3432</v>
      </c>
      <c r="AH35" s="1032">
        <v>5432</v>
      </c>
      <c r="AI35" s="200">
        <v>11314</v>
      </c>
      <c r="AJ35" s="200">
        <v>2827</v>
      </c>
      <c r="AK35" s="990">
        <v>2186</v>
      </c>
      <c r="AL35" s="200">
        <v>7851</v>
      </c>
      <c r="AM35" s="200">
        <v>2110</v>
      </c>
      <c r="AN35" s="200">
        <v>-4161</v>
      </c>
      <c r="AO35" s="200">
        <v>11018</v>
      </c>
      <c r="AP35" s="990">
        <v>19535</v>
      </c>
      <c r="AQ35" s="200">
        <v>21502</v>
      </c>
      <c r="AR35" s="200">
        <v>28730</v>
      </c>
      <c r="AS35" s="200">
        <v>23948</v>
      </c>
      <c r="AT35" s="990">
        <v>23731</v>
      </c>
      <c r="AU35" s="1872"/>
      <c r="AV35" s="1831">
        <f t="shared" si="2"/>
        <v>-43.949216639654246</v>
      </c>
      <c r="AW35" s="1061">
        <f t="shared" si="3"/>
        <v>-73.662650602409641</v>
      </c>
      <c r="AX35" s="1825">
        <f t="shared" si="4"/>
        <v>793.64135407136325</v>
      </c>
      <c r="AY35" s="1143">
        <f t="shared" si="5"/>
        <v>21.47939595597645</v>
      </c>
      <c r="AZ35" s="1143"/>
      <c r="BA35" s="1093">
        <f t="shared" si="6"/>
        <v>-17.353478228454499</v>
      </c>
      <c r="BB35" s="967">
        <f t="shared" si="7"/>
        <v>54.964654237690922</v>
      </c>
      <c r="BC35" s="1095">
        <f t="shared" si="8"/>
        <v>3.9681999163056147</v>
      </c>
    </row>
    <row r="36" spans="1:55" ht="13">
      <c r="A36" s="197" t="s">
        <v>249</v>
      </c>
      <c r="B36" s="1567">
        <f>ROUND('13分配'!B36*'2分配長期'!$Q36,0)</f>
        <v>523135</v>
      </c>
      <c r="C36" s="1567">
        <f>ROUND('13分配'!C36*'2分配長期'!$Q36,0)</f>
        <v>731474</v>
      </c>
      <c r="D36" s="1567">
        <f>ROUND('13分配'!D36*'2分配長期'!$Q36,0)</f>
        <v>773860</v>
      </c>
      <c r="E36" s="1567">
        <f>ROUND('13分配'!E36*'2分配長期'!$Q36,0)</f>
        <v>836247</v>
      </c>
      <c r="F36" s="1567">
        <f>ROUND('13分配'!F36*'2分配長期'!$Q36,0)</f>
        <v>771792</v>
      </c>
      <c r="G36" s="1567">
        <f>ROUND('13分配'!G36*'2分配長期'!$Q36,0)</f>
        <v>935134</v>
      </c>
      <c r="H36" s="1567">
        <f>ROUND('13分配'!H36*'2分配長期'!$Q36,0)</f>
        <v>967306</v>
      </c>
      <c r="I36" s="1567">
        <f>ROUND('13分配'!I36*'2分配長期'!$Q36,0)</f>
        <v>902312</v>
      </c>
      <c r="J36" s="1567">
        <f>ROUND('13分配'!J36*'2分配長期'!$Q36,0)</f>
        <v>1085425</v>
      </c>
      <c r="K36" s="1567">
        <f>ROUND('13分配'!K36*'2分配長期'!$Q36,0)</f>
        <v>1312405</v>
      </c>
      <c r="L36" s="1567">
        <f>ROUND('13分配'!L36*'2分配長期'!$Q36,0)</f>
        <v>1203101</v>
      </c>
      <c r="M36" s="1567">
        <f>ROUND('13分配'!M36*'2分配長期'!$Q36,0)</f>
        <v>956131</v>
      </c>
      <c r="N36" s="1567">
        <f>ROUND('13分配'!N36*'2分配長期'!$Q36,0)</f>
        <v>1135847</v>
      </c>
      <c r="O36" s="1567">
        <f>ROUND('13分配'!O36*'2分配長期'!$Q36,0)</f>
        <v>1583278</v>
      </c>
      <c r="P36" s="1567">
        <f>ROUND('13分配'!P36*'2分配長期'!$Q36,0)</f>
        <v>1614465</v>
      </c>
      <c r="Q36" s="1804">
        <f>'13分配'!R36/'13分配'!Q36</f>
        <v>1.0222750209783371</v>
      </c>
      <c r="R36" s="2026">
        <v>1170739</v>
      </c>
      <c r="S36" s="201">
        <v>1113642</v>
      </c>
      <c r="T36" s="201">
        <v>1243112</v>
      </c>
      <c r="U36" s="201">
        <v>1070578</v>
      </c>
      <c r="V36" s="201">
        <v>1290011</v>
      </c>
      <c r="W36" s="201">
        <v>1150884</v>
      </c>
      <c r="X36" s="201">
        <v>1191649</v>
      </c>
      <c r="Y36" s="201">
        <v>956910</v>
      </c>
      <c r="Z36" s="201">
        <v>766544</v>
      </c>
      <c r="AA36" s="201">
        <v>921876</v>
      </c>
      <c r="AB36" s="202">
        <v>797708</v>
      </c>
      <c r="AC36" s="1822">
        <f>'13分配'!AD36/ABS('13分配'!AC36)</f>
        <v>1.3552836488179383</v>
      </c>
      <c r="AD36" s="340">
        <v>943375</v>
      </c>
      <c r="AE36" s="1032">
        <v>692815</v>
      </c>
      <c r="AF36" s="1032">
        <v>768600</v>
      </c>
      <c r="AG36" s="1032">
        <v>700916</v>
      </c>
      <c r="AH36" s="1032">
        <v>655043</v>
      </c>
      <c r="AI36" s="200">
        <v>790868</v>
      </c>
      <c r="AJ36" s="200">
        <v>765545</v>
      </c>
      <c r="AK36" s="990">
        <v>649812</v>
      </c>
      <c r="AL36" s="200">
        <v>623012</v>
      </c>
      <c r="AM36" s="200">
        <v>621357</v>
      </c>
      <c r="AN36" s="200">
        <v>587341</v>
      </c>
      <c r="AO36" s="200">
        <v>562567</v>
      </c>
      <c r="AP36" s="990">
        <v>609807</v>
      </c>
      <c r="AQ36" s="200">
        <v>584782</v>
      </c>
      <c r="AR36" s="200">
        <v>591294</v>
      </c>
      <c r="AS36" s="200">
        <v>544628</v>
      </c>
      <c r="AT36" s="990">
        <v>586825</v>
      </c>
      <c r="AU36" s="1872"/>
      <c r="AV36" s="1831">
        <f t="shared" si="2"/>
        <v>-26.870778621267572</v>
      </c>
      <c r="AW36" s="1061">
        <f t="shared" si="3"/>
        <v>-31.11837816350868</v>
      </c>
      <c r="AX36" s="1825">
        <f t="shared" si="4"/>
        <v>-6.1563960037672434</v>
      </c>
      <c r="AY36" s="1143">
        <f t="shared" si="5"/>
        <v>-3.7687333861369252</v>
      </c>
      <c r="AZ36" s="1143"/>
      <c r="BA36" s="1093">
        <f t="shared" si="6"/>
        <v>-5.186122204056332</v>
      </c>
      <c r="BB36" s="967">
        <f t="shared" si="7"/>
        <v>-1.2627708195219078</v>
      </c>
      <c r="BC36" s="1095">
        <f t="shared" si="8"/>
        <v>-0.76537327428036761</v>
      </c>
    </row>
    <row r="37" spans="1:55" ht="13">
      <c r="A37" s="197" t="s">
        <v>250</v>
      </c>
      <c r="B37" s="1567">
        <f>ROUND('13分配'!B37*'2分配長期'!$Q37,0)</f>
        <v>112093</v>
      </c>
      <c r="C37" s="1567">
        <f>ROUND('13分配'!C37*'2分配長期'!$Q37,0)</f>
        <v>98229</v>
      </c>
      <c r="D37" s="1567">
        <f>ROUND('13分配'!D37*'2分配長期'!$Q37,0)</f>
        <v>112321</v>
      </c>
      <c r="E37" s="1567">
        <f>ROUND('13分配'!E37*'2分配長期'!$Q37,0)</f>
        <v>137129</v>
      </c>
      <c r="F37" s="1567">
        <f>ROUND('13分配'!F37*'2分配長期'!$Q37,0)</f>
        <v>161881</v>
      </c>
      <c r="G37" s="1567">
        <f>ROUND('13分配'!G37*'2分配長期'!$Q37,0)</f>
        <v>192318</v>
      </c>
      <c r="H37" s="1567">
        <f>ROUND('13分配'!H37*'2分配長期'!$Q37,0)</f>
        <v>206334</v>
      </c>
      <c r="I37" s="1567">
        <f>ROUND('13分配'!I37*'2分配長期'!$Q37,0)</f>
        <v>210598</v>
      </c>
      <c r="J37" s="1567">
        <f>ROUND('13分配'!J37*'2分配長期'!$Q37,0)</f>
        <v>267606</v>
      </c>
      <c r="K37" s="1567">
        <f>ROUND('13分配'!K37*'2分配長期'!$Q37,0)</f>
        <v>288467</v>
      </c>
      <c r="L37" s="1567">
        <f>ROUND('13分配'!L37*'2分配長期'!$Q37,0)</f>
        <v>307498</v>
      </c>
      <c r="M37" s="1567">
        <f>ROUND('13分配'!M37*'2分配長期'!$Q37,0)</f>
        <v>344748</v>
      </c>
      <c r="N37" s="1567">
        <f>ROUND('13分配'!N37*'2分配長期'!$Q37,0)</f>
        <v>357672</v>
      </c>
      <c r="O37" s="1567">
        <f>ROUND('13分配'!O37*'2分配長期'!$Q37,0)</f>
        <v>446540</v>
      </c>
      <c r="P37" s="1567">
        <f>ROUND('13分配'!P37*'2分配長期'!$Q37,0)</f>
        <v>467921</v>
      </c>
      <c r="Q37" s="1804">
        <f>'13分配'!R37/'13分配'!Q37</f>
        <v>0.90851522130629769</v>
      </c>
      <c r="R37" s="2026">
        <v>463112</v>
      </c>
      <c r="S37" s="201">
        <v>498154</v>
      </c>
      <c r="T37" s="201">
        <v>627301</v>
      </c>
      <c r="U37" s="201">
        <v>738914</v>
      </c>
      <c r="V37" s="201">
        <v>765318</v>
      </c>
      <c r="W37" s="201">
        <v>713346</v>
      </c>
      <c r="X37" s="201">
        <v>720332</v>
      </c>
      <c r="Y37" s="201">
        <v>713091</v>
      </c>
      <c r="Z37" s="201">
        <v>768517</v>
      </c>
      <c r="AA37" s="201">
        <v>812862</v>
      </c>
      <c r="AB37" s="202">
        <v>889664</v>
      </c>
      <c r="AC37" s="1823">
        <f>'13分配'!AD37/ABS('13分配'!AC37)</f>
        <v>1.0775040015192208</v>
      </c>
      <c r="AD37" s="340">
        <v>953229</v>
      </c>
      <c r="AE37" s="1032">
        <v>926398</v>
      </c>
      <c r="AF37" s="1032">
        <v>940943</v>
      </c>
      <c r="AG37" s="1032">
        <v>967347</v>
      </c>
      <c r="AH37" s="1032">
        <v>992484</v>
      </c>
      <c r="AI37" s="200">
        <v>1067170</v>
      </c>
      <c r="AJ37" s="200">
        <v>1082890</v>
      </c>
      <c r="AK37" s="990">
        <v>1071560</v>
      </c>
      <c r="AL37" s="200">
        <v>1131153</v>
      </c>
      <c r="AM37" s="200">
        <v>1159833</v>
      </c>
      <c r="AN37" s="200">
        <v>1163611</v>
      </c>
      <c r="AO37" s="200">
        <v>1188144</v>
      </c>
      <c r="AP37" s="990">
        <v>1206467</v>
      </c>
      <c r="AQ37" s="200">
        <v>1193609</v>
      </c>
      <c r="AR37" s="200">
        <v>1209954</v>
      </c>
      <c r="AS37" s="200">
        <v>1225215</v>
      </c>
      <c r="AT37" s="990">
        <v>1224679</v>
      </c>
      <c r="AU37" s="1872"/>
      <c r="AV37" s="1831">
        <f t="shared" si="2"/>
        <v>24.553322932428088</v>
      </c>
      <c r="AW37" s="1061">
        <f t="shared" si="3"/>
        <v>12.413701219748875</v>
      </c>
      <c r="AX37" s="1825">
        <f t="shared" si="4"/>
        <v>12.589775654186418</v>
      </c>
      <c r="AY37" s="1143">
        <f t="shared" si="5"/>
        <v>1.5095315495575097</v>
      </c>
      <c r="AZ37" s="1143"/>
      <c r="BA37" s="1093">
        <f t="shared" si="6"/>
        <v>1.6857022982288417</v>
      </c>
      <c r="BB37" s="967">
        <f t="shared" si="7"/>
        <v>2.3999608862271593</v>
      </c>
      <c r="BC37" s="1095">
        <f t="shared" si="8"/>
        <v>0.3000996998137051</v>
      </c>
    </row>
    <row r="38" spans="1:55" ht="13">
      <c r="A38" s="1966" t="s">
        <v>251</v>
      </c>
      <c r="B38" s="346">
        <f>'16分配H12'!V38</f>
        <v>5499750</v>
      </c>
      <c r="C38" s="346">
        <f>'16分配H12'!W38</f>
        <v>6121886</v>
      </c>
      <c r="D38" s="346">
        <f>'16分配H12'!X38</f>
        <v>6760585</v>
      </c>
      <c r="E38" s="346">
        <f>'16分配H12'!Y38</f>
        <v>7104306</v>
      </c>
      <c r="F38" s="346">
        <f>'16分配H12'!Z38</f>
        <v>7763738</v>
      </c>
      <c r="G38" s="346">
        <f t="shared" ref="G38:O38" si="22">G6+G11+G27</f>
        <v>10590337</v>
      </c>
      <c r="H38" s="346">
        <f t="shared" si="22"/>
        <v>10978361</v>
      </c>
      <c r="I38" s="346">
        <f t="shared" si="22"/>
        <v>11356696</v>
      </c>
      <c r="J38" s="346">
        <f t="shared" si="22"/>
        <v>12711319</v>
      </c>
      <c r="K38" s="346">
        <f t="shared" si="22"/>
        <v>13003152</v>
      </c>
      <c r="L38" s="346">
        <f t="shared" si="22"/>
        <v>12399909</v>
      </c>
      <c r="M38" s="346">
        <f t="shared" si="22"/>
        <v>13321808</v>
      </c>
      <c r="N38" s="346">
        <f t="shared" si="22"/>
        <v>13661172</v>
      </c>
      <c r="O38" s="346">
        <f t="shared" si="22"/>
        <v>15095617</v>
      </c>
      <c r="P38" s="346">
        <f>P6+P11+P27</f>
        <v>15899061</v>
      </c>
      <c r="Q38" s="1967" t="s">
        <v>333</v>
      </c>
      <c r="R38" s="1968">
        <v>15457585</v>
      </c>
      <c r="S38" s="1968">
        <v>15455513</v>
      </c>
      <c r="T38" s="1968">
        <v>15911116</v>
      </c>
      <c r="U38" s="1968">
        <v>15484956</v>
      </c>
      <c r="V38" s="1968">
        <v>15405854</v>
      </c>
      <c r="W38" s="1968">
        <v>16170595</v>
      </c>
      <c r="X38" s="1968">
        <v>17854611</v>
      </c>
      <c r="Y38" s="1968">
        <v>16881008</v>
      </c>
      <c r="Z38" s="1968">
        <v>16130075</v>
      </c>
      <c r="AA38" s="1968">
        <v>15681972</v>
      </c>
      <c r="AB38" s="1969">
        <v>16468191</v>
      </c>
      <c r="AC38" s="1970">
        <f>'13分配'!AD38/ABS('13分配'!AC38)</f>
        <v>0.90301744117216209</v>
      </c>
      <c r="AD38" s="342">
        <v>16576324</v>
      </c>
      <c r="AE38" s="342">
        <v>17408965.657782167</v>
      </c>
      <c r="AF38" s="342">
        <v>16771455.269101223</v>
      </c>
      <c r="AG38" s="342">
        <v>17109075.860788926</v>
      </c>
      <c r="AH38" s="342">
        <v>16119284</v>
      </c>
      <c r="AI38" s="1917">
        <v>16375026</v>
      </c>
      <c r="AJ38" s="1917">
        <v>16073439</v>
      </c>
      <c r="AK38" s="1917">
        <v>15557447</v>
      </c>
      <c r="AL38" s="1917">
        <v>14411246</v>
      </c>
      <c r="AM38" s="1917">
        <v>14975162</v>
      </c>
      <c r="AN38" s="1917">
        <v>14599708</v>
      </c>
      <c r="AO38" s="1917">
        <v>14926186</v>
      </c>
      <c r="AP38" s="1917">
        <v>15246183</v>
      </c>
      <c r="AQ38" s="1917">
        <v>15376927</v>
      </c>
      <c r="AR38" s="1917">
        <v>15739974</v>
      </c>
      <c r="AS38" s="1917">
        <v>15983414</v>
      </c>
      <c r="AT38" s="1917">
        <v>16322015</v>
      </c>
      <c r="AU38" s="1971"/>
      <c r="AV38" s="1954">
        <f t="shared" ref="AV38:AV54" si="23">(AD38-V38)/V38*100</f>
        <v>7.5975664834938712</v>
      </c>
      <c r="AW38" s="1955">
        <f t="shared" ref="AW38:AW54" si="24">(AK38-AD38)/AD38*100</f>
        <v>-6.1465799051707721</v>
      </c>
      <c r="AX38" s="1947">
        <f t="shared" ref="AX38:AX54" si="25">(AP38-AK38)/AK38*100</f>
        <v>-2.0007395815007438</v>
      </c>
      <c r="AY38" s="1950">
        <f t="shared" ref="AY38:AY54" si="26">(AT38-AP38)/AP38*100</f>
        <v>7.0564022483529154</v>
      </c>
      <c r="AZ38" s="1950"/>
      <c r="BA38" s="1956">
        <f t="shared" ref="BA38:BA54" si="27">((AK38/ABS(AD38))^(1/7)-1)*100</f>
        <v>-0.90213443407662908</v>
      </c>
      <c r="BB38" s="1957">
        <f t="shared" ref="BB38:BB54" si="28">((AP38/ABS(AK38))^(1/5)-1)*100</f>
        <v>-0.40338927272970393</v>
      </c>
      <c r="BC38" s="1958">
        <f t="shared" ref="BC38:BC54" si="29">((AT38/ABS(AP38))^(1/5)-1)*100</f>
        <v>1.3730536424433781</v>
      </c>
    </row>
    <row r="39" spans="1:55" ht="13">
      <c r="A39" s="206" t="s">
        <v>252</v>
      </c>
      <c r="B39" s="1571"/>
      <c r="C39" s="1571"/>
      <c r="D39" s="1571"/>
      <c r="E39" s="1571"/>
      <c r="F39" s="1571"/>
      <c r="G39" s="1572">
        <f>'16分配H12'!AA39</f>
        <v>725858</v>
      </c>
      <c r="H39" s="1572">
        <f>'16分配H12'!AB39</f>
        <v>797355</v>
      </c>
      <c r="I39" s="1572">
        <f>'16分配H12'!AC39</f>
        <v>808954</v>
      </c>
      <c r="J39" s="1572">
        <f>'16分配H12'!AD39</f>
        <v>797595</v>
      </c>
      <c r="K39" s="1572">
        <f>'16分配H12'!AE39</f>
        <v>894614</v>
      </c>
      <c r="L39" s="1572">
        <f>'16分配H12'!AF39</f>
        <v>934709</v>
      </c>
      <c r="M39" s="1572">
        <f>'16分配H12'!AG39</f>
        <v>898968</v>
      </c>
      <c r="N39" s="1572">
        <f>'16分配H12'!AH39</f>
        <v>1047948</v>
      </c>
      <c r="O39" s="1572">
        <f>'16分配H12'!AI39</f>
        <v>1165198</v>
      </c>
      <c r="P39" s="1572">
        <f>'16分配H12'!AJ39</f>
        <v>1210472</v>
      </c>
      <c r="Q39" s="1804" t="s">
        <v>333</v>
      </c>
      <c r="R39" s="1968">
        <v>1217576</v>
      </c>
      <c r="S39" s="207">
        <v>1183318</v>
      </c>
      <c r="T39" s="207">
        <v>1249949</v>
      </c>
      <c r="U39" s="210">
        <v>1239389</v>
      </c>
      <c r="V39" s="210">
        <v>1209471</v>
      </c>
      <c r="W39" s="210">
        <v>1241115</v>
      </c>
      <c r="X39" s="210">
        <v>1419854</v>
      </c>
      <c r="Y39" s="210">
        <v>1349335</v>
      </c>
      <c r="Z39" s="210">
        <v>1405670</v>
      </c>
      <c r="AA39" s="210">
        <v>1416500</v>
      </c>
      <c r="AB39" s="211">
        <v>1500356</v>
      </c>
      <c r="AC39" s="1918">
        <f>'13分配'!AD39/ABS('13分配'!AC39)</f>
        <v>0.9443349590584611</v>
      </c>
      <c r="AD39" s="343">
        <v>1540080</v>
      </c>
      <c r="AE39" s="1035">
        <v>1619524</v>
      </c>
      <c r="AF39" s="1035">
        <v>1508004</v>
      </c>
      <c r="AG39" s="1035">
        <v>1550204</v>
      </c>
      <c r="AH39" s="1035">
        <v>1634942</v>
      </c>
      <c r="AI39" s="200">
        <v>1547360</v>
      </c>
      <c r="AJ39" s="200">
        <v>1559613</v>
      </c>
      <c r="AK39" s="990">
        <v>1536534</v>
      </c>
      <c r="AL39" s="200">
        <v>1354834</v>
      </c>
      <c r="AM39" s="200">
        <v>1382413</v>
      </c>
      <c r="AN39" s="200">
        <v>1523849</v>
      </c>
      <c r="AO39" s="200">
        <v>1495395</v>
      </c>
      <c r="AP39" s="990">
        <v>1502574</v>
      </c>
      <c r="AQ39" s="200">
        <v>1772875</v>
      </c>
      <c r="AR39" s="200">
        <v>1848345</v>
      </c>
      <c r="AS39" s="200">
        <v>1740232</v>
      </c>
      <c r="AT39" s="990">
        <v>1841955</v>
      </c>
      <c r="AU39" s="1874"/>
      <c r="AV39" s="1831">
        <f t="shared" si="23"/>
        <v>27.335008445841197</v>
      </c>
      <c r="AW39" s="1061">
        <f t="shared" si="24"/>
        <v>-0.23024777933613838</v>
      </c>
      <c r="AX39" s="1825">
        <f t="shared" si="25"/>
        <v>-2.2101691208915653</v>
      </c>
      <c r="AY39" s="1143">
        <f t="shared" si="26"/>
        <v>22.586641323488895</v>
      </c>
      <c r="AZ39" s="1143"/>
      <c r="BA39" s="1093">
        <f t="shared" si="27"/>
        <v>-3.292504382002015E-2</v>
      </c>
      <c r="BB39" s="967">
        <f t="shared" si="28"/>
        <v>-0.44599434010500483</v>
      </c>
      <c r="BC39" s="1095">
        <f t="shared" si="29"/>
        <v>4.1570399761847288</v>
      </c>
    </row>
    <row r="40" spans="1:55" ht="13">
      <c r="A40" s="197" t="s">
        <v>253</v>
      </c>
      <c r="B40" s="1574"/>
      <c r="C40" s="1574"/>
      <c r="D40" s="1574"/>
      <c r="E40" s="1574"/>
      <c r="F40" s="1574"/>
      <c r="G40" s="1806">
        <f t="shared" ref="G40:O40" si="30">G38+G39</f>
        <v>11316195</v>
      </c>
      <c r="H40" s="1806">
        <f t="shared" si="30"/>
        <v>11775716</v>
      </c>
      <c r="I40" s="1806">
        <f t="shared" si="30"/>
        <v>12165650</v>
      </c>
      <c r="J40" s="1806">
        <f t="shared" si="30"/>
        <v>13508914</v>
      </c>
      <c r="K40" s="1806">
        <f t="shared" si="30"/>
        <v>13897766</v>
      </c>
      <c r="L40" s="1806">
        <f t="shared" si="30"/>
        <v>13334618</v>
      </c>
      <c r="M40" s="1806">
        <f t="shared" si="30"/>
        <v>14220776</v>
      </c>
      <c r="N40" s="1806">
        <f t="shared" si="30"/>
        <v>14709120</v>
      </c>
      <c r="O40" s="1806">
        <f t="shared" si="30"/>
        <v>16260815</v>
      </c>
      <c r="P40" s="1806">
        <f>P38+P39</f>
        <v>17109533</v>
      </c>
      <c r="Q40" s="1804" t="s">
        <v>333</v>
      </c>
      <c r="R40" s="2026">
        <v>16675161</v>
      </c>
      <c r="S40" s="201">
        <v>16638831</v>
      </c>
      <c r="T40" s="201">
        <v>17161065</v>
      </c>
      <c r="U40" s="207">
        <v>16724345</v>
      </c>
      <c r="V40" s="207">
        <v>16615325</v>
      </c>
      <c r="W40" s="207">
        <v>17411710</v>
      </c>
      <c r="X40" s="207">
        <v>19274465</v>
      </c>
      <c r="Y40" s="207">
        <v>18230343</v>
      </c>
      <c r="Z40" s="207">
        <v>17535745</v>
      </c>
      <c r="AA40" s="207">
        <v>17098472</v>
      </c>
      <c r="AB40" s="208">
        <v>17968547</v>
      </c>
      <c r="AC40" s="1824">
        <f>'13分配'!AD40/ABS('13分配'!AC40)</f>
        <v>0.90638871422864731</v>
      </c>
      <c r="AD40" s="342">
        <v>18116404</v>
      </c>
      <c r="AE40" s="1034">
        <v>19028489.657782167</v>
      </c>
      <c r="AF40" s="1034">
        <v>18279459.269101225</v>
      </c>
      <c r="AG40" s="1034">
        <v>18659279.860788926</v>
      </c>
      <c r="AH40" s="1034">
        <v>17754226</v>
      </c>
      <c r="AI40" s="1919">
        <v>17922386</v>
      </c>
      <c r="AJ40" s="1919">
        <v>17633052</v>
      </c>
      <c r="AK40" s="1917">
        <v>17093981</v>
      </c>
      <c r="AL40" s="1919">
        <v>15766080</v>
      </c>
      <c r="AM40" s="1919">
        <v>16357575</v>
      </c>
      <c r="AN40" s="1919">
        <v>16123557</v>
      </c>
      <c r="AO40" s="1919">
        <v>16421581</v>
      </c>
      <c r="AP40" s="1917">
        <v>16748757</v>
      </c>
      <c r="AQ40" s="1919">
        <v>17149802</v>
      </c>
      <c r="AR40" s="1919">
        <v>17588319</v>
      </c>
      <c r="AS40" s="1919">
        <v>17723646</v>
      </c>
      <c r="AT40" s="1917">
        <v>18163970</v>
      </c>
      <c r="AU40" s="1875"/>
      <c r="AV40" s="1832">
        <f t="shared" si="23"/>
        <v>9.0343041740080317</v>
      </c>
      <c r="AW40" s="1086">
        <f t="shared" si="24"/>
        <v>-5.6436310428935013</v>
      </c>
      <c r="AX40" s="1826">
        <f t="shared" si="25"/>
        <v>-2.019564664310789</v>
      </c>
      <c r="AY40" s="1144">
        <f t="shared" si="26"/>
        <v>8.4496598762523085</v>
      </c>
      <c r="AZ40" s="1144"/>
      <c r="BA40" s="1167">
        <f t="shared" si="27"/>
        <v>-0.82644335153221338</v>
      </c>
      <c r="BB40" s="1098">
        <f t="shared" si="28"/>
        <v>-0.40721595166006708</v>
      </c>
      <c r="BC40" s="1099">
        <f t="shared" si="29"/>
        <v>1.6355493374268448</v>
      </c>
    </row>
    <row r="41" spans="1:55" ht="13">
      <c r="A41" s="209" t="s">
        <v>254</v>
      </c>
      <c r="B41" s="1575"/>
      <c r="C41" s="1575"/>
      <c r="D41" s="1575"/>
      <c r="E41" s="1575"/>
      <c r="F41" s="1575"/>
      <c r="G41" s="1807">
        <f t="shared" ref="G41:O41" si="31">SUM(G42:G45)</f>
        <v>1412444</v>
      </c>
      <c r="H41" s="1807">
        <f t="shared" si="31"/>
        <v>1444338</v>
      </c>
      <c r="I41" s="1807">
        <f t="shared" si="31"/>
        <v>1579657</v>
      </c>
      <c r="J41" s="1807">
        <f t="shared" si="31"/>
        <v>2131730</v>
      </c>
      <c r="K41" s="1807">
        <f t="shared" si="31"/>
        <v>1731338</v>
      </c>
      <c r="L41" s="1807">
        <f t="shared" si="31"/>
        <v>1801846</v>
      </c>
      <c r="M41" s="1807">
        <f t="shared" si="31"/>
        <v>1093326</v>
      </c>
      <c r="N41" s="1807">
        <f t="shared" si="31"/>
        <v>812663</v>
      </c>
      <c r="O41" s="1807">
        <f t="shared" si="31"/>
        <v>429960</v>
      </c>
      <c r="P41" s="1807">
        <f>SUM(P42:P45)</f>
        <v>1107765</v>
      </c>
      <c r="Q41" s="1804" t="s">
        <v>333</v>
      </c>
      <c r="R41" s="2027">
        <v>-990116</v>
      </c>
      <c r="S41" s="210">
        <v>-947744</v>
      </c>
      <c r="T41" s="210">
        <v>-790070</v>
      </c>
      <c r="U41" s="201">
        <v>-502263</v>
      </c>
      <c r="V41" s="201">
        <v>209730</v>
      </c>
      <c r="W41" s="201">
        <v>88521</v>
      </c>
      <c r="X41" s="201">
        <v>-33238</v>
      </c>
      <c r="Y41" s="201">
        <v>20318</v>
      </c>
      <c r="Z41" s="201">
        <v>330707</v>
      </c>
      <c r="AA41" s="201">
        <v>886205</v>
      </c>
      <c r="AB41" s="202">
        <v>989637</v>
      </c>
      <c r="AC41" s="1822">
        <f>'13分配'!AD41/ABS('13分配'!AC41)</f>
        <v>0.75178479199709891</v>
      </c>
      <c r="AD41" s="340">
        <v>1231428</v>
      </c>
      <c r="AE41" s="1032">
        <v>1965564</v>
      </c>
      <c r="AF41" s="1032">
        <v>2124538</v>
      </c>
      <c r="AG41" s="1032">
        <v>2072337</v>
      </c>
      <c r="AH41" s="1032">
        <v>1864741</v>
      </c>
      <c r="AI41" s="1924">
        <v>1639581</v>
      </c>
      <c r="AJ41" s="1924">
        <v>1578375</v>
      </c>
      <c r="AK41" s="1925">
        <v>1526747</v>
      </c>
      <c r="AL41" s="1924">
        <v>2113343</v>
      </c>
      <c r="AM41" s="1924">
        <v>2200172</v>
      </c>
      <c r="AN41" s="1924">
        <v>2175993</v>
      </c>
      <c r="AO41" s="1924">
        <v>1954665</v>
      </c>
      <c r="AP41" s="1925">
        <v>1851555</v>
      </c>
      <c r="AQ41" s="1924">
        <v>1842208</v>
      </c>
      <c r="AR41" s="1924">
        <v>1894826</v>
      </c>
      <c r="AS41" s="1924">
        <v>2029701</v>
      </c>
      <c r="AT41" s="1925">
        <v>1812082</v>
      </c>
      <c r="AU41" s="1874"/>
      <c r="AV41" s="1831">
        <f t="shared" si="23"/>
        <v>487.1491918180518</v>
      </c>
      <c r="AW41" s="1061">
        <f t="shared" si="24"/>
        <v>23.981832474168201</v>
      </c>
      <c r="AX41" s="1825">
        <f t="shared" si="25"/>
        <v>21.27451372100289</v>
      </c>
      <c r="AY41" s="1143">
        <f t="shared" si="26"/>
        <v>-2.1318837409636764</v>
      </c>
      <c r="AZ41" s="1143"/>
      <c r="BA41" s="1093">
        <f t="shared" si="27"/>
        <v>3.1185658770871205</v>
      </c>
      <c r="BB41" s="967">
        <f t="shared" si="28"/>
        <v>3.9331065214491812</v>
      </c>
      <c r="BC41" s="1095">
        <f t="shared" si="29"/>
        <v>-0.43005990475721845</v>
      </c>
    </row>
    <row r="42" spans="1:55" ht="13">
      <c r="A42" s="197" t="s">
        <v>255</v>
      </c>
      <c r="B42" s="1574"/>
      <c r="C42" s="1574"/>
      <c r="D42" s="1574"/>
      <c r="E42" s="1574"/>
      <c r="F42" s="1574"/>
      <c r="G42" s="1567">
        <f>'16分配H12'!AA42</f>
        <v>-378126</v>
      </c>
      <c r="H42" s="1567">
        <f>'16分配H12'!AB42</f>
        <v>-434001</v>
      </c>
      <c r="I42" s="1567">
        <f>'16分配H12'!AC42</f>
        <v>-427277</v>
      </c>
      <c r="J42" s="1567">
        <f>'16分配H12'!AD42</f>
        <v>-430352</v>
      </c>
      <c r="K42" s="1567">
        <f>'16分配H12'!AE42</f>
        <v>-503859</v>
      </c>
      <c r="L42" s="1567">
        <f>'16分配H12'!AF42</f>
        <v>-536716</v>
      </c>
      <c r="M42" s="1567">
        <f>'16分配H12'!AG42</f>
        <v>-540479</v>
      </c>
      <c r="N42" s="1567">
        <f>'16分配H12'!AH42</f>
        <v>-634785</v>
      </c>
      <c r="O42" s="1567">
        <f>'16分配H12'!AI42</f>
        <v>-765753</v>
      </c>
      <c r="P42" s="1567">
        <f>'16分配H12'!AJ42</f>
        <v>-886121</v>
      </c>
      <c r="Q42" s="1804">
        <f>'13分配'!R42/'13分配'!Q42</f>
        <v>0.8826556579053455</v>
      </c>
      <c r="R42" s="2026">
        <v>-700645</v>
      </c>
      <c r="S42" s="201">
        <v>-634384</v>
      </c>
      <c r="T42" s="201">
        <v>-556514</v>
      </c>
      <c r="U42" s="201">
        <v>-443821</v>
      </c>
      <c r="V42" s="201">
        <v>-439385</v>
      </c>
      <c r="W42" s="201">
        <v>-439677</v>
      </c>
      <c r="X42" s="201">
        <v>-603887</v>
      </c>
      <c r="Y42" s="201">
        <v>-447520</v>
      </c>
      <c r="Z42" s="201">
        <v>-374788</v>
      </c>
      <c r="AA42" s="201">
        <v>-358403</v>
      </c>
      <c r="AB42" s="202">
        <v>-342685</v>
      </c>
      <c r="AC42" s="1822">
        <f>'13分配'!AD42/ABS('13分配'!AC42)</f>
        <v>-1.4161001088139282</v>
      </c>
      <c r="AD42" s="340">
        <v>-325349</v>
      </c>
      <c r="AE42" s="1032">
        <v>-196804</v>
      </c>
      <c r="AF42" s="1032">
        <v>-248283</v>
      </c>
      <c r="AG42" s="1032">
        <v>-392223</v>
      </c>
      <c r="AH42" s="1032">
        <v>-502178</v>
      </c>
      <c r="AI42" s="200">
        <v>-600202</v>
      </c>
      <c r="AJ42" s="200">
        <v>-584357</v>
      </c>
      <c r="AK42" s="990">
        <v>-446071</v>
      </c>
      <c r="AL42" s="200">
        <v>-310725</v>
      </c>
      <c r="AM42" s="200">
        <v>-408141</v>
      </c>
      <c r="AN42" s="200">
        <v>-426323</v>
      </c>
      <c r="AO42" s="200">
        <v>-480551</v>
      </c>
      <c r="AP42" s="990">
        <v>-536504</v>
      </c>
      <c r="AQ42" s="200">
        <v>-568041</v>
      </c>
      <c r="AR42" s="200">
        <v>-575919</v>
      </c>
      <c r="AS42" s="200">
        <v>-525671</v>
      </c>
      <c r="AT42" s="990">
        <v>-612143</v>
      </c>
      <c r="AU42" s="1874"/>
      <c r="AV42" s="1831">
        <f t="shared" si="23"/>
        <v>-25.953548710128931</v>
      </c>
      <c r="AW42" s="1061">
        <f t="shared" si="24"/>
        <v>37.105385293945886</v>
      </c>
      <c r="AX42" s="1825">
        <f t="shared" si="25"/>
        <v>20.273230046337915</v>
      </c>
      <c r="AY42" s="1143">
        <f t="shared" si="26"/>
        <v>14.098496935717161</v>
      </c>
      <c r="AZ42" s="1143"/>
      <c r="BA42" s="1093">
        <f t="shared" si="27"/>
        <v>-204.61144865348081</v>
      </c>
      <c r="BB42" s="967">
        <f t="shared" si="28"/>
        <v>-203.76091548886825</v>
      </c>
      <c r="BC42" s="1095">
        <f t="shared" si="29"/>
        <v>-202.67293683440161</v>
      </c>
    </row>
    <row r="43" spans="1:55" ht="13">
      <c r="A43" s="197" t="s">
        <v>256</v>
      </c>
      <c r="B43" s="1574"/>
      <c r="C43" s="1574"/>
      <c r="D43" s="1574"/>
      <c r="E43" s="1574"/>
      <c r="F43" s="1574"/>
      <c r="G43" s="1567">
        <f>'16分配H12'!AA43</f>
        <v>2446498</v>
      </c>
      <c r="H43" s="1567">
        <f>'16分配H12'!AB43</f>
        <v>2659039</v>
      </c>
      <c r="I43" s="1567">
        <f>'16分配H12'!AC43</f>
        <v>2851846</v>
      </c>
      <c r="J43" s="1567">
        <f>'16分配H12'!AD43</f>
        <v>3463321</v>
      </c>
      <c r="K43" s="1567">
        <f>'16分配H12'!AE43</f>
        <v>3156320</v>
      </c>
      <c r="L43" s="1567">
        <f>'16分配H12'!AF43</f>
        <v>3408066</v>
      </c>
      <c r="M43" s="1567">
        <f>'16分配H12'!AG43</f>
        <v>2779155</v>
      </c>
      <c r="N43" s="1567">
        <f>'16分配H12'!AH43</f>
        <v>2616231</v>
      </c>
      <c r="O43" s="1567">
        <f>'16分配H12'!AI43</f>
        <v>2415413</v>
      </c>
      <c r="P43" s="1567">
        <f>'16分配H12'!AJ43</f>
        <v>3387295</v>
      </c>
      <c r="Q43" s="1804">
        <f>'13分配'!R43/'13分配'!Q43</f>
        <v>0.78885354543387631</v>
      </c>
      <c r="R43" s="2026">
        <v>1849307</v>
      </c>
      <c r="S43" s="201">
        <v>1745882</v>
      </c>
      <c r="T43" s="201">
        <v>1818445</v>
      </c>
      <c r="U43" s="201">
        <v>1826661</v>
      </c>
      <c r="V43" s="201">
        <v>1917284</v>
      </c>
      <c r="W43" s="201">
        <v>2047466</v>
      </c>
      <c r="X43" s="201">
        <v>2101974</v>
      </c>
      <c r="Y43" s="201">
        <v>1961141</v>
      </c>
      <c r="Z43" s="201">
        <v>1975934</v>
      </c>
      <c r="AA43" s="201">
        <v>2236617</v>
      </c>
      <c r="AB43" s="202">
        <v>2544899</v>
      </c>
      <c r="AC43" s="1822">
        <f>'13分配'!AD43/ABS('13分配'!AC43)</f>
        <v>0.94904693194135081</v>
      </c>
      <c r="AD43" s="340">
        <v>2659183</v>
      </c>
      <c r="AE43" s="1032">
        <v>2655668</v>
      </c>
      <c r="AF43" s="1032">
        <v>2617115</v>
      </c>
      <c r="AG43" s="1032">
        <v>2626296</v>
      </c>
      <c r="AH43" s="1032">
        <v>2599383</v>
      </c>
      <c r="AI43" s="200">
        <v>2479328</v>
      </c>
      <c r="AJ43" s="200">
        <v>2456967</v>
      </c>
      <c r="AK43" s="990">
        <v>2362075</v>
      </c>
      <c r="AL43" s="200">
        <v>2554464</v>
      </c>
      <c r="AM43" s="200">
        <v>2527319</v>
      </c>
      <c r="AN43" s="200">
        <v>2525318</v>
      </c>
      <c r="AO43" s="200">
        <v>2382696</v>
      </c>
      <c r="AP43" s="990">
        <v>2440720</v>
      </c>
      <c r="AQ43" s="200">
        <v>2434988</v>
      </c>
      <c r="AR43" s="200">
        <v>2472766</v>
      </c>
      <c r="AS43" s="200">
        <v>2592972</v>
      </c>
      <c r="AT43" s="990">
        <v>2524102</v>
      </c>
      <c r="AU43" s="1874"/>
      <c r="AV43" s="1831">
        <f t="shared" si="23"/>
        <v>38.695310658201912</v>
      </c>
      <c r="AW43" s="1061">
        <f t="shared" si="24"/>
        <v>-11.172905362286086</v>
      </c>
      <c r="AX43" s="1825">
        <f t="shared" si="25"/>
        <v>3.3294878443741203</v>
      </c>
      <c r="AY43" s="1143">
        <f t="shared" si="26"/>
        <v>3.4162869972794914</v>
      </c>
      <c r="AZ43" s="1143"/>
      <c r="BA43" s="1093">
        <f t="shared" si="27"/>
        <v>-1.6783063198011039</v>
      </c>
      <c r="BB43" s="967">
        <f t="shared" si="28"/>
        <v>0.65720231337333956</v>
      </c>
      <c r="BC43" s="1095">
        <f t="shared" si="29"/>
        <v>0.67410750831133903</v>
      </c>
    </row>
    <row r="44" spans="1:55" ht="13">
      <c r="A44" s="197" t="s">
        <v>257</v>
      </c>
      <c r="B44" s="1574"/>
      <c r="C44" s="1574"/>
      <c r="D44" s="1574"/>
      <c r="E44" s="1574"/>
      <c r="F44" s="1574"/>
      <c r="G44" s="1567">
        <f>'16分配H12'!AA44</f>
        <v>-742614</v>
      </c>
      <c r="H44" s="1567">
        <f>'16分配H12'!AB44</f>
        <v>-881736</v>
      </c>
      <c r="I44" s="1567">
        <f>'16分配H12'!AC44</f>
        <v>-944220</v>
      </c>
      <c r="J44" s="1567">
        <f>'16分配H12'!AD44</f>
        <v>-1005394</v>
      </c>
      <c r="K44" s="1567">
        <f>'16分配H12'!AE44</f>
        <v>-1027343</v>
      </c>
      <c r="L44" s="1567">
        <f>'16分配H12'!AF44</f>
        <v>-1184004</v>
      </c>
      <c r="M44" s="1567">
        <f>'16分配H12'!AG44</f>
        <v>-1264258</v>
      </c>
      <c r="N44" s="1567">
        <f>'16分配H12'!AH44</f>
        <v>-1294306</v>
      </c>
      <c r="O44" s="1567">
        <f>'16分配H12'!AI44</f>
        <v>-1359271</v>
      </c>
      <c r="P44" s="1567">
        <f>'16分配H12'!AJ44</f>
        <v>-1546544</v>
      </c>
      <c r="Q44" s="1804">
        <f>'13分配'!R44/'13分配'!Q44</f>
        <v>1.1785892218609251</v>
      </c>
      <c r="R44" s="2026">
        <v>-2349078</v>
      </c>
      <c r="S44" s="201">
        <v>-2259802</v>
      </c>
      <c r="T44" s="201">
        <v>-2277021</v>
      </c>
      <c r="U44" s="201">
        <v>-2115084</v>
      </c>
      <c r="V44" s="201">
        <v>-1507352</v>
      </c>
      <c r="W44" s="201">
        <v>-1787458</v>
      </c>
      <c r="X44" s="201">
        <v>-1812718</v>
      </c>
      <c r="Y44" s="201">
        <v>-1746351</v>
      </c>
      <c r="Z44" s="201">
        <v>-1516488</v>
      </c>
      <c r="AA44" s="201">
        <v>-1241700</v>
      </c>
      <c r="AB44" s="202">
        <v>-1430231</v>
      </c>
      <c r="AC44" s="1822">
        <f>'13分配'!AD44/ABS('13分配'!AC44)</f>
        <v>-1.1452010819232785</v>
      </c>
      <c r="AD44" s="340">
        <v>-1339197</v>
      </c>
      <c r="AE44" s="1032">
        <v>-730213</v>
      </c>
      <c r="AF44" s="1032">
        <v>-503252</v>
      </c>
      <c r="AG44" s="1032">
        <v>-424131</v>
      </c>
      <c r="AH44" s="1032">
        <v>-482381</v>
      </c>
      <c r="AI44" s="200">
        <v>-513266</v>
      </c>
      <c r="AJ44" s="200">
        <v>-548003</v>
      </c>
      <c r="AK44" s="990">
        <v>-623431</v>
      </c>
      <c r="AL44" s="200">
        <v>-348024</v>
      </c>
      <c r="AM44" s="200">
        <v>-184292</v>
      </c>
      <c r="AN44" s="200">
        <v>-191390</v>
      </c>
      <c r="AO44" s="200">
        <v>-262073</v>
      </c>
      <c r="AP44" s="990">
        <v>-356185</v>
      </c>
      <c r="AQ44" s="200">
        <v>-352112</v>
      </c>
      <c r="AR44" s="200">
        <v>-361553</v>
      </c>
      <c r="AS44" s="200">
        <v>-427265</v>
      </c>
      <c r="AT44" s="990">
        <v>-487418</v>
      </c>
      <c r="AU44" s="1874"/>
      <c r="AV44" s="1831">
        <f t="shared" si="23"/>
        <v>-11.155655745970417</v>
      </c>
      <c r="AW44" s="1061">
        <f t="shared" si="24"/>
        <v>-53.44740168922123</v>
      </c>
      <c r="AX44" s="1825">
        <f t="shared" si="25"/>
        <v>-42.866973249645909</v>
      </c>
      <c r="AY44" s="1143">
        <f t="shared" si="26"/>
        <v>36.844055757541724</v>
      </c>
      <c r="AZ44" s="1143"/>
      <c r="BA44" s="1093">
        <f t="shared" si="27"/>
        <v>-189.65270920461336</v>
      </c>
      <c r="BB44" s="967">
        <f t="shared" si="28"/>
        <v>-189.40821953561547</v>
      </c>
      <c r="BC44" s="1095">
        <f t="shared" si="29"/>
        <v>-206.47439657083879</v>
      </c>
    </row>
    <row r="45" spans="1:55" ht="13">
      <c r="A45" s="212" t="s">
        <v>258</v>
      </c>
      <c r="B45" s="1578"/>
      <c r="C45" s="1578"/>
      <c r="D45" s="1578"/>
      <c r="E45" s="1578"/>
      <c r="F45" s="1578"/>
      <c r="G45" s="1579">
        <f>'16分配H12'!AA45</f>
        <v>86686</v>
      </c>
      <c r="H45" s="1579">
        <f>'16分配H12'!AB45</f>
        <v>101036</v>
      </c>
      <c r="I45" s="1579">
        <f>'16分配H12'!AC45</f>
        <v>99308</v>
      </c>
      <c r="J45" s="1579">
        <f>'16分配H12'!AD45</f>
        <v>104155</v>
      </c>
      <c r="K45" s="1579">
        <f>'16分配H12'!AE45</f>
        <v>106220</v>
      </c>
      <c r="L45" s="1579">
        <f>'16分配H12'!AF45</f>
        <v>114500</v>
      </c>
      <c r="M45" s="1579">
        <f>'16分配H12'!AG45</f>
        <v>118908</v>
      </c>
      <c r="N45" s="1579">
        <f>'16分配H12'!AH45</f>
        <v>125523</v>
      </c>
      <c r="O45" s="1579">
        <f>'16分配H12'!AI45</f>
        <v>139571</v>
      </c>
      <c r="P45" s="1579">
        <f>'16分配H12'!AJ45</f>
        <v>153135</v>
      </c>
      <c r="Q45" s="1805">
        <f>'13分配'!R45/'13分配'!Q45</f>
        <v>0.87284952373046676</v>
      </c>
      <c r="R45" s="2028">
        <v>210300</v>
      </c>
      <c r="S45" s="213">
        <v>200560</v>
      </c>
      <c r="T45" s="213">
        <v>225020</v>
      </c>
      <c r="U45" s="213">
        <v>229981</v>
      </c>
      <c r="V45" s="213">
        <v>239183</v>
      </c>
      <c r="W45" s="213">
        <v>268190</v>
      </c>
      <c r="X45" s="213">
        <v>281393</v>
      </c>
      <c r="Y45" s="213">
        <v>253048</v>
      </c>
      <c r="Z45" s="213">
        <v>246049</v>
      </c>
      <c r="AA45" s="213">
        <v>249691</v>
      </c>
      <c r="AB45" s="214">
        <v>217654</v>
      </c>
      <c r="AC45" s="1823">
        <f>'13分配'!AD45/ABS('13分配'!AC45)</f>
        <v>1.0067473342290096</v>
      </c>
      <c r="AD45" s="344">
        <v>236791</v>
      </c>
      <c r="AE45" s="1036">
        <v>236913</v>
      </c>
      <c r="AF45" s="1036">
        <v>258958</v>
      </c>
      <c r="AG45" s="1036">
        <v>262395</v>
      </c>
      <c r="AH45" s="1036">
        <v>249917</v>
      </c>
      <c r="AI45" s="1926">
        <v>273721</v>
      </c>
      <c r="AJ45" s="1926">
        <v>253768</v>
      </c>
      <c r="AK45" s="1927">
        <v>234174</v>
      </c>
      <c r="AL45" s="1926">
        <v>217628</v>
      </c>
      <c r="AM45" s="1926">
        <v>265286</v>
      </c>
      <c r="AN45" s="1926">
        <v>268388</v>
      </c>
      <c r="AO45" s="1926">
        <v>314593</v>
      </c>
      <c r="AP45" s="1927">
        <v>303524</v>
      </c>
      <c r="AQ45" s="1926">
        <v>327373</v>
      </c>
      <c r="AR45" s="1926">
        <v>359532</v>
      </c>
      <c r="AS45" s="1926">
        <v>389665</v>
      </c>
      <c r="AT45" s="1927">
        <v>387541</v>
      </c>
      <c r="AU45" s="1874"/>
      <c r="AV45" s="1831">
        <f t="shared" si="23"/>
        <v>-1.0000710752854509</v>
      </c>
      <c r="AW45" s="1061">
        <f t="shared" si="24"/>
        <v>-1.1051940318677651</v>
      </c>
      <c r="AX45" s="1825">
        <f t="shared" si="25"/>
        <v>29.614730926575966</v>
      </c>
      <c r="AY45" s="1143">
        <f t="shared" si="26"/>
        <v>27.680512908369685</v>
      </c>
      <c r="AZ45" s="1143"/>
      <c r="BA45" s="1093">
        <f t="shared" si="27"/>
        <v>-0.15863784772351952</v>
      </c>
      <c r="BB45" s="967">
        <f t="shared" si="28"/>
        <v>5.3248556341279452</v>
      </c>
      <c r="BC45" s="1095">
        <f t="shared" si="29"/>
        <v>5.0086133772186514</v>
      </c>
    </row>
    <row r="46" spans="1:55" ht="13">
      <c r="A46" s="197" t="s">
        <v>259</v>
      </c>
      <c r="B46" s="1574"/>
      <c r="C46" s="1574"/>
      <c r="D46" s="1574"/>
      <c r="E46" s="1574"/>
      <c r="F46" s="1574"/>
      <c r="G46" s="1806">
        <f t="shared" ref="G46:O46" si="32">SUM(G47:G51)</f>
        <v>15049916</v>
      </c>
      <c r="H46" s="1806">
        <f t="shared" si="32"/>
        <v>15455427</v>
      </c>
      <c r="I46" s="1806">
        <f t="shared" si="32"/>
        <v>15735845</v>
      </c>
      <c r="J46" s="1806">
        <f t="shared" si="32"/>
        <v>17608848</v>
      </c>
      <c r="K46" s="1806">
        <f t="shared" si="32"/>
        <v>15785658</v>
      </c>
      <c r="L46" s="1806">
        <f t="shared" si="32"/>
        <v>15112535</v>
      </c>
      <c r="M46" s="1806">
        <f t="shared" si="32"/>
        <v>15103128</v>
      </c>
      <c r="N46" s="1806">
        <f t="shared" si="32"/>
        <v>15403132</v>
      </c>
      <c r="O46" s="1806">
        <f t="shared" si="32"/>
        <v>16539340</v>
      </c>
      <c r="P46" s="1806">
        <f>SUM(P47:P51)</f>
        <v>17583963</v>
      </c>
      <c r="Q46" s="1804"/>
      <c r="R46" s="2029">
        <v>14495122</v>
      </c>
      <c r="S46" s="215">
        <v>14234463</v>
      </c>
      <c r="T46" s="215">
        <v>15064472</v>
      </c>
      <c r="U46" s="215">
        <v>15117461</v>
      </c>
      <c r="V46" s="215">
        <v>15561759</v>
      </c>
      <c r="W46" s="215">
        <v>16599617</v>
      </c>
      <c r="X46" s="215">
        <v>18541939</v>
      </c>
      <c r="Y46" s="215">
        <v>17552398</v>
      </c>
      <c r="Z46" s="215">
        <v>17361832</v>
      </c>
      <c r="AA46" s="215">
        <v>17462096</v>
      </c>
      <c r="AB46" s="216">
        <v>18869561</v>
      </c>
      <c r="AC46" s="1822">
        <f>'13分配'!AD46/ABS('13分配'!AC46)</f>
        <v>0.88554958964576114</v>
      </c>
      <c r="AD46" s="340">
        <v>19150419</v>
      </c>
      <c r="AE46" s="1032">
        <v>20994055</v>
      </c>
      <c r="AF46" s="1032">
        <v>20403996</v>
      </c>
      <c r="AG46" s="1032">
        <v>20731617</v>
      </c>
      <c r="AH46" s="1032">
        <v>19618968</v>
      </c>
      <c r="AI46" s="200">
        <v>19561967</v>
      </c>
      <c r="AJ46" s="200">
        <v>19211427</v>
      </c>
      <c r="AK46" s="990">
        <v>18620728</v>
      </c>
      <c r="AL46" s="200">
        <v>17879423</v>
      </c>
      <c r="AM46" s="200">
        <v>18557747</v>
      </c>
      <c r="AN46" s="200">
        <v>18299551</v>
      </c>
      <c r="AO46" s="200">
        <v>18376246</v>
      </c>
      <c r="AP46" s="990">
        <v>18600312</v>
      </c>
      <c r="AQ46" s="200">
        <v>18992010</v>
      </c>
      <c r="AR46" s="200">
        <v>19483145</v>
      </c>
      <c r="AS46" s="200">
        <v>19753347</v>
      </c>
      <c r="AT46" s="990">
        <v>19976052</v>
      </c>
      <c r="AU46" s="1874"/>
      <c r="AV46" s="1941">
        <f t="shared" si="23"/>
        <v>23.060760676219186</v>
      </c>
      <c r="AW46" s="1942">
        <f t="shared" si="24"/>
        <v>-2.7659499251687389</v>
      </c>
      <c r="AX46" s="1943">
        <f t="shared" si="25"/>
        <v>-0.10964125570171049</v>
      </c>
      <c r="AY46" s="1145">
        <f t="shared" si="26"/>
        <v>7.3963275454734303</v>
      </c>
      <c r="AZ46" s="1145"/>
      <c r="BA46" s="1172">
        <f t="shared" si="27"/>
        <v>-0.3999014908714793</v>
      </c>
      <c r="BB46" s="969">
        <f t="shared" si="28"/>
        <v>-2.1937874435662419E-2</v>
      </c>
      <c r="BC46" s="1094">
        <f t="shared" si="29"/>
        <v>1.4373479431148972</v>
      </c>
    </row>
    <row r="47" spans="1:55" ht="13">
      <c r="A47" s="197" t="s">
        <v>255</v>
      </c>
      <c r="B47" s="1574"/>
      <c r="C47" s="1574"/>
      <c r="D47" s="1574"/>
      <c r="E47" s="1574"/>
      <c r="F47" s="1574"/>
      <c r="G47" s="1567">
        <f>'16分配H12'!AA47</f>
        <v>1950721</v>
      </c>
      <c r="H47" s="1567">
        <f>'16分配H12'!AB47</f>
        <v>1196652</v>
      </c>
      <c r="I47" s="1567">
        <f>'16分配H12'!AC47</f>
        <v>1389713</v>
      </c>
      <c r="J47" s="1567">
        <f>'16分配H12'!AD47</f>
        <v>2132537</v>
      </c>
      <c r="K47" s="1567">
        <f>'16分配H12'!AE47</f>
        <v>1637325</v>
      </c>
      <c r="L47" s="1567">
        <f>'16分配H12'!AF47</f>
        <v>636652</v>
      </c>
      <c r="M47" s="1567">
        <f>'16分配H12'!AG47</f>
        <v>1114539</v>
      </c>
      <c r="N47" s="1567">
        <f>'16分配H12'!AH47</f>
        <v>721115</v>
      </c>
      <c r="O47" s="1567">
        <f>'16分配H12'!AI47</f>
        <v>1013064</v>
      </c>
      <c r="P47" s="1567">
        <f>'16分配H12'!AJ47</f>
        <v>357678</v>
      </c>
      <c r="Q47" s="1804">
        <f>'13分配'!R47/'13分配'!Q47</f>
        <v>1.1621842534038411</v>
      </c>
      <c r="R47" s="2026">
        <v>1074917</v>
      </c>
      <c r="S47" s="201">
        <v>838268</v>
      </c>
      <c r="T47" s="201">
        <v>914733</v>
      </c>
      <c r="U47" s="201">
        <v>1150508</v>
      </c>
      <c r="V47" s="201">
        <v>1091250</v>
      </c>
      <c r="W47" s="201">
        <v>1774007</v>
      </c>
      <c r="X47" s="201">
        <v>2340059</v>
      </c>
      <c r="Y47" s="201">
        <v>2117146</v>
      </c>
      <c r="Z47" s="201">
        <v>2173505</v>
      </c>
      <c r="AA47" s="201">
        <v>1922774</v>
      </c>
      <c r="AB47" s="202">
        <v>2188691</v>
      </c>
      <c r="AC47" s="1822">
        <f>'13分配'!AD47/ABS('13分配'!AC47)</f>
        <v>0.95126049923657585</v>
      </c>
      <c r="AD47" s="340">
        <v>1931992</v>
      </c>
      <c r="AE47" s="1032">
        <v>1880007</v>
      </c>
      <c r="AF47" s="1032">
        <v>1839620</v>
      </c>
      <c r="AG47" s="1032">
        <v>2195942</v>
      </c>
      <c r="AH47" s="1032">
        <v>2162529</v>
      </c>
      <c r="AI47" s="200">
        <v>1825892</v>
      </c>
      <c r="AJ47" s="200">
        <v>1601200</v>
      </c>
      <c r="AK47" s="990">
        <v>1521711</v>
      </c>
      <c r="AL47" s="200">
        <v>642942</v>
      </c>
      <c r="AM47" s="200">
        <v>1795036</v>
      </c>
      <c r="AN47" s="200">
        <v>1312951</v>
      </c>
      <c r="AO47" s="200">
        <v>1355246</v>
      </c>
      <c r="AP47" s="990">
        <v>1362911</v>
      </c>
      <c r="AQ47" s="200">
        <v>1348518</v>
      </c>
      <c r="AR47" s="200">
        <v>1830820</v>
      </c>
      <c r="AS47" s="200">
        <v>2086953</v>
      </c>
      <c r="AT47" s="990">
        <v>1934095</v>
      </c>
      <c r="AU47" s="1874"/>
      <c r="AV47" s="1831">
        <f t="shared" si="23"/>
        <v>77.043940435280646</v>
      </c>
      <c r="AW47" s="1061">
        <f t="shared" si="24"/>
        <v>-21.236164538983598</v>
      </c>
      <c r="AX47" s="1825">
        <f t="shared" si="25"/>
        <v>-10.43562148134567</v>
      </c>
      <c r="AY47" s="1143">
        <f t="shared" si="26"/>
        <v>41.909119524312302</v>
      </c>
      <c r="AZ47" s="1143"/>
      <c r="BA47" s="1093">
        <f t="shared" si="27"/>
        <v>-3.352738925314569</v>
      </c>
      <c r="BB47" s="967">
        <f t="shared" si="28"/>
        <v>-2.1801340494415733</v>
      </c>
      <c r="BC47" s="1095">
        <f t="shared" si="29"/>
        <v>7.2511755581093906</v>
      </c>
    </row>
    <row r="48" spans="1:55" ht="13">
      <c r="A48" s="197" t="s">
        <v>256</v>
      </c>
      <c r="B48" s="1574"/>
      <c r="C48" s="1574"/>
      <c r="D48" s="1574"/>
      <c r="E48" s="1574"/>
      <c r="F48" s="1574"/>
      <c r="G48" s="1567">
        <f>'16分配H12'!AA48</f>
        <v>3051491</v>
      </c>
      <c r="H48" s="1567">
        <f>'16分配H12'!AB48</f>
        <v>3317025</v>
      </c>
      <c r="I48" s="1567">
        <f>'16分配H12'!AC48</f>
        <v>3509392</v>
      </c>
      <c r="J48" s="1567">
        <f>'16分配H12'!AD48</f>
        <v>4074424</v>
      </c>
      <c r="K48" s="1567">
        <f>'16分配H12'!AE48</f>
        <v>3860334</v>
      </c>
      <c r="L48" s="1567">
        <f>'16分配H12'!AF48</f>
        <v>4151930</v>
      </c>
      <c r="M48" s="1567">
        <f>'16分配H12'!AG48</f>
        <v>3530798</v>
      </c>
      <c r="N48" s="1567">
        <f>'16分配H12'!AH48</f>
        <v>3476407</v>
      </c>
      <c r="O48" s="1567">
        <f>'16分配H12'!AI48</f>
        <v>3424157</v>
      </c>
      <c r="P48" s="1567">
        <f>'16分配H12'!AJ48</f>
        <v>4407191</v>
      </c>
      <c r="Q48" s="1804">
        <f>'13分配'!R48/'13分配'!Q48</f>
        <v>0.82742749136377858</v>
      </c>
      <c r="R48" s="2026">
        <v>2984689</v>
      </c>
      <c r="S48" s="201">
        <v>2864771</v>
      </c>
      <c r="T48" s="201">
        <v>2985101</v>
      </c>
      <c r="U48" s="201">
        <v>2982856</v>
      </c>
      <c r="V48" s="201">
        <v>2997955</v>
      </c>
      <c r="W48" s="201">
        <v>3183395</v>
      </c>
      <c r="X48" s="201">
        <v>3369892</v>
      </c>
      <c r="Y48" s="201">
        <v>3120146</v>
      </c>
      <c r="Z48" s="201">
        <v>3168176</v>
      </c>
      <c r="AA48" s="201">
        <v>3433092</v>
      </c>
      <c r="AB48" s="202">
        <v>3827886</v>
      </c>
      <c r="AC48" s="1822">
        <f>'13分配'!AD48/ABS('13分配'!AC48)</f>
        <v>0.9339423261253309</v>
      </c>
      <c r="AD48" s="340">
        <v>3980267</v>
      </c>
      <c r="AE48" s="1032">
        <v>4096157</v>
      </c>
      <c r="AF48" s="1032">
        <v>3953402</v>
      </c>
      <c r="AG48" s="1032">
        <v>4040242</v>
      </c>
      <c r="AH48" s="1032">
        <v>4153413</v>
      </c>
      <c r="AI48" s="200">
        <v>3949506</v>
      </c>
      <c r="AJ48" s="200">
        <v>3924511</v>
      </c>
      <c r="AK48" s="990">
        <v>3760735</v>
      </c>
      <c r="AL48" s="200">
        <v>3770725</v>
      </c>
      <c r="AM48" s="200">
        <v>3762235</v>
      </c>
      <c r="AN48" s="200">
        <v>3879212</v>
      </c>
      <c r="AO48" s="200">
        <v>3698287</v>
      </c>
      <c r="AP48" s="990">
        <v>3802680</v>
      </c>
      <c r="AQ48" s="200">
        <v>4095062</v>
      </c>
      <c r="AR48" s="200">
        <v>4222218</v>
      </c>
      <c r="AS48" s="200">
        <v>4220703</v>
      </c>
      <c r="AT48" s="990">
        <v>4279006</v>
      </c>
      <c r="AU48" s="1874"/>
      <c r="AV48" s="1831">
        <f t="shared" si="23"/>
        <v>32.766068870279909</v>
      </c>
      <c r="AW48" s="1061">
        <f t="shared" si="24"/>
        <v>-5.5155093866818481</v>
      </c>
      <c r="AX48" s="1825">
        <f t="shared" si="25"/>
        <v>1.1153404853040696</v>
      </c>
      <c r="AY48" s="1143">
        <f t="shared" si="26"/>
        <v>12.52606056781007</v>
      </c>
      <c r="AZ48" s="1143"/>
      <c r="BA48" s="1093">
        <f t="shared" si="27"/>
        <v>-0.80721701320648487</v>
      </c>
      <c r="BB48" s="967">
        <f t="shared" si="28"/>
        <v>0.22207951782080571</v>
      </c>
      <c r="BC48" s="1095">
        <f t="shared" si="29"/>
        <v>2.3883685374599173</v>
      </c>
    </row>
    <row r="49" spans="1:55" ht="13">
      <c r="A49" s="197" t="s">
        <v>257</v>
      </c>
      <c r="B49" s="1574"/>
      <c r="C49" s="1574"/>
      <c r="D49" s="1574"/>
      <c r="E49" s="1574"/>
      <c r="F49" s="1574"/>
      <c r="G49" s="1567">
        <f>'16分配H12'!AA49</f>
        <v>6773071</v>
      </c>
      <c r="H49" s="1567">
        <f>'16分配H12'!AB49</f>
        <v>7653782</v>
      </c>
      <c r="I49" s="1567">
        <f>'16分配H12'!AC49</f>
        <v>7551971</v>
      </c>
      <c r="J49" s="1567">
        <f>'16分配H12'!AD49</f>
        <v>8110999</v>
      </c>
      <c r="K49" s="1567">
        <f>'16分配H12'!AE49</f>
        <v>8773961</v>
      </c>
      <c r="L49" s="1567">
        <f>'16分配H12'!AF49</f>
        <v>8779395</v>
      </c>
      <c r="M49" s="1567">
        <f>'16分配H12'!AG49</f>
        <v>9015567</v>
      </c>
      <c r="N49" s="1567">
        <f>'16分配H12'!AH49</f>
        <v>9624687</v>
      </c>
      <c r="O49" s="1567">
        <f>'16分配H12'!AI49</f>
        <v>10323215</v>
      </c>
      <c r="P49" s="1567">
        <f>'16分配H12'!AJ49</f>
        <v>11020351</v>
      </c>
      <c r="Q49" s="1804">
        <f>'13分配'!R49/'13分配'!Q49</f>
        <v>0.89741136890036011</v>
      </c>
      <c r="R49" s="2026">
        <v>10191664</v>
      </c>
      <c r="S49" s="201">
        <v>10303111</v>
      </c>
      <c r="T49" s="201">
        <v>10918488</v>
      </c>
      <c r="U49" s="201">
        <v>10734807</v>
      </c>
      <c r="V49" s="201">
        <v>11214671</v>
      </c>
      <c r="W49" s="201">
        <v>11352740</v>
      </c>
      <c r="X49" s="201">
        <v>12531007</v>
      </c>
      <c r="Y49" s="201">
        <v>12043038</v>
      </c>
      <c r="Z49" s="201">
        <v>11760416</v>
      </c>
      <c r="AA49" s="201">
        <v>11845506</v>
      </c>
      <c r="AB49" s="202">
        <v>12625381</v>
      </c>
      <c r="AC49" s="1822">
        <f>'13分配'!AD49/ABS('13分配'!AC49)</f>
        <v>0.86115680626598146</v>
      </c>
      <c r="AD49" s="340">
        <v>12994628</v>
      </c>
      <c r="AE49" s="1032">
        <v>14773275</v>
      </c>
      <c r="AF49" s="1032">
        <v>14344140</v>
      </c>
      <c r="AG49" s="1032">
        <v>14224559</v>
      </c>
      <c r="AH49" s="1032">
        <v>13043588</v>
      </c>
      <c r="AI49" s="200">
        <v>13500912</v>
      </c>
      <c r="AJ49" s="200">
        <v>13418572</v>
      </c>
      <c r="AK49" s="990">
        <v>13090923</v>
      </c>
      <c r="AL49" s="200">
        <v>13236016</v>
      </c>
      <c r="AM49" s="200">
        <v>12722026</v>
      </c>
      <c r="AN49" s="200">
        <v>12825412</v>
      </c>
      <c r="AO49" s="200">
        <v>12995884</v>
      </c>
      <c r="AP49" s="990">
        <v>13118596</v>
      </c>
      <c r="AQ49" s="200">
        <v>13208089</v>
      </c>
      <c r="AR49" s="200">
        <v>13058309</v>
      </c>
      <c r="AS49" s="200">
        <v>13044673</v>
      </c>
      <c r="AT49" s="990">
        <v>13362743</v>
      </c>
      <c r="AU49" s="1874"/>
      <c r="AV49" s="1831">
        <f t="shared" si="23"/>
        <v>15.871682727027835</v>
      </c>
      <c r="AW49" s="1061">
        <f t="shared" si="24"/>
        <v>0.74103698851556199</v>
      </c>
      <c r="AX49" s="1825">
        <f t="shared" si="25"/>
        <v>0.21139074761955287</v>
      </c>
      <c r="AY49" s="1143">
        <f t="shared" si="26"/>
        <v>1.8610756821842827</v>
      </c>
      <c r="AZ49" s="1143"/>
      <c r="BA49" s="1093">
        <f t="shared" si="27"/>
        <v>0.10552775551064819</v>
      </c>
      <c r="BB49" s="967">
        <f t="shared" si="28"/>
        <v>4.2242445960227748E-2</v>
      </c>
      <c r="BC49" s="1095">
        <f t="shared" si="29"/>
        <v>0.36947479774323</v>
      </c>
    </row>
    <row r="50" spans="1:55" ht="13">
      <c r="A50" s="203" t="s">
        <v>258</v>
      </c>
      <c r="B50" s="1574"/>
      <c r="C50" s="1574"/>
      <c r="D50" s="1574"/>
      <c r="E50" s="1574"/>
      <c r="F50" s="1574"/>
      <c r="G50" s="1567">
        <f>'16分配H12'!AA50</f>
        <v>99565</v>
      </c>
      <c r="H50" s="1567">
        <f>'16分配H12'!AB50</f>
        <v>112899</v>
      </c>
      <c r="I50" s="1567">
        <f>'16分配H12'!AC50</f>
        <v>109698</v>
      </c>
      <c r="J50" s="1567">
        <f>'16分配H12'!AD50</f>
        <v>115815</v>
      </c>
      <c r="K50" s="1567">
        <f>'16分配H12'!AE50</f>
        <v>116850</v>
      </c>
      <c r="L50" s="1567">
        <f>'16分配H12'!AF50</f>
        <v>125494</v>
      </c>
      <c r="M50" s="1567">
        <f>'16分配H12'!AG50</f>
        <v>128165</v>
      </c>
      <c r="N50" s="1567">
        <f>'16分配H12'!AH50</f>
        <v>130613</v>
      </c>
      <c r="O50" s="1567">
        <f>'16分配H12'!AI50</f>
        <v>140918</v>
      </c>
      <c r="P50" s="1567">
        <f>'16分配H12'!AJ50</f>
        <v>153633</v>
      </c>
      <c r="Q50" s="1804">
        <f>'13分配'!R50/'13分配'!Q50</f>
        <v>0.888369144680758</v>
      </c>
      <c r="R50" s="2026">
        <v>243852</v>
      </c>
      <c r="S50" s="201">
        <v>228313</v>
      </c>
      <c r="T50" s="201">
        <v>246150</v>
      </c>
      <c r="U50" s="201">
        <v>249290</v>
      </c>
      <c r="V50" s="201">
        <v>257883</v>
      </c>
      <c r="W50" s="201">
        <v>289475</v>
      </c>
      <c r="X50" s="201">
        <v>300981</v>
      </c>
      <c r="Y50" s="201">
        <v>272068</v>
      </c>
      <c r="Z50" s="201">
        <v>259735</v>
      </c>
      <c r="AA50" s="201">
        <v>260724</v>
      </c>
      <c r="AB50" s="202">
        <v>227603</v>
      </c>
      <c r="AC50" s="1822">
        <f>'13分配'!AD50/ABS('13分配'!AC50)</f>
        <v>1.0023749253977075</v>
      </c>
      <c r="AD50" s="341">
        <v>243532</v>
      </c>
      <c r="AE50" s="1033">
        <v>244616</v>
      </c>
      <c r="AF50" s="1033">
        <v>266834</v>
      </c>
      <c r="AG50" s="1033">
        <v>270874</v>
      </c>
      <c r="AH50" s="1033">
        <v>259438</v>
      </c>
      <c r="AI50" s="204">
        <v>285657</v>
      </c>
      <c r="AJ50" s="204">
        <v>267144</v>
      </c>
      <c r="AK50" s="991">
        <v>247359</v>
      </c>
      <c r="AL50" s="204">
        <v>229740</v>
      </c>
      <c r="AM50" s="204">
        <v>278450</v>
      </c>
      <c r="AN50" s="204">
        <v>281976</v>
      </c>
      <c r="AO50" s="204">
        <v>326829</v>
      </c>
      <c r="AP50" s="991">
        <v>316125</v>
      </c>
      <c r="AQ50" s="204">
        <v>340341</v>
      </c>
      <c r="AR50" s="204">
        <v>371798</v>
      </c>
      <c r="AS50" s="204">
        <v>401018</v>
      </c>
      <c r="AT50" s="991">
        <v>400208</v>
      </c>
      <c r="AU50" s="1874"/>
      <c r="AV50" s="1831">
        <f t="shared" si="23"/>
        <v>-5.5649267303389527</v>
      </c>
      <c r="AW50" s="1061">
        <f t="shared" si="24"/>
        <v>1.5714567284792142</v>
      </c>
      <c r="AX50" s="1825">
        <f t="shared" si="25"/>
        <v>27.800080045601739</v>
      </c>
      <c r="AY50" s="1143">
        <f t="shared" si="26"/>
        <v>26.598022933965993</v>
      </c>
      <c r="AZ50" s="1143"/>
      <c r="BA50" s="1093">
        <f t="shared" si="27"/>
        <v>0.22299643910010936</v>
      </c>
      <c r="BB50" s="967">
        <f t="shared" si="28"/>
        <v>5.0282731961587501</v>
      </c>
      <c r="BC50" s="1095">
        <f t="shared" si="29"/>
        <v>4.8299514549732692</v>
      </c>
    </row>
    <row r="51" spans="1:55" ht="13">
      <c r="A51" s="217" t="s">
        <v>155</v>
      </c>
      <c r="B51" s="1574"/>
      <c r="C51" s="1574"/>
      <c r="D51" s="1574"/>
      <c r="E51" s="1574"/>
      <c r="F51" s="1574"/>
      <c r="G51" s="1567">
        <f>'16分配H12'!AA51</f>
        <v>3175068</v>
      </c>
      <c r="H51" s="1567">
        <f>'16分配H12'!AB51</f>
        <v>3175069</v>
      </c>
      <c r="I51" s="1567">
        <f>'16分配H12'!AC51</f>
        <v>3175071</v>
      </c>
      <c r="J51" s="1567">
        <f>'16分配H12'!AD51</f>
        <v>3175073</v>
      </c>
      <c r="K51" s="1567">
        <f>'16分配H12'!AE51</f>
        <v>1397188</v>
      </c>
      <c r="L51" s="1567">
        <f>'16分配H12'!AF51</f>
        <v>1419064</v>
      </c>
      <c r="M51" s="1567">
        <f>'16分配H12'!AG51</f>
        <v>1314059</v>
      </c>
      <c r="N51" s="1567">
        <f>'16分配H12'!AH51</f>
        <v>1450310</v>
      </c>
      <c r="O51" s="1567">
        <f>'16分配H12'!AI51</f>
        <v>1637986</v>
      </c>
      <c r="P51" s="1567">
        <f>'16分配H12'!AJ51</f>
        <v>1645110</v>
      </c>
      <c r="Q51" s="1805">
        <f>'13分配'!R51/'13分配'!Q51</f>
        <v>0.88985272399407145</v>
      </c>
      <c r="R51" s="2026">
        <v>1679274</v>
      </c>
      <c r="S51" s="201">
        <v>1289346</v>
      </c>
      <c r="T51" s="201">
        <v>1106363</v>
      </c>
      <c r="U51" s="201">
        <v>797654</v>
      </c>
      <c r="V51" s="201">
        <v>631930</v>
      </c>
      <c r="W51" s="201">
        <v>735643</v>
      </c>
      <c r="X51" s="201">
        <v>864959</v>
      </c>
      <c r="Y51" s="201">
        <v>712145</v>
      </c>
      <c r="Z51" s="201">
        <v>460228</v>
      </c>
      <c r="AA51" s="201">
        <v>627787</v>
      </c>
      <c r="AB51" s="202">
        <v>628190</v>
      </c>
      <c r="AC51" s="1822">
        <f>'13分配'!AD51/ABS('13分配'!AC51)</f>
        <v>0.99709790578606727</v>
      </c>
      <c r="AD51" s="345">
        <v>737320</v>
      </c>
      <c r="AE51" s="1037">
        <v>478845</v>
      </c>
      <c r="AF51" s="1037">
        <v>438148</v>
      </c>
      <c r="AG51" s="1037">
        <v>1176984</v>
      </c>
      <c r="AH51" s="1037">
        <v>1409856</v>
      </c>
      <c r="AI51" s="1920">
        <v>1514332</v>
      </c>
      <c r="AJ51" s="1920">
        <v>1673153</v>
      </c>
      <c r="AK51" s="1921">
        <v>554125</v>
      </c>
      <c r="AL51" s="1920">
        <v>686752</v>
      </c>
      <c r="AM51" s="1920">
        <v>1013317</v>
      </c>
      <c r="AN51" s="1920">
        <v>1037851</v>
      </c>
      <c r="AO51" s="1920">
        <v>1170454</v>
      </c>
      <c r="AP51" s="1921">
        <v>1559979</v>
      </c>
      <c r="AQ51" s="1920">
        <v>1621503</v>
      </c>
      <c r="AR51" s="1920">
        <v>1677566</v>
      </c>
      <c r="AS51" s="1920">
        <v>1825939</v>
      </c>
      <c r="AT51" s="1921">
        <v>1888572</v>
      </c>
      <c r="AU51" s="1874"/>
      <c r="AV51" s="1833">
        <f t="shared" si="23"/>
        <v>16.677480100644061</v>
      </c>
      <c r="AW51" s="1944">
        <f t="shared" si="24"/>
        <v>-24.84606412412521</v>
      </c>
      <c r="AX51" s="1945">
        <f t="shared" si="25"/>
        <v>181.52113692758854</v>
      </c>
      <c r="AY51" s="1146">
        <f t="shared" si="26"/>
        <v>21.063937399157297</v>
      </c>
      <c r="AZ51" s="1146"/>
      <c r="BA51" s="1097">
        <f t="shared" si="27"/>
        <v>-3.9983232208440578</v>
      </c>
      <c r="BB51" s="968">
        <f t="shared" si="28"/>
        <v>22.999175869001533</v>
      </c>
      <c r="BC51" s="1096">
        <f t="shared" si="29"/>
        <v>3.8969883509163195</v>
      </c>
    </row>
    <row r="52" spans="1:55" ht="13">
      <c r="A52" s="219" t="s">
        <v>260</v>
      </c>
      <c r="B52" s="1580"/>
      <c r="C52" s="1580"/>
      <c r="D52" s="1580"/>
      <c r="E52" s="1580"/>
      <c r="F52" s="1580"/>
      <c r="G52" s="1809">
        <f t="shared" ref="G52:O52" si="33">G40+G41+G46</f>
        <v>27778555</v>
      </c>
      <c r="H52" s="1809">
        <f t="shared" si="33"/>
        <v>28675481</v>
      </c>
      <c r="I52" s="1809">
        <f t="shared" si="33"/>
        <v>29481152</v>
      </c>
      <c r="J52" s="1809">
        <f t="shared" si="33"/>
        <v>33249492</v>
      </c>
      <c r="K52" s="1809">
        <f t="shared" si="33"/>
        <v>31414762</v>
      </c>
      <c r="L52" s="1809">
        <f t="shared" si="33"/>
        <v>30248999</v>
      </c>
      <c r="M52" s="1809">
        <f t="shared" si="33"/>
        <v>30417230</v>
      </c>
      <c r="N52" s="1809">
        <f t="shared" si="33"/>
        <v>30924915</v>
      </c>
      <c r="O52" s="1809">
        <f t="shared" si="33"/>
        <v>33230115</v>
      </c>
      <c r="P52" s="1809">
        <f>P40+P41+P46</f>
        <v>35801261</v>
      </c>
      <c r="Q52" s="1805" t="s">
        <v>333</v>
      </c>
      <c r="R52" s="2030">
        <v>19791771</v>
      </c>
      <c r="S52" s="220">
        <v>21207074</v>
      </c>
      <c r="T52" s="220">
        <v>21363259</v>
      </c>
      <c r="U52" s="220">
        <v>21749805</v>
      </c>
      <c r="V52" s="220">
        <v>21673596</v>
      </c>
      <c r="W52" s="220">
        <v>22737872</v>
      </c>
      <c r="X52" s="220">
        <v>24284315</v>
      </c>
      <c r="Y52" s="220">
        <v>24039768</v>
      </c>
      <c r="Z52" s="220">
        <v>23066725</v>
      </c>
      <c r="AA52" s="220">
        <v>22303834</v>
      </c>
      <c r="AB52" s="221">
        <v>22523240</v>
      </c>
      <c r="AC52" s="1824">
        <f>'13分配'!AD52/ABS('13分配'!AC52)</f>
        <v>0.93192238963853402</v>
      </c>
      <c r="AD52" s="346">
        <v>22242820</v>
      </c>
      <c r="AE52" s="1038">
        <v>22935217.629514579</v>
      </c>
      <c r="AF52" s="1038">
        <v>22084423.796775017</v>
      </c>
      <c r="AG52" s="1038">
        <v>22492177.837228511</v>
      </c>
      <c r="AH52" s="1038">
        <v>21619541.572111711</v>
      </c>
      <c r="AI52" s="1922">
        <v>22634175</v>
      </c>
      <c r="AJ52" s="1922">
        <v>22386771</v>
      </c>
      <c r="AK52" s="1923">
        <v>21926074</v>
      </c>
      <c r="AL52" s="1922">
        <v>20610649</v>
      </c>
      <c r="AM52" s="1922">
        <v>21094679</v>
      </c>
      <c r="AN52" s="1922">
        <v>20876732</v>
      </c>
      <c r="AO52" s="1922">
        <v>21032388</v>
      </c>
      <c r="AP52" s="1923">
        <v>21429288</v>
      </c>
      <c r="AQ52" s="1922">
        <v>21926485</v>
      </c>
      <c r="AR52" s="1922">
        <v>22413095</v>
      </c>
      <c r="AS52" s="1922">
        <v>22476912</v>
      </c>
      <c r="AT52" s="1923">
        <v>23029973</v>
      </c>
      <c r="AU52" s="1874"/>
      <c r="AV52" s="1954">
        <f t="shared" si="23"/>
        <v>2.6263477458932054</v>
      </c>
      <c r="AW52" s="1955">
        <f t="shared" si="24"/>
        <v>-1.4240370600490406</v>
      </c>
      <c r="AX52" s="1947">
        <f t="shared" si="25"/>
        <v>-2.2657316581162683</v>
      </c>
      <c r="AY52" s="1950">
        <f t="shared" si="26"/>
        <v>7.4696135494562403</v>
      </c>
      <c r="AZ52" s="1950"/>
      <c r="BA52" s="1956">
        <f t="shared" si="27"/>
        <v>-0.20468648335173478</v>
      </c>
      <c r="BB52" s="1957">
        <f t="shared" si="28"/>
        <v>-0.45730989445326164</v>
      </c>
      <c r="BC52" s="1958">
        <f t="shared" si="29"/>
        <v>1.4511880990169423</v>
      </c>
    </row>
    <row r="53" spans="1:55" ht="13">
      <c r="A53" s="2035" t="s">
        <v>261</v>
      </c>
      <c r="B53" s="617">
        <f>'16分配H12'!V53</f>
        <v>1102</v>
      </c>
      <c r="C53" s="617">
        <f>'16分配H12'!W53</f>
        <v>1217</v>
      </c>
      <c r="D53" s="617">
        <f>'16分配H12'!X53</f>
        <v>1335</v>
      </c>
      <c r="E53" s="617">
        <f>'16分配H12'!Y53</f>
        <v>1395</v>
      </c>
      <c r="F53" s="617">
        <f>'16分配H12'!Z53</f>
        <v>1517</v>
      </c>
      <c r="G53" s="617">
        <f t="shared" ref="G53:O53" si="34">G38/G54*1000</f>
        <v>2058.4177471558196</v>
      </c>
      <c r="H53" s="617">
        <f t="shared" si="34"/>
        <v>2123.1693633138143</v>
      </c>
      <c r="I53" s="617">
        <f t="shared" si="34"/>
        <v>2184.7433997610319</v>
      </c>
      <c r="J53" s="617">
        <f t="shared" si="34"/>
        <v>2431.7565159433789</v>
      </c>
      <c r="K53" s="617">
        <f t="shared" si="34"/>
        <v>2475.6916500502348</v>
      </c>
      <c r="L53" s="617">
        <f t="shared" si="34"/>
        <v>2349.3352658652343</v>
      </c>
      <c r="M53" s="617">
        <f t="shared" si="34"/>
        <v>2513.4751719525184</v>
      </c>
      <c r="N53" s="617">
        <f t="shared" si="34"/>
        <v>2568.1559440002047</v>
      </c>
      <c r="O53" s="617">
        <f t="shared" si="34"/>
        <v>2824.8584494060369</v>
      </c>
      <c r="P53" s="617">
        <f>P38/P54*1000</f>
        <v>2959.4266563297779</v>
      </c>
      <c r="Q53" s="2036" t="s">
        <v>333</v>
      </c>
      <c r="R53" s="2031">
        <v>2859.8465506268226</v>
      </c>
      <c r="S53" s="2031">
        <v>2848.6757369079537</v>
      </c>
      <c r="T53" s="2031">
        <v>2923.0320978219333</v>
      </c>
      <c r="U53" s="2031">
        <v>2837.8027555628696</v>
      </c>
      <c r="V53" s="2031">
        <v>2816.7562566735414</v>
      </c>
      <c r="W53" s="2031">
        <v>2993.514106300458</v>
      </c>
      <c r="X53" s="2031">
        <v>3293.3999049310955</v>
      </c>
      <c r="Y53" s="2037">
        <v>3094.6542856111018</v>
      </c>
      <c r="Z53" s="2037">
        <v>2936.1030139603495</v>
      </c>
      <c r="AA53" s="2037">
        <v>2836.9190157852522</v>
      </c>
      <c r="AB53" s="2038">
        <v>2966.9347710705238</v>
      </c>
      <c r="AC53" s="2039">
        <f>'13分配'!AD53/ABS('13分配'!AC53)</f>
        <v>0.90284662407728711</v>
      </c>
      <c r="AD53" s="347">
        <v>2974.9714954987744</v>
      </c>
      <c r="AE53" s="347">
        <v>3121.0765786275069</v>
      </c>
      <c r="AF53" s="347">
        <v>3000.9668231557234</v>
      </c>
      <c r="AG53" s="347">
        <v>3059.6718053430241</v>
      </c>
      <c r="AH53" s="347">
        <v>2883.2828527737893</v>
      </c>
      <c r="AI53" s="1923">
        <v>2928</v>
      </c>
      <c r="AJ53" s="1923">
        <v>2874</v>
      </c>
      <c r="AK53" s="1923">
        <v>2782</v>
      </c>
      <c r="AL53" s="1923">
        <v>2578</v>
      </c>
      <c r="AM53" s="1923">
        <v>2680</v>
      </c>
      <c r="AN53" s="1923">
        <v>2616</v>
      </c>
      <c r="AO53" s="1923">
        <v>2679</v>
      </c>
      <c r="AP53" s="1923">
        <v>2743</v>
      </c>
      <c r="AQ53" s="1923">
        <v>2775</v>
      </c>
      <c r="AR53" s="1923">
        <v>2844</v>
      </c>
      <c r="AS53" s="1923">
        <v>2896</v>
      </c>
      <c r="AT53" s="1923">
        <v>2966</v>
      </c>
      <c r="AU53" s="1876">
        <f>AU38/AU54*1000</f>
        <v>0</v>
      </c>
      <c r="AV53" s="1954">
        <f t="shared" si="23"/>
        <v>5.6169304124339758</v>
      </c>
      <c r="AW53" s="1959">
        <f t="shared" si="24"/>
        <v>-6.4864989728723916</v>
      </c>
      <c r="AX53" s="1960">
        <f t="shared" si="25"/>
        <v>-1.4018691588785046</v>
      </c>
      <c r="AY53" s="1961">
        <f t="shared" si="26"/>
        <v>8.1297849070360915</v>
      </c>
      <c r="AZ53" s="1961"/>
      <c r="BA53" s="1962">
        <f t="shared" si="27"/>
        <v>-0.95348754854120976</v>
      </c>
      <c r="BB53" s="1963">
        <f t="shared" si="28"/>
        <v>-0.28195937667894189</v>
      </c>
      <c r="BC53" s="1964">
        <f t="shared" si="29"/>
        <v>1.5755231599673403</v>
      </c>
    </row>
    <row r="54" spans="1:55" ht="13.5" thickBot="1">
      <c r="A54" s="226" t="s">
        <v>262</v>
      </c>
      <c r="B54" s="1582">
        <f>'16分配H12'!V54</f>
        <v>4992140</v>
      </c>
      <c r="C54" s="1582">
        <f>'16分配H12'!W54</f>
        <v>5028655</v>
      </c>
      <c r="D54" s="1582">
        <f>'16分配H12'!X54</f>
        <v>5063107</v>
      </c>
      <c r="E54" s="1582">
        <f>'16分配H12'!Y54</f>
        <v>5093047</v>
      </c>
      <c r="F54" s="1582">
        <f>'16分配H12'!Z54</f>
        <v>5118679</v>
      </c>
      <c r="G54" s="1582">
        <f>'16分配H12'!AA54</f>
        <v>5144892</v>
      </c>
      <c r="H54" s="1582">
        <f>'16分配H12'!AB54</f>
        <v>5170742</v>
      </c>
      <c r="I54" s="1582">
        <f>'16分配H12'!AC54</f>
        <v>5198183</v>
      </c>
      <c r="J54" s="1582">
        <f>'16分配H12'!AD54</f>
        <v>5227217</v>
      </c>
      <c r="K54" s="1582">
        <f>'16分配H12'!AE54</f>
        <v>5252331</v>
      </c>
      <c r="L54" s="1582">
        <f>'16分配H12'!AF54</f>
        <v>5278050</v>
      </c>
      <c r="M54" s="1582">
        <f>'16分配H12'!AG54</f>
        <v>5300155</v>
      </c>
      <c r="N54" s="1582">
        <f>'16分配H12'!AH54</f>
        <v>5319448</v>
      </c>
      <c r="O54" s="1582">
        <f>'16分配H12'!AI54</f>
        <v>5343849</v>
      </c>
      <c r="P54" s="1582">
        <f>'16分配H12'!AJ54</f>
        <v>5372345</v>
      </c>
      <c r="Q54" s="1878" t="s">
        <v>333</v>
      </c>
      <c r="R54" s="2032">
        <v>5405040</v>
      </c>
      <c r="S54" s="227">
        <v>5425508</v>
      </c>
      <c r="T54" s="227">
        <v>5443360</v>
      </c>
      <c r="U54" s="227">
        <v>5456671</v>
      </c>
      <c r="V54" s="227">
        <v>5469360</v>
      </c>
      <c r="W54" s="227">
        <v>5401877</v>
      </c>
      <c r="X54" s="227">
        <v>5421331</v>
      </c>
      <c r="Y54" s="227">
        <v>5454893</v>
      </c>
      <c r="Z54" s="227">
        <v>5493702</v>
      </c>
      <c r="AA54" s="227">
        <v>5527818</v>
      </c>
      <c r="AB54" s="228">
        <v>5550574</v>
      </c>
      <c r="AC54" s="1879">
        <f>'13分配'!AD54/ABS('13分配'!AC54)</f>
        <v>1.0001891983536513</v>
      </c>
      <c r="AD54" s="348">
        <v>5571927</v>
      </c>
      <c r="AE54" s="1040">
        <v>5577872</v>
      </c>
      <c r="AF54" s="1040">
        <v>5588684</v>
      </c>
      <c r="AG54" s="1040">
        <v>5591801</v>
      </c>
      <c r="AH54" s="1040">
        <v>5590601</v>
      </c>
      <c r="AI54" s="229">
        <v>5592495</v>
      </c>
      <c r="AJ54" s="229">
        <v>5592816</v>
      </c>
      <c r="AK54" s="995">
        <v>5592019</v>
      </c>
      <c r="AL54" s="229">
        <v>5590569</v>
      </c>
      <c r="AM54" s="229">
        <v>5588133</v>
      </c>
      <c r="AN54" s="229">
        <v>5581968</v>
      </c>
      <c r="AO54" s="229">
        <v>5570763</v>
      </c>
      <c r="AP54" s="995">
        <v>5557534</v>
      </c>
      <c r="AQ54" s="229">
        <v>5541074</v>
      </c>
      <c r="AR54" s="229">
        <v>5534800</v>
      </c>
      <c r="AS54" s="229">
        <v>5519963</v>
      </c>
      <c r="AT54" s="995">
        <v>5503111</v>
      </c>
      <c r="AU54" s="1594">
        <v>5466190</v>
      </c>
      <c r="AV54" s="1965">
        <f t="shared" si="23"/>
        <v>1.8753016806353944</v>
      </c>
      <c r="AW54" s="1955">
        <f t="shared" si="24"/>
        <v>0.36059338178694733</v>
      </c>
      <c r="AX54" s="1947">
        <f t="shared" si="25"/>
        <v>-0.61668245404745592</v>
      </c>
      <c r="AY54" s="1950">
        <f t="shared" si="26"/>
        <v>-0.97926526405416503</v>
      </c>
      <c r="AZ54" s="1950"/>
      <c r="BA54" s="1956">
        <f t="shared" si="27"/>
        <v>5.1433908778264481E-2</v>
      </c>
      <c r="BB54" s="1957">
        <f t="shared" si="28"/>
        <v>-0.12364185919979676</v>
      </c>
      <c r="BC54" s="1958">
        <f t="shared" si="29"/>
        <v>-0.19662475987524131</v>
      </c>
    </row>
    <row r="55" spans="1:55">
      <c r="A55" s="182" t="s">
        <v>384</v>
      </c>
    </row>
    <row r="56" spans="1:55" hidden="1"/>
    <row r="58" spans="1:55">
      <c r="A58" s="17" t="s">
        <v>838</v>
      </c>
      <c r="B58" s="454">
        <f>B6</f>
        <v>3909640</v>
      </c>
      <c r="C58" s="454">
        <f t="shared" ref="C58:AT58" si="35">C6</f>
        <v>4174764</v>
      </c>
      <c r="D58" s="454">
        <f t="shared" si="35"/>
        <v>4632860</v>
      </c>
      <c r="E58" s="454">
        <f t="shared" si="35"/>
        <v>4932331</v>
      </c>
      <c r="F58" s="454">
        <f t="shared" si="35"/>
        <v>5381842</v>
      </c>
      <c r="G58" s="454">
        <f t="shared" si="35"/>
        <v>5006416</v>
      </c>
      <c r="H58" s="454">
        <f t="shared" si="35"/>
        <v>5803636</v>
      </c>
      <c r="I58" s="454">
        <f t="shared" si="35"/>
        <v>5789914</v>
      </c>
      <c r="J58" s="454">
        <f t="shared" si="35"/>
        <v>6065782</v>
      </c>
      <c r="K58" s="454">
        <f t="shared" si="35"/>
        <v>6352131</v>
      </c>
      <c r="L58" s="454">
        <f t="shared" si="35"/>
        <v>6612911</v>
      </c>
      <c r="M58" s="454">
        <f t="shared" si="35"/>
        <v>7070661</v>
      </c>
      <c r="N58" s="454">
        <f t="shared" si="35"/>
        <v>7279983</v>
      </c>
      <c r="O58" s="454">
        <f t="shared" si="35"/>
        <v>7430014</v>
      </c>
      <c r="P58" s="454">
        <f t="shared" si="35"/>
        <v>7865352</v>
      </c>
      <c r="Q58" s="454" t="str">
        <f t="shared" si="35"/>
        <v xml:space="preserve"> </v>
      </c>
      <c r="R58" s="454">
        <f t="shared" si="35"/>
        <v>9055060</v>
      </c>
      <c r="S58" s="454">
        <f t="shared" si="35"/>
        <v>8989958</v>
      </c>
      <c r="T58" s="454">
        <f t="shared" si="35"/>
        <v>9660206</v>
      </c>
      <c r="U58" s="454">
        <f t="shared" si="35"/>
        <v>9495912</v>
      </c>
      <c r="V58" s="454">
        <f t="shared" si="35"/>
        <v>9348913</v>
      </c>
      <c r="W58" s="454">
        <f t="shared" si="35"/>
        <v>9998054</v>
      </c>
      <c r="X58" s="454">
        <f t="shared" si="35"/>
        <v>11049438</v>
      </c>
      <c r="Y58" s="454">
        <f t="shared" si="35"/>
        <v>10706174</v>
      </c>
      <c r="Z58" s="454">
        <f t="shared" si="35"/>
        <v>10523933</v>
      </c>
      <c r="AA58" s="454">
        <f t="shared" si="35"/>
        <v>10343834</v>
      </c>
      <c r="AB58" s="454">
        <f t="shared" si="35"/>
        <v>11309925</v>
      </c>
      <c r="AC58" s="454"/>
      <c r="AD58" s="454">
        <f t="shared" si="35"/>
        <v>11474664</v>
      </c>
      <c r="AE58" s="454">
        <f t="shared" si="35"/>
        <v>12850464</v>
      </c>
      <c r="AF58" s="454">
        <f t="shared" si="35"/>
        <v>12252911</v>
      </c>
      <c r="AG58" s="454">
        <f t="shared" si="35"/>
        <v>12103923</v>
      </c>
      <c r="AH58" s="454">
        <f t="shared" si="35"/>
        <v>10909291</v>
      </c>
      <c r="AI58" s="454">
        <f t="shared" si="35"/>
        <v>10894185</v>
      </c>
      <c r="AJ58" s="454">
        <f t="shared" si="35"/>
        <v>10904165</v>
      </c>
      <c r="AK58" s="454">
        <f t="shared" si="35"/>
        <v>10888218</v>
      </c>
      <c r="AL58" s="454">
        <f t="shared" si="35"/>
        <v>10814646</v>
      </c>
      <c r="AM58" s="454">
        <f t="shared" si="35"/>
        <v>10192450</v>
      </c>
      <c r="AN58" s="454">
        <f t="shared" si="35"/>
        <v>10306964</v>
      </c>
      <c r="AO58" s="454">
        <f t="shared" si="35"/>
        <v>10444259</v>
      </c>
      <c r="AP58" s="454">
        <f t="shared" si="35"/>
        <v>10583233</v>
      </c>
      <c r="AQ58" s="454">
        <f t="shared" si="35"/>
        <v>10617022</v>
      </c>
      <c r="AR58" s="454">
        <f t="shared" si="35"/>
        <v>10434474</v>
      </c>
      <c r="AS58" s="454">
        <f t="shared" si="35"/>
        <v>10562277</v>
      </c>
      <c r="AT58" s="454">
        <f t="shared" si="35"/>
        <v>10847735</v>
      </c>
      <c r="AU58" s="454"/>
    </row>
    <row r="59" spans="1:55">
      <c r="A59" s="17" t="s">
        <v>839</v>
      </c>
      <c r="B59" s="454">
        <f>B11</f>
        <v>827010</v>
      </c>
      <c r="C59" s="454">
        <f t="shared" ref="C59:AT59" si="36">C11</f>
        <v>915531</v>
      </c>
      <c r="D59" s="454">
        <f t="shared" si="36"/>
        <v>950469</v>
      </c>
      <c r="E59" s="454">
        <f t="shared" si="36"/>
        <v>935512</v>
      </c>
      <c r="F59" s="454">
        <f t="shared" si="36"/>
        <v>1039633</v>
      </c>
      <c r="G59" s="454">
        <f t="shared" si="36"/>
        <v>2084358</v>
      </c>
      <c r="H59" s="454">
        <f t="shared" si="36"/>
        <v>2391778</v>
      </c>
      <c r="I59" s="454">
        <f t="shared" si="36"/>
        <v>2516630</v>
      </c>
      <c r="J59" s="454">
        <f t="shared" si="36"/>
        <v>2633898</v>
      </c>
      <c r="K59" s="454">
        <f t="shared" si="36"/>
        <v>2892206</v>
      </c>
      <c r="L59" s="454">
        <f t="shared" si="36"/>
        <v>3137052</v>
      </c>
      <c r="M59" s="454">
        <f t="shared" si="36"/>
        <v>3349579</v>
      </c>
      <c r="N59" s="454">
        <f t="shared" si="36"/>
        <v>3712355</v>
      </c>
      <c r="O59" s="454">
        <f t="shared" si="36"/>
        <v>4080124</v>
      </c>
      <c r="P59" s="454">
        <f t="shared" si="36"/>
        <v>5074217</v>
      </c>
      <c r="Q59" s="454" t="str">
        <f t="shared" si="36"/>
        <v xml:space="preserve"> </v>
      </c>
      <c r="R59" s="454">
        <f t="shared" si="36"/>
        <v>3048435</v>
      </c>
      <c r="S59" s="454">
        <f t="shared" si="36"/>
        <v>3100843</v>
      </c>
      <c r="T59" s="454">
        <f t="shared" si="36"/>
        <v>2755791</v>
      </c>
      <c r="U59" s="454">
        <f t="shared" si="36"/>
        <v>2458242</v>
      </c>
      <c r="V59" s="454">
        <f t="shared" si="36"/>
        <v>2240984</v>
      </c>
      <c r="W59" s="454">
        <f t="shared" si="36"/>
        <v>1965196</v>
      </c>
      <c r="X59" s="454">
        <f t="shared" si="36"/>
        <v>1893572</v>
      </c>
      <c r="Y59" s="454">
        <f t="shared" si="36"/>
        <v>1703833</v>
      </c>
      <c r="Z59" s="454">
        <f t="shared" si="36"/>
        <v>1450328</v>
      </c>
      <c r="AA59" s="454">
        <f t="shared" si="36"/>
        <v>1321188</v>
      </c>
      <c r="AB59" s="454">
        <f t="shared" si="36"/>
        <v>1301255</v>
      </c>
      <c r="AC59" s="454"/>
      <c r="AD59" s="454">
        <f t="shared" si="36"/>
        <v>900769</v>
      </c>
      <c r="AE59" s="454">
        <f t="shared" si="36"/>
        <v>840511</v>
      </c>
      <c r="AF59" s="454">
        <f t="shared" si="36"/>
        <v>706709</v>
      </c>
      <c r="AG59" s="454">
        <f t="shared" si="36"/>
        <v>745293</v>
      </c>
      <c r="AH59" s="454">
        <f t="shared" si="36"/>
        <v>892327</v>
      </c>
      <c r="AI59" s="454">
        <f t="shared" si="36"/>
        <v>1185395</v>
      </c>
      <c r="AJ59" s="454">
        <f t="shared" si="36"/>
        <v>1132455</v>
      </c>
      <c r="AK59" s="454">
        <f t="shared" si="36"/>
        <v>977889</v>
      </c>
      <c r="AL59" s="454">
        <f t="shared" si="36"/>
        <v>880917</v>
      </c>
      <c r="AM59" s="454">
        <f t="shared" si="36"/>
        <v>796235</v>
      </c>
      <c r="AN59" s="454">
        <f t="shared" si="36"/>
        <v>806679</v>
      </c>
      <c r="AO59" s="454">
        <f t="shared" si="36"/>
        <v>884401</v>
      </c>
      <c r="AP59" s="454">
        <f t="shared" si="36"/>
        <v>927726</v>
      </c>
      <c r="AQ59" s="454">
        <f t="shared" si="36"/>
        <v>1043453</v>
      </c>
      <c r="AR59" s="454">
        <f t="shared" si="36"/>
        <v>1068783</v>
      </c>
      <c r="AS59" s="454">
        <f t="shared" si="36"/>
        <v>1014722</v>
      </c>
      <c r="AT59" s="454">
        <f t="shared" si="36"/>
        <v>1092807</v>
      </c>
      <c r="AU59" s="454"/>
    </row>
    <row r="60" spans="1:55">
      <c r="A60" s="17" t="s">
        <v>840</v>
      </c>
      <c r="B60" s="454">
        <f>B27</f>
        <v>742456</v>
      </c>
      <c r="C60" s="454">
        <f t="shared" ref="C60:AT60" si="37">C27</f>
        <v>1023067</v>
      </c>
      <c r="D60" s="454">
        <f t="shared" si="37"/>
        <v>1193231</v>
      </c>
      <c r="E60" s="454">
        <f t="shared" si="37"/>
        <v>1197249</v>
      </c>
      <c r="F60" s="454">
        <f t="shared" si="37"/>
        <v>1349436</v>
      </c>
      <c r="G60" s="454">
        <f t="shared" si="37"/>
        <v>3499563</v>
      </c>
      <c r="H60" s="454">
        <f t="shared" si="37"/>
        <v>2782947</v>
      </c>
      <c r="I60" s="454">
        <f t="shared" si="37"/>
        <v>3050152</v>
      </c>
      <c r="J60" s="454">
        <f t="shared" si="37"/>
        <v>4011639</v>
      </c>
      <c r="K60" s="454">
        <f t="shared" si="37"/>
        <v>3758815</v>
      </c>
      <c r="L60" s="454">
        <f t="shared" si="37"/>
        <v>2649946</v>
      </c>
      <c r="M60" s="454">
        <f t="shared" si="37"/>
        <v>2901568</v>
      </c>
      <c r="N60" s="454">
        <f t="shared" si="37"/>
        <v>2668834</v>
      </c>
      <c r="O60" s="454">
        <f t="shared" si="37"/>
        <v>3585479</v>
      </c>
      <c r="P60" s="454">
        <f t="shared" si="37"/>
        <v>2959492</v>
      </c>
      <c r="Q60" s="454">
        <f t="shared" si="37"/>
        <v>0.99115168203146953</v>
      </c>
      <c r="R60" s="454">
        <f t="shared" si="37"/>
        <v>3354090</v>
      </c>
      <c r="S60" s="454">
        <f t="shared" si="37"/>
        <v>3364712</v>
      </c>
      <c r="T60" s="454">
        <f t="shared" si="37"/>
        <v>3495119</v>
      </c>
      <c r="U60" s="454">
        <f t="shared" si="37"/>
        <v>3530802</v>
      </c>
      <c r="V60" s="454">
        <f t="shared" si="37"/>
        <v>3815957</v>
      </c>
      <c r="W60" s="454">
        <f t="shared" si="37"/>
        <v>4207345</v>
      </c>
      <c r="X60" s="454">
        <f t="shared" si="37"/>
        <v>4911601</v>
      </c>
      <c r="Y60" s="454">
        <f t="shared" si="37"/>
        <v>4471001</v>
      </c>
      <c r="Z60" s="454">
        <f t="shared" si="37"/>
        <v>4155814</v>
      </c>
      <c r="AA60" s="454">
        <f t="shared" si="37"/>
        <v>4016950</v>
      </c>
      <c r="AB60" s="454">
        <f t="shared" si="37"/>
        <v>3857011</v>
      </c>
      <c r="AC60" s="454"/>
      <c r="AD60" s="454">
        <f t="shared" si="37"/>
        <v>4200891</v>
      </c>
      <c r="AE60" s="454">
        <f t="shared" si="37"/>
        <v>3717990.6577821691</v>
      </c>
      <c r="AF60" s="454">
        <f t="shared" si="37"/>
        <v>3811835.269101223</v>
      </c>
      <c r="AG60" s="454">
        <f t="shared" si="37"/>
        <v>4259859.8607889265</v>
      </c>
      <c r="AH60" s="454">
        <f t="shared" si="37"/>
        <v>4317666</v>
      </c>
      <c r="AI60" s="454">
        <f t="shared" si="37"/>
        <v>4295446</v>
      </c>
      <c r="AJ60" s="454">
        <f t="shared" si="37"/>
        <v>4036819</v>
      </c>
      <c r="AK60" s="454">
        <f t="shared" si="37"/>
        <v>3691340</v>
      </c>
      <c r="AL60" s="454">
        <f t="shared" si="37"/>
        <v>2715683</v>
      </c>
      <c r="AM60" s="454">
        <f t="shared" si="37"/>
        <v>3986477</v>
      </c>
      <c r="AN60" s="454">
        <f t="shared" si="37"/>
        <v>3486065</v>
      </c>
      <c r="AO60" s="454">
        <f t="shared" si="37"/>
        <v>3597526</v>
      </c>
      <c r="AP60" s="454">
        <f t="shared" si="37"/>
        <v>3735224</v>
      </c>
      <c r="AQ60" s="454">
        <f t="shared" si="37"/>
        <v>3716452</v>
      </c>
      <c r="AR60" s="454">
        <f t="shared" si="37"/>
        <v>4236717</v>
      </c>
      <c r="AS60" s="454">
        <f t="shared" si="37"/>
        <v>4406415</v>
      </c>
      <c r="AT60" s="454">
        <f t="shared" si="37"/>
        <v>4381473</v>
      </c>
      <c r="AU60" s="454"/>
    </row>
    <row r="61" spans="1:55">
      <c r="A61" s="17" t="s">
        <v>1047</v>
      </c>
      <c r="B61" s="454">
        <f>SUM(B58:B60)</f>
        <v>5479106</v>
      </c>
      <c r="C61" s="454">
        <f t="shared" ref="C61:AT61" si="38">SUM(C58:C60)</f>
        <v>6113362</v>
      </c>
      <c r="D61" s="454">
        <f t="shared" si="38"/>
        <v>6776560</v>
      </c>
      <c r="E61" s="454">
        <f t="shared" si="38"/>
        <v>7065092</v>
      </c>
      <c r="F61" s="454">
        <f t="shared" si="38"/>
        <v>7770911</v>
      </c>
      <c r="G61" s="454">
        <f t="shared" si="38"/>
        <v>10590337</v>
      </c>
      <c r="H61" s="454">
        <f t="shared" si="38"/>
        <v>10978361</v>
      </c>
      <c r="I61" s="454">
        <f t="shared" si="38"/>
        <v>11356696</v>
      </c>
      <c r="J61" s="454">
        <f t="shared" si="38"/>
        <v>12711319</v>
      </c>
      <c r="K61" s="454">
        <f t="shared" si="38"/>
        <v>13003152</v>
      </c>
      <c r="L61" s="454">
        <f t="shared" si="38"/>
        <v>12399909</v>
      </c>
      <c r="M61" s="454">
        <f t="shared" si="38"/>
        <v>13321808</v>
      </c>
      <c r="N61" s="454">
        <f t="shared" si="38"/>
        <v>13661172</v>
      </c>
      <c r="O61" s="454">
        <f t="shared" si="38"/>
        <v>15095617</v>
      </c>
      <c r="P61" s="454">
        <f t="shared" si="38"/>
        <v>15899061</v>
      </c>
      <c r="Q61" s="454">
        <f t="shared" si="38"/>
        <v>0.99115168203146953</v>
      </c>
      <c r="R61" s="454">
        <f t="shared" si="38"/>
        <v>15457585</v>
      </c>
      <c r="S61" s="454">
        <f t="shared" si="38"/>
        <v>15455513</v>
      </c>
      <c r="T61" s="454">
        <f t="shared" si="38"/>
        <v>15911116</v>
      </c>
      <c r="U61" s="454">
        <f t="shared" si="38"/>
        <v>15484956</v>
      </c>
      <c r="V61" s="454">
        <f t="shared" si="38"/>
        <v>15405854</v>
      </c>
      <c r="W61" s="454">
        <f t="shared" si="38"/>
        <v>16170595</v>
      </c>
      <c r="X61" s="454">
        <f t="shared" si="38"/>
        <v>17854611</v>
      </c>
      <c r="Y61" s="454">
        <f t="shared" si="38"/>
        <v>16881008</v>
      </c>
      <c r="Z61" s="454">
        <f t="shared" si="38"/>
        <v>16130075</v>
      </c>
      <c r="AA61" s="454">
        <f t="shared" si="38"/>
        <v>15681972</v>
      </c>
      <c r="AB61" s="454">
        <f t="shared" si="38"/>
        <v>16468191</v>
      </c>
      <c r="AC61" s="454"/>
      <c r="AD61" s="454">
        <f t="shared" si="38"/>
        <v>16576324</v>
      </c>
      <c r="AE61" s="454">
        <f t="shared" si="38"/>
        <v>17408965.657782167</v>
      </c>
      <c r="AF61" s="454">
        <f t="shared" si="38"/>
        <v>16771455.269101223</v>
      </c>
      <c r="AG61" s="454">
        <f t="shared" si="38"/>
        <v>17109075.860788926</v>
      </c>
      <c r="AH61" s="454">
        <f t="shared" si="38"/>
        <v>16119284</v>
      </c>
      <c r="AI61" s="454">
        <f t="shared" si="38"/>
        <v>16375026</v>
      </c>
      <c r="AJ61" s="454">
        <f t="shared" si="38"/>
        <v>16073439</v>
      </c>
      <c r="AK61" s="454">
        <f t="shared" si="38"/>
        <v>15557447</v>
      </c>
      <c r="AL61" s="454">
        <f t="shared" si="38"/>
        <v>14411246</v>
      </c>
      <c r="AM61" s="454">
        <f t="shared" si="38"/>
        <v>14975162</v>
      </c>
      <c r="AN61" s="454">
        <f t="shared" si="38"/>
        <v>14599708</v>
      </c>
      <c r="AO61" s="454">
        <f t="shared" si="38"/>
        <v>14926186</v>
      </c>
      <c r="AP61" s="454">
        <f t="shared" si="38"/>
        <v>15246183</v>
      </c>
      <c r="AQ61" s="454">
        <f t="shared" si="38"/>
        <v>15376927</v>
      </c>
      <c r="AR61" s="454">
        <f t="shared" si="38"/>
        <v>15739974</v>
      </c>
      <c r="AS61" s="454">
        <f t="shared" si="38"/>
        <v>15983414</v>
      </c>
      <c r="AT61" s="454">
        <f t="shared" si="38"/>
        <v>16322015</v>
      </c>
      <c r="AU61" s="454"/>
    </row>
    <row r="62" spans="1:55">
      <c r="A62" s="17"/>
      <c r="B62" s="17"/>
    </row>
    <row r="63" spans="1:55">
      <c r="A63" s="17" t="s">
        <v>838</v>
      </c>
      <c r="B63" s="1814">
        <f>B58/B61*100</f>
        <v>71.35543645258916</v>
      </c>
      <c r="C63" s="1814">
        <f t="shared" ref="C63:AT63" si="39">C58/C61*100</f>
        <v>68.289167237274668</v>
      </c>
      <c r="D63" s="1814">
        <f t="shared" si="39"/>
        <v>68.365955588085995</v>
      </c>
      <c r="E63" s="1814">
        <f t="shared" si="39"/>
        <v>69.812693168043666</v>
      </c>
      <c r="F63" s="1814">
        <f t="shared" si="39"/>
        <v>69.256255798065382</v>
      </c>
      <c r="G63" s="1814">
        <f t="shared" si="39"/>
        <v>47.273434263706619</v>
      </c>
      <c r="H63" s="1814">
        <f t="shared" si="39"/>
        <v>52.864321003836544</v>
      </c>
      <c r="I63" s="1814">
        <f t="shared" si="39"/>
        <v>50.982380791032888</v>
      </c>
      <c r="J63" s="1814">
        <f t="shared" si="39"/>
        <v>47.719532489114627</v>
      </c>
      <c r="K63" s="1814">
        <f t="shared" si="39"/>
        <v>48.850701737547944</v>
      </c>
      <c r="L63" s="1814">
        <f t="shared" si="39"/>
        <v>53.330318795081475</v>
      </c>
      <c r="M63" s="1814">
        <f t="shared" si="39"/>
        <v>53.075836252856966</v>
      </c>
      <c r="N63" s="1814">
        <f t="shared" si="39"/>
        <v>53.289593308685376</v>
      </c>
      <c r="O63" s="1814">
        <f t="shared" si="39"/>
        <v>49.219677473269229</v>
      </c>
      <c r="P63" s="1814">
        <f t="shared" si="39"/>
        <v>49.470544203836944</v>
      </c>
      <c r="Q63" s="1814" t="e">
        <f t="shared" si="39"/>
        <v>#VALUE!</v>
      </c>
      <c r="R63" s="1814">
        <f t="shared" si="39"/>
        <v>58.580043389701565</v>
      </c>
      <c r="S63" s="1814">
        <f t="shared" si="39"/>
        <v>58.166674894582926</v>
      </c>
      <c r="T63" s="1814">
        <f t="shared" si="39"/>
        <v>60.713566540524241</v>
      </c>
      <c r="U63" s="1814">
        <f t="shared" si="39"/>
        <v>61.323467757996866</v>
      </c>
      <c r="V63" s="1814">
        <f t="shared" si="39"/>
        <v>60.6841594110914</v>
      </c>
      <c r="W63" s="1814">
        <f t="shared" si="39"/>
        <v>61.828609275045231</v>
      </c>
      <c r="X63" s="1814">
        <f t="shared" si="39"/>
        <v>61.885627191765757</v>
      </c>
      <c r="Y63" s="1814">
        <f t="shared" si="39"/>
        <v>63.421414171476023</v>
      </c>
      <c r="Z63" s="1814">
        <f t="shared" si="39"/>
        <v>65.244166564631598</v>
      </c>
      <c r="AA63" s="1814">
        <f t="shared" si="39"/>
        <v>65.960033597815382</v>
      </c>
      <c r="AB63" s="1814">
        <f t="shared" si="39"/>
        <v>68.677397535649177</v>
      </c>
      <c r="AC63" s="1814"/>
      <c r="AD63" s="1814">
        <f t="shared" si="39"/>
        <v>69.223212577167288</v>
      </c>
      <c r="AE63" s="1814">
        <f t="shared" si="39"/>
        <v>73.815206788322769</v>
      </c>
      <c r="AF63" s="1814">
        <f t="shared" si="39"/>
        <v>73.058126461894261</v>
      </c>
      <c r="AG63" s="1814">
        <f t="shared" si="39"/>
        <v>70.745627048975336</v>
      </c>
      <c r="AH63" s="1814">
        <f t="shared" si="39"/>
        <v>67.678508549139025</v>
      </c>
      <c r="AI63" s="1814">
        <f t="shared" si="39"/>
        <v>66.529268411543285</v>
      </c>
      <c r="AJ63" s="1814">
        <f t="shared" si="39"/>
        <v>67.839651489640758</v>
      </c>
      <c r="AK63" s="1814">
        <f t="shared" si="39"/>
        <v>69.987177202017776</v>
      </c>
      <c r="AL63" s="1814">
        <f t="shared" si="39"/>
        <v>75.043101755392968</v>
      </c>
      <c r="AM63" s="1814">
        <f t="shared" si="39"/>
        <v>68.062368874540397</v>
      </c>
      <c r="AN63" s="1814">
        <f t="shared" si="39"/>
        <v>70.597055776731978</v>
      </c>
      <c r="AO63" s="1814">
        <f t="shared" si="39"/>
        <v>69.972724445481248</v>
      </c>
      <c r="AP63" s="1814">
        <f t="shared" si="39"/>
        <v>69.415623569518999</v>
      </c>
      <c r="AQ63" s="1814">
        <f t="shared" si="39"/>
        <v>69.045147967470996</v>
      </c>
      <c r="AR63" s="1814">
        <f t="shared" si="39"/>
        <v>66.292828692093138</v>
      </c>
      <c r="AS63" s="1814">
        <f t="shared" si="39"/>
        <v>66.082734264406838</v>
      </c>
      <c r="AT63" s="1814">
        <f t="shared" si="39"/>
        <v>66.460758674710192</v>
      </c>
    </row>
    <row r="64" spans="1:55">
      <c r="A64" s="17" t="s">
        <v>839</v>
      </c>
      <c r="B64" s="1814">
        <f>B59/B61*100</f>
        <v>15.093885754354815</v>
      </c>
      <c r="C64" s="1814">
        <f t="shared" ref="C64:AT64" si="40">C59/C61*100</f>
        <v>14.97590033111077</v>
      </c>
      <c r="D64" s="1814">
        <f t="shared" si="40"/>
        <v>14.025833166090171</v>
      </c>
      <c r="E64" s="1814">
        <f t="shared" si="40"/>
        <v>13.241327926090701</v>
      </c>
      <c r="F64" s="1814">
        <f t="shared" si="40"/>
        <v>13.378521514401593</v>
      </c>
      <c r="G64" s="1814">
        <f t="shared" si="40"/>
        <v>19.681696625895853</v>
      </c>
      <c r="H64" s="1814">
        <f t="shared" si="40"/>
        <v>21.786293965009897</v>
      </c>
      <c r="I64" s="1814">
        <f t="shared" si="40"/>
        <v>22.159878189924253</v>
      </c>
      <c r="J64" s="1814">
        <f t="shared" si="40"/>
        <v>20.720886636548101</v>
      </c>
      <c r="K64" s="1814">
        <f t="shared" si="40"/>
        <v>22.242345548217848</v>
      </c>
      <c r="L64" s="1814">
        <f t="shared" si="40"/>
        <v>25.298992113571156</v>
      </c>
      <c r="M64" s="1814">
        <f t="shared" si="40"/>
        <v>25.143576607619629</v>
      </c>
      <c r="N64" s="1814">
        <f t="shared" si="40"/>
        <v>27.174498644772203</v>
      </c>
      <c r="O64" s="1814">
        <f t="shared" si="40"/>
        <v>27.028534176509645</v>
      </c>
      <c r="P64" s="1814">
        <f t="shared" si="40"/>
        <v>31.915199268686372</v>
      </c>
      <c r="Q64" s="1814" t="e">
        <f t="shared" si="40"/>
        <v>#VALUE!</v>
      </c>
      <c r="R64" s="1814">
        <f t="shared" si="40"/>
        <v>19.721288933555922</v>
      </c>
      <c r="S64" s="1814">
        <f t="shared" si="40"/>
        <v>20.063022172088367</v>
      </c>
      <c r="T64" s="1814">
        <f t="shared" si="40"/>
        <v>17.319910181033187</v>
      </c>
      <c r="U64" s="1814">
        <f t="shared" si="40"/>
        <v>15.875033807005975</v>
      </c>
      <c r="V64" s="1814">
        <f t="shared" si="40"/>
        <v>14.546314667138867</v>
      </c>
      <c r="W64" s="1814">
        <f t="shared" si="40"/>
        <v>12.152898517339652</v>
      </c>
      <c r="X64" s="1814">
        <f t="shared" si="40"/>
        <v>10.60550689118906</v>
      </c>
      <c r="Y64" s="1814">
        <f t="shared" si="40"/>
        <v>10.093194671787371</v>
      </c>
      <c r="Z64" s="1814">
        <f t="shared" si="40"/>
        <v>8.9914523026086357</v>
      </c>
      <c r="AA64" s="1814">
        <f t="shared" si="40"/>
        <v>8.4248843193955452</v>
      </c>
      <c r="AB64" s="1814">
        <f t="shared" si="40"/>
        <v>7.901626839280647</v>
      </c>
      <c r="AC64" s="1814"/>
      <c r="AD64" s="1814">
        <f t="shared" si="40"/>
        <v>5.4340697008576813</v>
      </c>
      <c r="AE64" s="1814">
        <f t="shared" si="40"/>
        <v>4.8280352579377643</v>
      </c>
      <c r="AF64" s="1814">
        <f t="shared" si="40"/>
        <v>4.213760753975837</v>
      </c>
      <c r="AG64" s="1814">
        <f t="shared" si="40"/>
        <v>4.3561265731954819</v>
      </c>
      <c r="AH64" s="1814">
        <f t="shared" si="40"/>
        <v>5.5357731770220067</v>
      </c>
      <c r="AI64" s="1814">
        <f t="shared" si="40"/>
        <v>7.2390419410631779</v>
      </c>
      <c r="AJ64" s="1814">
        <f t="shared" si="40"/>
        <v>7.0455053209210554</v>
      </c>
      <c r="AK64" s="1814">
        <f t="shared" si="40"/>
        <v>6.2856649937486537</v>
      </c>
      <c r="AL64" s="1814">
        <f t="shared" si="40"/>
        <v>6.1127053136141036</v>
      </c>
      <c r="AM64" s="1814">
        <f t="shared" si="40"/>
        <v>5.3170376387247096</v>
      </c>
      <c r="AN64" s="1814">
        <f t="shared" si="40"/>
        <v>5.5253091363197129</v>
      </c>
      <c r="AO64" s="1814">
        <f t="shared" si="40"/>
        <v>5.9251640037180291</v>
      </c>
      <c r="AP64" s="1814">
        <f t="shared" si="40"/>
        <v>6.0849722189481783</v>
      </c>
      <c r="AQ64" s="1814">
        <f t="shared" si="40"/>
        <v>6.7858356874556272</v>
      </c>
      <c r="AR64" s="1814">
        <f t="shared" si="40"/>
        <v>6.7902462863026329</v>
      </c>
      <c r="AS64" s="1814">
        <f t="shared" si="40"/>
        <v>6.3485936108518493</v>
      </c>
      <c r="AT64" s="1814">
        <f t="shared" si="40"/>
        <v>6.6952946679683851</v>
      </c>
    </row>
    <row r="65" spans="1:46">
      <c r="A65" s="17" t="s">
        <v>840</v>
      </c>
      <c r="B65" s="1814">
        <f>B60/B61*100</f>
        <v>13.550677793056021</v>
      </c>
      <c r="C65" s="1814">
        <f t="shared" ref="C65:AT65" si="41">C60/C61*100</f>
        <v>16.734932431614553</v>
      </c>
      <c r="D65" s="1814">
        <f t="shared" si="41"/>
        <v>17.608211245823842</v>
      </c>
      <c r="E65" s="1814">
        <f t="shared" si="41"/>
        <v>16.945978905865626</v>
      </c>
      <c r="F65" s="1814">
        <f t="shared" si="41"/>
        <v>17.365222687533034</v>
      </c>
      <c r="G65" s="1814">
        <f t="shared" si="41"/>
        <v>33.044869110397521</v>
      </c>
      <c r="H65" s="1814">
        <f t="shared" si="41"/>
        <v>25.34938503115356</v>
      </c>
      <c r="I65" s="1814">
        <f t="shared" si="41"/>
        <v>26.857741019042862</v>
      </c>
      <c r="J65" s="1814">
        <f t="shared" si="41"/>
        <v>31.559580874337271</v>
      </c>
      <c r="K65" s="1814">
        <f t="shared" si="41"/>
        <v>28.906952714234208</v>
      </c>
      <c r="L65" s="1814">
        <f t="shared" si="41"/>
        <v>21.370689091347366</v>
      </c>
      <c r="M65" s="1814">
        <f t="shared" si="41"/>
        <v>21.780587139523405</v>
      </c>
      <c r="N65" s="1814">
        <f t="shared" si="41"/>
        <v>19.535908046542421</v>
      </c>
      <c r="O65" s="1814">
        <f t="shared" si="41"/>
        <v>23.751788350221126</v>
      </c>
      <c r="P65" s="1814">
        <f t="shared" si="41"/>
        <v>18.614256527476687</v>
      </c>
      <c r="Q65" s="1814">
        <f t="shared" si="41"/>
        <v>100</v>
      </c>
      <c r="R65" s="1814">
        <f t="shared" si="41"/>
        <v>21.69866767674252</v>
      </c>
      <c r="S65" s="1814">
        <f t="shared" si="41"/>
        <v>21.770302933328708</v>
      </c>
      <c r="T65" s="1814">
        <f t="shared" si="41"/>
        <v>21.966523278442569</v>
      </c>
      <c r="U65" s="1814">
        <f t="shared" si="41"/>
        <v>22.801498434997168</v>
      </c>
      <c r="V65" s="1814">
        <f t="shared" si="41"/>
        <v>24.769525921769738</v>
      </c>
      <c r="W65" s="1814">
        <f t="shared" si="41"/>
        <v>26.018492207615118</v>
      </c>
      <c r="X65" s="1814">
        <f t="shared" si="41"/>
        <v>27.508865917045185</v>
      </c>
      <c r="Y65" s="1814">
        <f t="shared" si="41"/>
        <v>26.485391156736611</v>
      </c>
      <c r="Z65" s="1814">
        <f t="shared" si="41"/>
        <v>25.764381132759766</v>
      </c>
      <c r="AA65" s="1814">
        <f t="shared" si="41"/>
        <v>25.615082082789076</v>
      </c>
      <c r="AB65" s="1814">
        <f t="shared" si="41"/>
        <v>23.420975625070174</v>
      </c>
      <c r="AC65" s="1814"/>
      <c r="AD65" s="1814">
        <f t="shared" si="41"/>
        <v>25.342717721975028</v>
      </c>
      <c r="AE65" s="1814">
        <f t="shared" si="41"/>
        <v>21.356757953739489</v>
      </c>
      <c r="AF65" s="1814">
        <f t="shared" si="41"/>
        <v>22.728112784129902</v>
      </c>
      <c r="AG65" s="1814">
        <f t="shared" si="41"/>
        <v>24.898246377829185</v>
      </c>
      <c r="AH65" s="1814">
        <f t="shared" si="41"/>
        <v>26.78571827383896</v>
      </c>
      <c r="AI65" s="1814">
        <f t="shared" si="41"/>
        <v>26.231689647393537</v>
      </c>
      <c r="AJ65" s="1814">
        <f t="shared" si="41"/>
        <v>25.114843189438179</v>
      </c>
      <c r="AK65" s="1814">
        <f t="shared" si="41"/>
        <v>23.727157804233563</v>
      </c>
      <c r="AL65" s="1814">
        <f t="shared" si="41"/>
        <v>18.844192930992921</v>
      </c>
      <c r="AM65" s="1814">
        <f t="shared" si="41"/>
        <v>26.620593486734901</v>
      </c>
      <c r="AN65" s="1814">
        <f t="shared" si="41"/>
        <v>23.877635086948317</v>
      </c>
      <c r="AO65" s="1814">
        <f t="shared" si="41"/>
        <v>24.102111550800721</v>
      </c>
      <c r="AP65" s="1814">
        <f t="shared" si="41"/>
        <v>24.499404211532813</v>
      </c>
      <c r="AQ65" s="1814">
        <f t="shared" si="41"/>
        <v>24.16901634507337</v>
      </c>
      <c r="AR65" s="1814">
        <f t="shared" si="41"/>
        <v>26.916925021604225</v>
      </c>
      <c r="AS65" s="1814">
        <f t="shared" si="41"/>
        <v>27.568672124741312</v>
      </c>
      <c r="AT65" s="1814">
        <f t="shared" si="41"/>
        <v>26.843946657321418</v>
      </c>
    </row>
    <row r="66" spans="1:46">
      <c r="A66" s="17" t="s">
        <v>1047</v>
      </c>
      <c r="B66" s="1814">
        <f>SUM(B63:B65)</f>
        <v>100</v>
      </c>
      <c r="C66" s="1814">
        <f t="shared" ref="C66:AT66" si="42">SUM(C63:C65)</f>
        <v>99.999999999999986</v>
      </c>
      <c r="D66" s="1814">
        <f t="shared" si="42"/>
        <v>100</v>
      </c>
      <c r="E66" s="1814">
        <f t="shared" si="42"/>
        <v>100</v>
      </c>
      <c r="F66" s="1814">
        <f t="shared" si="42"/>
        <v>100.00000000000001</v>
      </c>
      <c r="G66" s="1814">
        <f t="shared" si="42"/>
        <v>100</v>
      </c>
      <c r="H66" s="1814">
        <f t="shared" si="42"/>
        <v>100</v>
      </c>
      <c r="I66" s="1814">
        <f t="shared" si="42"/>
        <v>100</v>
      </c>
      <c r="J66" s="1814">
        <f t="shared" si="42"/>
        <v>100</v>
      </c>
      <c r="K66" s="1814">
        <f t="shared" si="42"/>
        <v>100</v>
      </c>
      <c r="L66" s="1814">
        <f t="shared" si="42"/>
        <v>100</v>
      </c>
      <c r="M66" s="1814">
        <f t="shared" si="42"/>
        <v>100</v>
      </c>
      <c r="N66" s="1814">
        <f t="shared" si="42"/>
        <v>100</v>
      </c>
      <c r="O66" s="1814">
        <f t="shared" si="42"/>
        <v>100</v>
      </c>
      <c r="P66" s="1814">
        <f t="shared" si="42"/>
        <v>100</v>
      </c>
      <c r="Q66" s="1814" t="e">
        <f t="shared" si="42"/>
        <v>#VALUE!</v>
      </c>
      <c r="R66" s="1814">
        <f t="shared" si="42"/>
        <v>100</v>
      </c>
      <c r="S66" s="1814">
        <f t="shared" si="42"/>
        <v>100</v>
      </c>
      <c r="T66" s="1814">
        <f t="shared" si="42"/>
        <v>100</v>
      </c>
      <c r="U66" s="1814">
        <f t="shared" si="42"/>
        <v>100.00000000000001</v>
      </c>
      <c r="V66" s="1814">
        <f t="shared" si="42"/>
        <v>100.00000000000001</v>
      </c>
      <c r="W66" s="1814">
        <f t="shared" si="42"/>
        <v>100</v>
      </c>
      <c r="X66" s="1814">
        <f t="shared" si="42"/>
        <v>100</v>
      </c>
      <c r="Y66" s="1814">
        <f t="shared" si="42"/>
        <v>100</v>
      </c>
      <c r="Z66" s="1814">
        <f t="shared" si="42"/>
        <v>100</v>
      </c>
      <c r="AA66" s="1814">
        <f t="shared" si="42"/>
        <v>100</v>
      </c>
      <c r="AB66" s="1814">
        <f t="shared" si="42"/>
        <v>100</v>
      </c>
      <c r="AC66" s="1814"/>
      <c r="AD66" s="1814">
        <f t="shared" si="42"/>
        <v>100</v>
      </c>
      <c r="AE66" s="1814">
        <f t="shared" si="42"/>
        <v>100.00000000000003</v>
      </c>
      <c r="AF66" s="1814">
        <f t="shared" si="42"/>
        <v>100</v>
      </c>
      <c r="AG66" s="1814">
        <f t="shared" si="42"/>
        <v>100</v>
      </c>
      <c r="AH66" s="1814">
        <f t="shared" si="42"/>
        <v>100</v>
      </c>
      <c r="AI66" s="1814">
        <f t="shared" si="42"/>
        <v>100</v>
      </c>
      <c r="AJ66" s="1814">
        <f t="shared" si="42"/>
        <v>99.999999999999986</v>
      </c>
      <c r="AK66" s="1814">
        <f t="shared" si="42"/>
        <v>100</v>
      </c>
      <c r="AL66" s="1814">
        <f t="shared" si="42"/>
        <v>99.999999999999986</v>
      </c>
      <c r="AM66" s="1814">
        <f t="shared" si="42"/>
        <v>100.00000000000001</v>
      </c>
      <c r="AN66" s="1814">
        <f t="shared" si="42"/>
        <v>100</v>
      </c>
      <c r="AO66" s="1814">
        <f t="shared" si="42"/>
        <v>100</v>
      </c>
      <c r="AP66" s="1814">
        <f t="shared" si="42"/>
        <v>100</v>
      </c>
      <c r="AQ66" s="1814">
        <f t="shared" si="42"/>
        <v>100</v>
      </c>
      <c r="AR66" s="1814">
        <f t="shared" si="42"/>
        <v>100</v>
      </c>
      <c r="AS66" s="1814">
        <f t="shared" si="42"/>
        <v>100</v>
      </c>
      <c r="AT66" s="1814">
        <f t="shared" si="42"/>
        <v>100</v>
      </c>
    </row>
  </sheetData>
  <mergeCells count="1">
    <mergeCell ref="AI3:AT3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3C295-95C9-43B1-8C00-BB3B52C3EFBC}">
  <sheetPr>
    <tabColor theme="9" tint="0.59999389629810485"/>
  </sheetPr>
  <dimension ref="A1:BD6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0.6328125" defaultRowHeight="12"/>
  <cols>
    <col min="1" max="1" width="3.08984375" style="234" customWidth="1"/>
    <col min="2" max="2" width="27.6328125" style="234" customWidth="1"/>
    <col min="3" max="13" width="10.6328125" style="234"/>
    <col min="14" max="14" width="10.90625" style="234" customWidth="1"/>
    <col min="15" max="17" width="10.6328125" style="234"/>
    <col min="18" max="18" width="0" style="234" hidden="1" customWidth="1"/>
    <col min="19" max="19" width="10.453125" style="234" customWidth="1"/>
    <col min="20" max="30" width="11.6328125" style="234" customWidth="1"/>
    <col min="31" max="41" width="11.6328125" style="231" customWidth="1"/>
    <col min="42" max="42" width="11.08984375" style="232" customWidth="1"/>
    <col min="43" max="43" width="11.6328125" style="233" bestFit="1" customWidth="1"/>
    <col min="44" max="44" width="10.81640625" style="233" bestFit="1" customWidth="1"/>
    <col min="45" max="47" width="10.6328125" style="233"/>
    <col min="48" max="48" width="0" style="233" hidden="1" customWidth="1"/>
    <col min="49" max="49" width="9.453125" style="233" customWidth="1"/>
    <col min="50" max="52" width="9" style="233" customWidth="1"/>
    <col min="53" max="53" width="9" style="233" hidden="1" customWidth="1"/>
    <col min="54" max="56" width="9" style="233" customWidth="1"/>
    <col min="57" max="16384" width="10.6328125" style="233"/>
  </cols>
  <sheetData>
    <row r="1" spans="1:56">
      <c r="A1" s="1802" t="s">
        <v>226</v>
      </c>
      <c r="B1" s="1802"/>
      <c r="C1" s="1802"/>
      <c r="D1" s="1802"/>
      <c r="E1" s="1802"/>
      <c r="F1" s="1802"/>
      <c r="G1" s="1802"/>
      <c r="H1" s="1802"/>
      <c r="I1" s="1802"/>
      <c r="J1" s="1802"/>
      <c r="K1" s="1802"/>
      <c r="L1" s="1802"/>
      <c r="M1" s="1802"/>
      <c r="N1" s="1802"/>
      <c r="O1" s="1802"/>
      <c r="P1" s="1802"/>
      <c r="Q1" s="1802"/>
      <c r="R1" s="1802"/>
      <c r="S1" s="1802"/>
      <c r="T1" s="1802"/>
      <c r="U1" s="1802"/>
      <c r="V1" s="1802"/>
      <c r="W1" s="1802"/>
      <c r="X1" s="1802"/>
      <c r="Y1" s="1802"/>
      <c r="Z1" s="1802"/>
      <c r="AA1" s="1802"/>
      <c r="AB1" s="1802"/>
      <c r="AC1" s="1802"/>
      <c r="AD1" s="1802"/>
      <c r="AE1" s="1802"/>
      <c r="AF1" s="1802"/>
      <c r="AS1" s="233" t="s">
        <v>1051</v>
      </c>
      <c r="AU1" s="70" t="s">
        <v>612</v>
      </c>
      <c r="AV1" s="851" t="s">
        <v>1027</v>
      </c>
    </row>
    <row r="2" spans="1:56" ht="15" customHeight="1" thickBot="1">
      <c r="B2" s="235"/>
      <c r="C2" s="280" t="s">
        <v>0</v>
      </c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280" t="s">
        <v>0</v>
      </c>
      <c r="P2" s="280" t="s">
        <v>0</v>
      </c>
      <c r="Q2" s="280" t="s">
        <v>0</v>
      </c>
      <c r="R2" s="235"/>
      <c r="S2" s="67" t="s">
        <v>0</v>
      </c>
      <c r="T2" s="67" t="s">
        <v>0</v>
      </c>
      <c r="U2" s="67" t="s">
        <v>0</v>
      </c>
      <c r="V2" s="67" t="s">
        <v>0</v>
      </c>
      <c r="W2" s="67" t="s">
        <v>0</v>
      </c>
      <c r="X2" s="67" t="s">
        <v>0</v>
      </c>
      <c r="Y2" s="67" t="s">
        <v>0</v>
      </c>
      <c r="Z2" s="67" t="s">
        <v>0</v>
      </c>
      <c r="AA2" s="67" t="s">
        <v>0</v>
      </c>
      <c r="AB2" s="67" t="s">
        <v>0</v>
      </c>
      <c r="AC2" s="67" t="s">
        <v>0</v>
      </c>
      <c r="AD2" s="67" t="s">
        <v>0</v>
      </c>
      <c r="AE2" s="67" t="s">
        <v>0</v>
      </c>
      <c r="AF2" s="67" t="s">
        <v>0</v>
      </c>
      <c r="AG2" s="67" t="s">
        <v>0</v>
      </c>
      <c r="AH2" s="67" t="s">
        <v>0</v>
      </c>
      <c r="AI2" s="179" t="s">
        <v>468</v>
      </c>
      <c r="AJ2" s="179" t="s">
        <v>468</v>
      </c>
      <c r="AK2" s="179" t="s">
        <v>468</v>
      </c>
      <c r="AL2" s="179" t="s">
        <v>468</v>
      </c>
      <c r="AM2" s="179" t="s">
        <v>468</v>
      </c>
      <c r="AN2" s="179" t="s">
        <v>468</v>
      </c>
      <c r="AO2" s="179" t="s">
        <v>468</v>
      </c>
      <c r="AP2" s="179" t="s">
        <v>468</v>
      </c>
      <c r="AQ2" s="179" t="s">
        <v>468</v>
      </c>
      <c r="AR2" s="179" t="s">
        <v>468</v>
      </c>
      <c r="AS2" s="179" t="s">
        <v>468</v>
      </c>
      <c r="AT2" s="179" t="s">
        <v>468</v>
      </c>
      <c r="AU2" s="70" t="s">
        <v>1050</v>
      </c>
      <c r="AV2" s="70" t="s">
        <v>1050</v>
      </c>
      <c r="AW2" s="70"/>
      <c r="AX2" s="70"/>
      <c r="AY2" s="70"/>
    </row>
    <row r="3" spans="1:56" ht="14" customHeight="1" thickBot="1">
      <c r="A3" s="237"/>
      <c r="B3" s="238"/>
      <c r="C3" s="1850"/>
      <c r="D3" s="1850"/>
      <c r="E3" s="1850"/>
      <c r="F3" s="1850"/>
      <c r="G3" s="1850"/>
      <c r="H3" s="1850"/>
      <c r="I3" s="1850"/>
      <c r="J3" s="1850"/>
      <c r="K3" s="1850"/>
      <c r="L3" s="1850"/>
      <c r="M3" s="1850"/>
      <c r="N3" s="1850"/>
      <c r="O3" s="1850"/>
      <c r="P3" s="1850"/>
      <c r="Q3" s="1851"/>
      <c r="R3" s="1852" t="s">
        <v>849</v>
      </c>
      <c r="S3" s="240" t="s">
        <v>156</v>
      </c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385"/>
      <c r="AI3" s="1853"/>
      <c r="AJ3" s="1853"/>
      <c r="AK3" s="1853"/>
      <c r="AL3" s="1853"/>
      <c r="AM3" s="1853"/>
      <c r="AN3" s="1853"/>
      <c r="AO3" s="1853"/>
      <c r="AP3" s="1853"/>
      <c r="AQ3" s="1853"/>
      <c r="AR3" s="1853"/>
      <c r="AS3" s="1854"/>
      <c r="AT3" s="1854"/>
      <c r="AU3" s="1855"/>
      <c r="AV3" s="1856"/>
    </row>
    <row r="4" spans="1:56" ht="14" customHeight="1">
      <c r="A4" s="2264" t="s">
        <v>159</v>
      </c>
      <c r="B4" s="2265"/>
      <c r="C4" s="1534" t="s">
        <v>904</v>
      </c>
      <c r="D4" s="373" t="s">
        <v>905</v>
      </c>
      <c r="E4" s="373" t="s">
        <v>906</v>
      </c>
      <c r="F4" s="373" t="s">
        <v>907</v>
      </c>
      <c r="G4" s="373" t="s">
        <v>908</v>
      </c>
      <c r="H4" s="373" t="s">
        <v>909</v>
      </c>
      <c r="I4" s="373" t="s">
        <v>910</v>
      </c>
      <c r="J4" s="373" t="s">
        <v>911</v>
      </c>
      <c r="K4" s="373" t="s">
        <v>912</v>
      </c>
      <c r="L4" s="373" t="s">
        <v>913</v>
      </c>
      <c r="M4" s="373" t="s">
        <v>914</v>
      </c>
      <c r="N4" s="373" t="s">
        <v>915</v>
      </c>
      <c r="O4" s="373" t="s">
        <v>916</v>
      </c>
      <c r="P4" s="373" t="s">
        <v>917</v>
      </c>
      <c r="Q4" s="1182" t="s">
        <v>918</v>
      </c>
      <c r="R4" s="1631" t="s">
        <v>8</v>
      </c>
      <c r="S4" s="188" t="s">
        <v>8</v>
      </c>
      <c r="T4" s="186" t="s">
        <v>9</v>
      </c>
      <c r="U4" s="187" t="s">
        <v>10</v>
      </c>
      <c r="V4" s="186" t="s">
        <v>11</v>
      </c>
      <c r="W4" s="187" t="s">
        <v>12</v>
      </c>
      <c r="X4" s="186" t="s">
        <v>13</v>
      </c>
      <c r="Y4" s="187" t="s">
        <v>14</v>
      </c>
      <c r="Z4" s="186" t="s">
        <v>15</v>
      </c>
      <c r="AA4" s="187" t="s">
        <v>16</v>
      </c>
      <c r="AB4" s="186" t="s">
        <v>17</v>
      </c>
      <c r="AC4" s="187" t="s">
        <v>18</v>
      </c>
      <c r="AD4" s="241" t="s">
        <v>19</v>
      </c>
      <c r="AE4" s="242" t="s">
        <v>20</v>
      </c>
      <c r="AF4" s="241" t="s">
        <v>21</v>
      </c>
      <c r="AG4" s="242" t="s">
        <v>22</v>
      </c>
      <c r="AH4" s="386" t="s">
        <v>23</v>
      </c>
      <c r="AI4" s="384" t="s">
        <v>24</v>
      </c>
      <c r="AJ4" s="244" t="s">
        <v>25</v>
      </c>
      <c r="AK4" s="242" t="s">
        <v>26</v>
      </c>
      <c r="AL4" s="244" t="s">
        <v>27</v>
      </c>
      <c r="AM4" s="243" t="s">
        <v>28</v>
      </c>
      <c r="AN4" s="244" t="s">
        <v>29</v>
      </c>
      <c r="AO4" s="245" t="s">
        <v>30</v>
      </c>
      <c r="AP4" s="1846" t="s">
        <v>71</v>
      </c>
      <c r="AQ4" s="245" t="s">
        <v>187</v>
      </c>
      <c r="AR4" s="363" t="s">
        <v>212</v>
      </c>
      <c r="AS4" s="384" t="s">
        <v>222</v>
      </c>
      <c r="AT4" s="974" t="s">
        <v>428</v>
      </c>
      <c r="AU4" s="243" t="s">
        <v>431</v>
      </c>
      <c r="AV4" s="1857" t="s">
        <v>874</v>
      </c>
      <c r="AW4" s="369"/>
      <c r="AX4" s="1108" t="s">
        <v>160</v>
      </c>
      <c r="AY4" s="1138"/>
      <c r="AZ4" s="1827"/>
      <c r="BA4" s="1110" t="s">
        <v>859</v>
      </c>
      <c r="BB4" s="1109" t="s">
        <v>859</v>
      </c>
      <c r="BC4" s="1110" t="s">
        <v>859</v>
      </c>
      <c r="BD4" s="1111" t="s">
        <v>859</v>
      </c>
    </row>
    <row r="5" spans="1:56" s="248" customFormat="1" ht="14" customHeight="1" thickBot="1">
      <c r="A5" s="246"/>
      <c r="B5" s="247"/>
      <c r="C5" s="1858">
        <v>1975</v>
      </c>
      <c r="D5" s="1859">
        <v>1976</v>
      </c>
      <c r="E5" s="1859">
        <v>1977</v>
      </c>
      <c r="F5" s="1859">
        <v>1978</v>
      </c>
      <c r="G5" s="1859">
        <v>1979</v>
      </c>
      <c r="H5" s="1859">
        <v>1980</v>
      </c>
      <c r="I5" s="1859">
        <v>1981</v>
      </c>
      <c r="J5" s="1859">
        <v>1982</v>
      </c>
      <c r="K5" s="1859">
        <v>1983</v>
      </c>
      <c r="L5" s="1859">
        <v>1984</v>
      </c>
      <c r="M5" s="1859">
        <v>1985</v>
      </c>
      <c r="N5" s="1859">
        <v>1986</v>
      </c>
      <c r="O5" s="1859">
        <v>1987</v>
      </c>
      <c r="P5" s="1859">
        <v>1988</v>
      </c>
      <c r="Q5" s="1860">
        <v>1989</v>
      </c>
      <c r="R5" s="1861">
        <v>1990</v>
      </c>
      <c r="S5" s="75">
        <v>1990</v>
      </c>
      <c r="T5" s="73">
        <v>1991</v>
      </c>
      <c r="U5" s="74">
        <v>1992</v>
      </c>
      <c r="V5" s="73">
        <v>1993</v>
      </c>
      <c r="W5" s="74">
        <v>1994</v>
      </c>
      <c r="X5" s="73">
        <v>1995</v>
      </c>
      <c r="Y5" s="74">
        <v>1996</v>
      </c>
      <c r="Z5" s="73">
        <v>1997</v>
      </c>
      <c r="AA5" s="74">
        <v>1998</v>
      </c>
      <c r="AB5" s="73">
        <v>1999</v>
      </c>
      <c r="AC5" s="74">
        <v>2000</v>
      </c>
      <c r="AD5" s="73">
        <v>2001</v>
      </c>
      <c r="AE5" s="74">
        <v>2002</v>
      </c>
      <c r="AF5" s="73">
        <v>2003</v>
      </c>
      <c r="AG5" s="74">
        <v>2004</v>
      </c>
      <c r="AH5" s="75">
        <v>2005</v>
      </c>
      <c r="AI5" s="1862">
        <v>2006</v>
      </c>
      <c r="AJ5" s="1193">
        <v>2007</v>
      </c>
      <c r="AK5" s="1194">
        <v>2008</v>
      </c>
      <c r="AL5" s="1193">
        <v>2009</v>
      </c>
      <c r="AM5" s="1192">
        <v>2010</v>
      </c>
      <c r="AN5" s="1193">
        <v>2011</v>
      </c>
      <c r="AO5" s="1195">
        <v>2012</v>
      </c>
      <c r="AP5" s="1863">
        <v>2013</v>
      </c>
      <c r="AQ5" s="1195">
        <v>2014</v>
      </c>
      <c r="AR5" s="1192">
        <v>2015</v>
      </c>
      <c r="AS5" s="1862">
        <v>2016</v>
      </c>
      <c r="AT5" s="1196">
        <v>2017</v>
      </c>
      <c r="AU5" s="1192">
        <v>2018</v>
      </c>
      <c r="AV5" s="1864">
        <v>2019</v>
      </c>
      <c r="AW5" s="1849" t="s">
        <v>861</v>
      </c>
      <c r="AX5" s="1113" t="s">
        <v>857</v>
      </c>
      <c r="AY5" s="1139" t="s">
        <v>858</v>
      </c>
      <c r="AZ5" s="1828" t="s">
        <v>852</v>
      </c>
      <c r="BA5" s="1931" t="s">
        <v>861</v>
      </c>
      <c r="BB5" s="1114" t="s">
        <v>857</v>
      </c>
      <c r="BC5" s="1115" t="s">
        <v>858</v>
      </c>
      <c r="BD5" s="1116" t="s">
        <v>852</v>
      </c>
    </row>
    <row r="6" spans="1:56" ht="14" customHeight="1">
      <c r="A6" s="249"/>
      <c r="B6" s="2043" t="s">
        <v>32</v>
      </c>
      <c r="C6" s="1633">
        <f t="shared" ref="C6:P6" si="0">C7+C22</f>
        <v>3633156</v>
      </c>
      <c r="D6" s="1633">
        <f t="shared" si="0"/>
        <v>4082104</v>
      </c>
      <c r="E6" s="1633">
        <f t="shared" si="0"/>
        <v>4456658</v>
      </c>
      <c r="F6" s="1633">
        <f t="shared" si="0"/>
        <v>4766355</v>
      </c>
      <c r="G6" s="1633">
        <f t="shared" si="0"/>
        <v>5137882</v>
      </c>
      <c r="H6" s="1633">
        <f t="shared" si="0"/>
        <v>5599896</v>
      </c>
      <c r="I6" s="1633">
        <f t="shared" si="0"/>
        <v>5978570</v>
      </c>
      <c r="J6" s="1633">
        <f t="shared" si="0"/>
        <v>6470990</v>
      </c>
      <c r="K6" s="1633">
        <f t="shared" si="0"/>
        <v>6786433</v>
      </c>
      <c r="L6" s="1633">
        <f t="shared" si="0"/>
        <v>7065004</v>
      </c>
      <c r="M6" s="1633">
        <f t="shared" si="0"/>
        <v>7461078</v>
      </c>
      <c r="N6" s="1633">
        <f t="shared" si="0"/>
        <v>7753956</v>
      </c>
      <c r="O6" s="1633">
        <f t="shared" si="0"/>
        <v>8027147</v>
      </c>
      <c r="P6" s="1633">
        <f t="shared" si="0"/>
        <v>8505821</v>
      </c>
      <c r="Q6" s="1834">
        <f>Q7+Q22</f>
        <v>10775805</v>
      </c>
      <c r="R6" s="2044" t="s">
        <v>333</v>
      </c>
      <c r="S6" s="1633">
        <f>S7+S22</f>
        <v>10990753</v>
      </c>
      <c r="T6" s="1633">
        <f t="shared" ref="T6:AC6" si="1">T7+T22</f>
        <v>11804416</v>
      </c>
      <c r="U6" s="1633">
        <f t="shared" si="1"/>
        <v>12167564</v>
      </c>
      <c r="V6" s="1633">
        <f t="shared" si="1"/>
        <v>12531967</v>
      </c>
      <c r="W6" s="1633">
        <f t="shared" si="1"/>
        <v>12392390</v>
      </c>
      <c r="X6" s="1633">
        <f t="shared" si="1"/>
        <v>12445766</v>
      </c>
      <c r="Y6" s="1633">
        <f t="shared" si="1"/>
        <v>12938069</v>
      </c>
      <c r="Z6" s="1633">
        <f t="shared" si="1"/>
        <v>13060120</v>
      </c>
      <c r="AA6" s="1633">
        <f t="shared" si="1"/>
        <v>13056922</v>
      </c>
      <c r="AB6" s="1633">
        <f t="shared" si="1"/>
        <v>13086937</v>
      </c>
      <c r="AC6" s="1633">
        <f t="shared" si="1"/>
        <v>13052538</v>
      </c>
      <c r="AD6" s="257">
        <v>13251936</v>
      </c>
      <c r="AE6" s="257">
        <v>13078039</v>
      </c>
      <c r="AF6" s="257">
        <v>13047050</v>
      </c>
      <c r="AG6" s="257">
        <v>13095398</v>
      </c>
      <c r="AH6" s="258">
        <v>13209418</v>
      </c>
      <c r="AI6" s="257">
        <v>13108740.706137888</v>
      </c>
      <c r="AJ6" s="257">
        <v>13289152.336426578</v>
      </c>
      <c r="AK6" s="257">
        <v>12933430.864771742</v>
      </c>
      <c r="AL6" s="257">
        <v>12738639.844262013</v>
      </c>
      <c r="AM6" s="257">
        <v>12708199.86231917</v>
      </c>
      <c r="AN6" s="257">
        <v>12708387.685429411</v>
      </c>
      <c r="AO6" s="257">
        <v>12657639.75838406</v>
      </c>
      <c r="AP6" s="257">
        <v>13189273.461746579</v>
      </c>
      <c r="AQ6" s="257">
        <v>13046235.821155073</v>
      </c>
      <c r="AR6" s="2045">
        <v>13109606.547004441</v>
      </c>
      <c r="AS6" s="257">
        <v>13050033.548768487</v>
      </c>
      <c r="AT6" s="257">
        <v>13116927.910581781</v>
      </c>
      <c r="AU6" s="1591">
        <f>'21QE支出名目'!D87</f>
        <v>13273525</v>
      </c>
      <c r="AV6" s="1867">
        <v>13087989</v>
      </c>
      <c r="AW6" s="1865">
        <f>(AD6-W6)/W6*100</f>
        <v>6.9360793196469777</v>
      </c>
      <c r="AX6" s="1177">
        <f>(AK6-AD6)/AD6*100</f>
        <v>-2.4034611639254644</v>
      </c>
      <c r="AY6" s="1062">
        <f>(AP6-AK6)/AK6*100</f>
        <v>1.9781494921947145</v>
      </c>
      <c r="AZ6" s="1143">
        <f>(AT6-AP6)/AP6*100</f>
        <v>-0.54851809218017489</v>
      </c>
      <c r="BA6" s="1143"/>
      <c r="BB6" s="1117">
        <f>((AK6/ABS(AD6))^(1/7)-1)*100</f>
        <v>-0.34694184601453681</v>
      </c>
      <c r="BC6" s="1118">
        <f>((AP6/ABS(AK6))^(1/5)-1)*100</f>
        <v>0.39253608634506332</v>
      </c>
      <c r="BD6" s="1119">
        <f>((AT6/ABS(AP6))^(1/5)-1)*100</f>
        <v>-0.10994511133052276</v>
      </c>
    </row>
    <row r="7" spans="1:56" ht="14" customHeight="1">
      <c r="A7" s="249"/>
      <c r="B7" s="254" t="s">
        <v>33</v>
      </c>
      <c r="C7" s="231">
        <f>'17支出名目H12'!W8</f>
        <v>3585747</v>
      </c>
      <c r="D7" s="231">
        <f>'17支出名目H12'!X8</f>
        <v>4030577</v>
      </c>
      <c r="E7" s="231">
        <f>'17支出名目H12'!Y8</f>
        <v>4387565</v>
      </c>
      <c r="F7" s="231">
        <f>'17支出名目H12'!Z8</f>
        <v>4697630</v>
      </c>
      <c r="G7" s="231">
        <f>'17支出名目H12'!AA8</f>
        <v>5052065</v>
      </c>
      <c r="H7" s="231">
        <f>'17支出名目H12'!AB8</f>
        <v>5509761</v>
      </c>
      <c r="I7" s="231">
        <f>'17支出名目H12'!AC8</f>
        <v>5879258</v>
      </c>
      <c r="J7" s="231">
        <f>'17支出名目H12'!AD8</f>
        <v>6374899</v>
      </c>
      <c r="K7" s="231">
        <f>'17支出名目H12'!AE8</f>
        <v>6678158</v>
      </c>
      <c r="L7" s="231">
        <f>'17支出名目H12'!AF8</f>
        <v>6948947</v>
      </c>
      <c r="M7" s="231">
        <f>'17支出名目H12'!AG8</f>
        <v>7340279</v>
      </c>
      <c r="N7" s="231">
        <f>'17支出名目H12'!AH8</f>
        <v>7632658</v>
      </c>
      <c r="O7" s="231">
        <f>'17支出名目H12'!AI8</f>
        <v>7900058</v>
      </c>
      <c r="P7" s="231">
        <f>'17支出名目H12'!AJ8</f>
        <v>8370144</v>
      </c>
      <c r="Q7" s="1558">
        <f>ROUND('12支出名目'!Q7*'3支出名目長期'!$R7,0)</f>
        <v>10631554</v>
      </c>
      <c r="R7" s="1632">
        <f>'12支出名目'!S7/ABS('12支出名目'!R7)</f>
        <v>1.2196255876999085</v>
      </c>
      <c r="S7" s="255">
        <v>10848122</v>
      </c>
      <c r="T7" s="255">
        <v>11642708</v>
      </c>
      <c r="U7" s="255">
        <v>11987984</v>
      </c>
      <c r="V7" s="255">
        <v>12343205</v>
      </c>
      <c r="W7" s="255">
        <v>12199428</v>
      </c>
      <c r="X7" s="255">
        <v>12240596</v>
      </c>
      <c r="Y7" s="255">
        <v>12728726</v>
      </c>
      <c r="Z7" s="255">
        <v>12855998</v>
      </c>
      <c r="AA7" s="255">
        <v>12825732</v>
      </c>
      <c r="AB7" s="255">
        <v>12846980</v>
      </c>
      <c r="AC7" s="256">
        <v>12840146</v>
      </c>
      <c r="AD7" s="257">
        <v>13026220</v>
      </c>
      <c r="AE7" s="253">
        <v>12860783</v>
      </c>
      <c r="AF7" s="253">
        <v>12810124</v>
      </c>
      <c r="AG7" s="253">
        <v>12847986</v>
      </c>
      <c r="AH7" s="387">
        <v>12957722</v>
      </c>
      <c r="AI7" s="253">
        <v>12856073.593993887</v>
      </c>
      <c r="AJ7" s="253">
        <v>13045049.005626578</v>
      </c>
      <c r="AK7" s="257">
        <v>12694146.477698741</v>
      </c>
      <c r="AL7" s="253">
        <v>12497566.048294013</v>
      </c>
      <c r="AM7" s="253">
        <v>12454154.754074169</v>
      </c>
      <c r="AN7" s="253">
        <v>12432471.02732541</v>
      </c>
      <c r="AO7" s="253">
        <v>12369484.366436061</v>
      </c>
      <c r="AP7" s="255">
        <v>12900171.806146579</v>
      </c>
      <c r="AQ7" s="253">
        <v>12765427.216008073</v>
      </c>
      <c r="AR7" s="983">
        <v>12782715.848220441</v>
      </c>
      <c r="AS7" s="253">
        <v>12694965.036684487</v>
      </c>
      <c r="AT7" s="257">
        <v>12755795.421026781</v>
      </c>
      <c r="AU7" s="1845"/>
      <c r="AV7" s="1868"/>
      <c r="AW7" s="1865">
        <f t="shared" ref="AW7:AW50" si="2">(AD7-W7)/W7*100</f>
        <v>6.7773013619982834</v>
      </c>
      <c r="AX7" s="1177">
        <f t="shared" ref="AX7:AX50" si="3">(AK7-AD7)/AD7*100</f>
        <v>-2.5492700284599716</v>
      </c>
      <c r="AY7" s="1062">
        <f t="shared" ref="AY7:AY50" si="4">(AP7-AK7)/AK7*100</f>
        <v>1.6229947307586658</v>
      </c>
      <c r="AZ7" s="1143">
        <f t="shared" ref="AZ7:AZ50" si="5">(AT7-AP7)/AP7*100</f>
        <v>-1.1191818782677472</v>
      </c>
      <c r="BA7" s="1143"/>
      <c r="BB7" s="1117">
        <f t="shared" ref="BB7:BB50" si="6">((AK7/ABS(AD7))^(1/7)-1)*100</f>
        <v>-0.36822423334331722</v>
      </c>
      <c r="BC7" s="1118">
        <f t="shared" ref="BC7:BC50" si="7">((AP7/ABS(AK7))^(1/5)-1)*100</f>
        <v>0.32251194705725794</v>
      </c>
      <c r="BD7" s="1119">
        <f t="shared" ref="BD7:BD50" si="8">((AT7/ABS(AP7))^(1/5)-1)*100</f>
        <v>-0.22484521217041031</v>
      </c>
    </row>
    <row r="8" spans="1:56" ht="14" customHeight="1">
      <c r="A8" s="249"/>
      <c r="B8" s="254" t="s">
        <v>55</v>
      </c>
      <c r="C8" s="1637"/>
      <c r="D8" s="1637"/>
      <c r="E8" s="1637"/>
      <c r="F8" s="1637"/>
      <c r="G8" s="1637"/>
      <c r="H8" s="1637"/>
      <c r="I8" s="1637"/>
      <c r="J8" s="1637"/>
      <c r="K8" s="1637"/>
      <c r="L8" s="1637"/>
      <c r="M8" s="1637"/>
      <c r="N8" s="1637"/>
      <c r="O8" s="1637"/>
      <c r="P8" s="1637"/>
      <c r="Q8" s="1835"/>
      <c r="R8" s="1844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388"/>
      <c r="AD8" s="257">
        <v>1732327</v>
      </c>
      <c r="AE8" s="253">
        <v>1682358</v>
      </c>
      <c r="AF8" s="253">
        <v>1701179</v>
      </c>
      <c r="AG8" s="253">
        <v>1704673</v>
      </c>
      <c r="AH8" s="387">
        <v>1678932</v>
      </c>
      <c r="AI8" s="253">
        <v>1668422.7742361231</v>
      </c>
      <c r="AJ8" s="253">
        <v>1709169.8917308329</v>
      </c>
      <c r="AK8" s="257">
        <v>1759659.2986933971</v>
      </c>
      <c r="AL8" s="253">
        <v>1784658.9541978922</v>
      </c>
      <c r="AM8" s="253">
        <v>1822672.0314199529</v>
      </c>
      <c r="AN8" s="253">
        <v>1829376.6620234286</v>
      </c>
      <c r="AO8" s="253">
        <v>1866004.5193466959</v>
      </c>
      <c r="AP8" s="255">
        <v>1908418.8641054323</v>
      </c>
      <c r="AQ8" s="253">
        <v>1943829.6667708789</v>
      </c>
      <c r="AR8" s="983">
        <v>2044476.5942771707</v>
      </c>
      <c r="AS8" s="253">
        <v>2049773.2904491206</v>
      </c>
      <c r="AT8" s="257">
        <v>2056242.7602950407</v>
      </c>
      <c r="AU8" s="1845"/>
      <c r="AV8" s="1868"/>
      <c r="AW8" s="1933" t="s">
        <v>333</v>
      </c>
      <c r="AX8" s="1177">
        <f t="shared" si="3"/>
        <v>1.5777794084717887</v>
      </c>
      <c r="AY8" s="1062">
        <f t="shared" si="4"/>
        <v>8.4538845401774037</v>
      </c>
      <c r="AZ8" s="1143">
        <f t="shared" si="5"/>
        <v>7.7458832004839007</v>
      </c>
      <c r="BA8" s="1143"/>
      <c r="BB8" s="1117">
        <f t="shared" si="6"/>
        <v>0.22388766393011128</v>
      </c>
      <c r="BC8" s="1118">
        <f t="shared" si="7"/>
        <v>1.6363411690450969</v>
      </c>
      <c r="BD8" s="1119">
        <f t="shared" si="8"/>
        <v>1.503294192128668</v>
      </c>
    </row>
    <row r="9" spans="1:56" ht="14" customHeight="1">
      <c r="A9" s="249"/>
      <c r="B9" s="254" t="s">
        <v>56</v>
      </c>
      <c r="C9" s="1637"/>
      <c r="D9" s="1637"/>
      <c r="E9" s="1637"/>
      <c r="F9" s="1637"/>
      <c r="G9" s="1637"/>
      <c r="H9" s="1637"/>
      <c r="I9" s="1637"/>
      <c r="J9" s="1637"/>
      <c r="K9" s="1637"/>
      <c r="L9" s="1637"/>
      <c r="M9" s="1637"/>
      <c r="N9" s="1637"/>
      <c r="O9" s="1637"/>
      <c r="P9" s="1637"/>
      <c r="Q9" s="1835"/>
      <c r="R9" s="1844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388"/>
      <c r="AD9" s="257">
        <v>438865</v>
      </c>
      <c r="AE9" s="253">
        <v>467571</v>
      </c>
      <c r="AF9" s="253">
        <v>413922</v>
      </c>
      <c r="AG9" s="253">
        <v>370846</v>
      </c>
      <c r="AH9" s="387">
        <v>335014</v>
      </c>
      <c r="AI9" s="253">
        <v>331802.74894149491</v>
      </c>
      <c r="AJ9" s="253">
        <v>317429.97628714348</v>
      </c>
      <c r="AK9" s="257">
        <v>301823.27611197357</v>
      </c>
      <c r="AL9" s="253">
        <v>291343.49806059711</v>
      </c>
      <c r="AM9" s="253">
        <v>287778.15031220618</v>
      </c>
      <c r="AN9" s="253">
        <v>291930.77914769849</v>
      </c>
      <c r="AO9" s="253">
        <v>286028.05904213665</v>
      </c>
      <c r="AP9" s="255">
        <v>285665.82099909586</v>
      </c>
      <c r="AQ9" s="253">
        <v>266896.64066066773</v>
      </c>
      <c r="AR9" s="983">
        <v>271834.64445681049</v>
      </c>
      <c r="AS9" s="253">
        <v>262033.37447708898</v>
      </c>
      <c r="AT9" s="257">
        <v>251759.87264168015</v>
      </c>
      <c r="AU9" s="1845"/>
      <c r="AV9" s="1868"/>
      <c r="AW9" s="1933" t="s">
        <v>333</v>
      </c>
      <c r="AX9" s="1177">
        <f t="shared" si="3"/>
        <v>-31.226396246687806</v>
      </c>
      <c r="AY9" s="1062">
        <f t="shared" si="4"/>
        <v>-5.3532833255986016</v>
      </c>
      <c r="AZ9" s="1143">
        <f t="shared" si="5"/>
        <v>-11.869095238216481</v>
      </c>
      <c r="BA9" s="1143"/>
      <c r="BB9" s="1117">
        <f t="shared" si="6"/>
        <v>-5.2073771025000992</v>
      </c>
      <c r="BC9" s="1118">
        <f t="shared" si="7"/>
        <v>-1.0943479262512379</v>
      </c>
      <c r="BD9" s="1119">
        <f t="shared" si="8"/>
        <v>-2.4952786000901783</v>
      </c>
    </row>
    <row r="10" spans="1:56" ht="14" customHeight="1">
      <c r="A10" s="249"/>
      <c r="B10" s="254" t="s">
        <v>57</v>
      </c>
      <c r="C10" s="1637"/>
      <c r="D10" s="1637"/>
      <c r="E10" s="1637"/>
      <c r="F10" s="1637"/>
      <c r="G10" s="1637"/>
      <c r="H10" s="1637"/>
      <c r="I10" s="1637"/>
      <c r="J10" s="1637"/>
      <c r="K10" s="1637"/>
      <c r="L10" s="1637"/>
      <c r="M10" s="1637"/>
      <c r="N10" s="1637"/>
      <c r="O10" s="1637"/>
      <c r="P10" s="1637"/>
      <c r="Q10" s="1835"/>
      <c r="R10" s="1844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388"/>
      <c r="AD10" s="257">
        <v>527472</v>
      </c>
      <c r="AE10" s="253">
        <v>528035</v>
      </c>
      <c r="AF10" s="253">
        <v>451745</v>
      </c>
      <c r="AG10" s="253">
        <v>454842</v>
      </c>
      <c r="AH10" s="387">
        <v>411138</v>
      </c>
      <c r="AI10" s="253">
        <v>443880.97757840547</v>
      </c>
      <c r="AJ10" s="253">
        <v>435469.16129929753</v>
      </c>
      <c r="AK10" s="257">
        <v>434873.36443296779</v>
      </c>
      <c r="AL10" s="253">
        <v>430273.25866632932</v>
      </c>
      <c r="AM10" s="253">
        <v>423199.37043040805</v>
      </c>
      <c r="AN10" s="253">
        <v>434381.13357495726</v>
      </c>
      <c r="AO10" s="253">
        <v>439661.54246477864</v>
      </c>
      <c r="AP10" s="255">
        <v>491729.53545358422</v>
      </c>
      <c r="AQ10" s="253">
        <v>494423.64534595353</v>
      </c>
      <c r="AR10" s="983">
        <v>486418.68631598225</v>
      </c>
      <c r="AS10" s="253">
        <v>449948.1786188712</v>
      </c>
      <c r="AT10" s="257">
        <v>415166.45163581299</v>
      </c>
      <c r="AU10" s="1845"/>
      <c r="AV10" s="1868"/>
      <c r="AW10" s="1933" t="s">
        <v>333</v>
      </c>
      <c r="AX10" s="1177">
        <f t="shared" si="3"/>
        <v>-17.55517554809207</v>
      </c>
      <c r="AY10" s="1062">
        <f t="shared" si="4"/>
        <v>13.07419025185672</v>
      </c>
      <c r="AZ10" s="1143">
        <f t="shared" si="5"/>
        <v>-15.570161704268473</v>
      </c>
      <c r="BA10" s="1143"/>
      <c r="BB10" s="1117">
        <f t="shared" si="6"/>
        <v>-2.720049147524628</v>
      </c>
      <c r="BC10" s="1118">
        <f t="shared" si="7"/>
        <v>2.4879242687787739</v>
      </c>
      <c r="BD10" s="1119">
        <f t="shared" si="8"/>
        <v>-3.3283365849448465</v>
      </c>
    </row>
    <row r="11" spans="1:56" ht="14" customHeight="1">
      <c r="A11" s="249"/>
      <c r="B11" s="254" t="s">
        <v>58</v>
      </c>
      <c r="C11" s="1637"/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1835"/>
      <c r="R11" s="1844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388"/>
      <c r="AD11" s="257">
        <v>3168791</v>
      </c>
      <c r="AE11" s="253">
        <v>3178403</v>
      </c>
      <c r="AF11" s="253">
        <v>3156756</v>
      </c>
      <c r="AG11" s="253">
        <v>3232509</v>
      </c>
      <c r="AH11" s="387">
        <v>3260269</v>
      </c>
      <c r="AI11" s="253">
        <v>3338351.9836287731</v>
      </c>
      <c r="AJ11" s="253">
        <v>3409464.4640392256</v>
      </c>
      <c r="AK11" s="257">
        <v>3278692.1890018233</v>
      </c>
      <c r="AL11" s="253">
        <v>3278846.5638978221</v>
      </c>
      <c r="AM11" s="253">
        <v>3330310.0621374366</v>
      </c>
      <c r="AN11" s="253">
        <v>3365366.0932387183</v>
      </c>
      <c r="AO11" s="253">
        <v>3415612.2413001084</v>
      </c>
      <c r="AP11" s="255">
        <v>3657448.6226634244</v>
      </c>
      <c r="AQ11" s="253">
        <v>3667938.0391061101</v>
      </c>
      <c r="AR11" s="983">
        <v>3633238.6145949941</v>
      </c>
      <c r="AS11" s="253">
        <v>3622162.7868347289</v>
      </c>
      <c r="AT11" s="257">
        <v>3763541.3406219087</v>
      </c>
      <c r="AU11" s="1845"/>
      <c r="AV11" s="1868"/>
      <c r="AW11" s="1933" t="s">
        <v>333</v>
      </c>
      <c r="AX11" s="1177">
        <f t="shared" si="3"/>
        <v>3.4682372236548042</v>
      </c>
      <c r="AY11" s="1062">
        <f t="shared" si="4"/>
        <v>11.552058315572191</v>
      </c>
      <c r="AZ11" s="1143">
        <f t="shared" si="5"/>
        <v>2.900730233121513</v>
      </c>
      <c r="BA11" s="1143"/>
      <c r="BB11" s="1117">
        <f t="shared" si="6"/>
        <v>0.48825226987028181</v>
      </c>
      <c r="BC11" s="1118">
        <f t="shared" si="7"/>
        <v>2.2105011350325388</v>
      </c>
      <c r="BD11" s="1119">
        <f t="shared" si="8"/>
        <v>0.57352948596858244</v>
      </c>
    </row>
    <row r="12" spans="1:56" ht="14" customHeight="1">
      <c r="A12" s="249"/>
      <c r="B12" s="254" t="s">
        <v>59</v>
      </c>
      <c r="C12" s="1637"/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835"/>
      <c r="R12" s="1844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388"/>
      <c r="AD12" s="257">
        <v>631984</v>
      </c>
      <c r="AE12" s="253">
        <v>563144</v>
      </c>
      <c r="AF12" s="253">
        <v>575570</v>
      </c>
      <c r="AG12" s="253">
        <v>533153</v>
      </c>
      <c r="AH12" s="387">
        <v>603925</v>
      </c>
      <c r="AI12" s="253">
        <v>521121.55641144764</v>
      </c>
      <c r="AJ12" s="253">
        <v>506567.40165450063</v>
      </c>
      <c r="AK12" s="257">
        <v>501001.47219392634</v>
      </c>
      <c r="AL12" s="253">
        <v>474442.19375774829</v>
      </c>
      <c r="AM12" s="253">
        <v>478465.13120758662</v>
      </c>
      <c r="AN12" s="253">
        <v>444027.3925109469</v>
      </c>
      <c r="AO12" s="253">
        <v>456932.45141621522</v>
      </c>
      <c r="AP12" s="255">
        <v>534287.5739369489</v>
      </c>
      <c r="AQ12" s="253">
        <v>514526.17459850031</v>
      </c>
      <c r="AR12" s="983">
        <v>514148.46315202932</v>
      </c>
      <c r="AS12" s="253">
        <v>517881.02410551911</v>
      </c>
      <c r="AT12" s="257">
        <v>521750.697574978</v>
      </c>
      <c r="AU12" s="1845"/>
      <c r="AV12" s="1868"/>
      <c r="AW12" s="1933" t="s">
        <v>333</v>
      </c>
      <c r="AX12" s="1177">
        <f t="shared" si="3"/>
        <v>-20.72560821256134</v>
      </c>
      <c r="AY12" s="1062">
        <f t="shared" si="4"/>
        <v>6.6439129604270439</v>
      </c>
      <c r="AZ12" s="1143">
        <f t="shared" si="5"/>
        <v>-2.3464660182140751</v>
      </c>
      <c r="BA12" s="1143"/>
      <c r="BB12" s="1117">
        <f t="shared" si="6"/>
        <v>-3.2634895924591567</v>
      </c>
      <c r="BC12" s="1118">
        <f t="shared" si="7"/>
        <v>1.2948147083645001</v>
      </c>
      <c r="BD12" s="1119">
        <f t="shared" si="8"/>
        <v>-0.47376097614368895</v>
      </c>
    </row>
    <row r="13" spans="1:56" ht="14" customHeight="1">
      <c r="A13" s="249"/>
      <c r="B13" s="254" t="s">
        <v>60</v>
      </c>
      <c r="C13" s="1637"/>
      <c r="D13" s="1637"/>
      <c r="E13" s="1637"/>
      <c r="F13" s="1637"/>
      <c r="G13" s="1637"/>
      <c r="H13" s="1637"/>
      <c r="I13" s="1637"/>
      <c r="J13" s="1637"/>
      <c r="K13" s="1637"/>
      <c r="L13" s="1637"/>
      <c r="M13" s="1637"/>
      <c r="N13" s="1637"/>
      <c r="O13" s="1637"/>
      <c r="P13" s="1637"/>
      <c r="Q13" s="1835"/>
      <c r="R13" s="1844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388"/>
      <c r="AD13" s="257">
        <v>266369</v>
      </c>
      <c r="AE13" s="253">
        <v>261951</v>
      </c>
      <c r="AF13" s="253">
        <v>285050</v>
      </c>
      <c r="AG13" s="253">
        <v>290385</v>
      </c>
      <c r="AH13" s="387">
        <v>293028</v>
      </c>
      <c r="AI13" s="253">
        <v>270487.66047991352</v>
      </c>
      <c r="AJ13" s="253">
        <v>300973.34284747374</v>
      </c>
      <c r="AK13" s="257">
        <v>307869.98195565469</v>
      </c>
      <c r="AL13" s="253">
        <v>318200.5533231736</v>
      </c>
      <c r="AM13" s="253">
        <v>317717.21103836701</v>
      </c>
      <c r="AN13" s="253">
        <v>324640.9535958058</v>
      </c>
      <c r="AO13" s="253">
        <v>318504.61842674908</v>
      </c>
      <c r="AP13" s="255">
        <v>324632.90377873922</v>
      </c>
      <c r="AQ13" s="253">
        <v>326820.25555290753</v>
      </c>
      <c r="AR13" s="983">
        <v>338922.42789771251</v>
      </c>
      <c r="AS13" s="253">
        <v>335332.75232993881</v>
      </c>
      <c r="AT13" s="257">
        <v>326735.49508490053</v>
      </c>
      <c r="AU13" s="1845"/>
      <c r="AV13" s="1868"/>
      <c r="AW13" s="1933" t="s">
        <v>333</v>
      </c>
      <c r="AX13" s="1177">
        <f t="shared" si="3"/>
        <v>15.580259698258688</v>
      </c>
      <c r="AY13" s="1062">
        <f t="shared" si="4"/>
        <v>5.4448055366109207</v>
      </c>
      <c r="AZ13" s="1143">
        <f t="shared" si="5"/>
        <v>0.64768274616869337</v>
      </c>
      <c r="BA13" s="1143"/>
      <c r="BB13" s="1117">
        <f t="shared" si="6"/>
        <v>2.0900416157231261</v>
      </c>
      <c r="BC13" s="1118">
        <f t="shared" si="7"/>
        <v>1.0659908199061485</v>
      </c>
      <c r="BD13" s="1119">
        <f t="shared" si="8"/>
        <v>0.12920225315022904</v>
      </c>
    </row>
    <row r="14" spans="1:56" ht="14" customHeight="1">
      <c r="A14" s="249"/>
      <c r="B14" s="254" t="s">
        <v>61</v>
      </c>
      <c r="C14" s="1637"/>
      <c r="D14" s="1637"/>
      <c r="E14" s="1637"/>
      <c r="F14" s="1637"/>
      <c r="G14" s="1637"/>
      <c r="H14" s="1637"/>
      <c r="I14" s="1637"/>
      <c r="J14" s="1637"/>
      <c r="K14" s="1637"/>
      <c r="L14" s="1637"/>
      <c r="M14" s="1637"/>
      <c r="N14" s="1637"/>
      <c r="O14" s="1637"/>
      <c r="P14" s="1637"/>
      <c r="Q14" s="1835"/>
      <c r="R14" s="1844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388"/>
      <c r="AD14" s="257">
        <v>1321293</v>
      </c>
      <c r="AE14" s="253">
        <v>1304432</v>
      </c>
      <c r="AF14" s="253">
        <v>1344522</v>
      </c>
      <c r="AG14" s="253">
        <v>1365485</v>
      </c>
      <c r="AH14" s="387">
        <v>1421853</v>
      </c>
      <c r="AI14" s="253">
        <v>1354773.1319731295</v>
      </c>
      <c r="AJ14" s="253">
        <v>1349786.6660638887</v>
      </c>
      <c r="AK14" s="257">
        <v>1307249.8708885063</v>
      </c>
      <c r="AL14" s="253">
        <v>1295030.7685232679</v>
      </c>
      <c r="AM14" s="253">
        <v>1248793.5605552064</v>
      </c>
      <c r="AN14" s="253">
        <v>1284811.9031023607</v>
      </c>
      <c r="AO14" s="253">
        <v>1295121.408122963</v>
      </c>
      <c r="AP14" s="255">
        <v>1291308.071709007</v>
      </c>
      <c r="AQ14" s="253">
        <v>1250263.7447086396</v>
      </c>
      <c r="AR14" s="983">
        <v>1164411.9894798642</v>
      </c>
      <c r="AS14" s="253">
        <v>1178789.6697629993</v>
      </c>
      <c r="AT14" s="257">
        <v>1170682.0895614498</v>
      </c>
      <c r="AU14" s="1845"/>
      <c r="AV14" s="1868"/>
      <c r="AW14" s="1933" t="s">
        <v>333</v>
      </c>
      <c r="AX14" s="1177">
        <f t="shared" si="3"/>
        <v>-1.0628323249645391</v>
      </c>
      <c r="AY14" s="1062">
        <f t="shared" si="4"/>
        <v>-1.2194913562059877</v>
      </c>
      <c r="AZ14" s="1143">
        <f t="shared" si="5"/>
        <v>-9.3413790860853503</v>
      </c>
      <c r="BA14" s="1143"/>
      <c r="BB14" s="1117">
        <f t="shared" si="6"/>
        <v>-0.15252937396826871</v>
      </c>
      <c r="BC14" s="1118">
        <f t="shared" si="7"/>
        <v>-0.2450967787553826</v>
      </c>
      <c r="BD14" s="1119">
        <f t="shared" si="8"/>
        <v>-1.9422730709950375</v>
      </c>
    </row>
    <row r="15" spans="1:56" ht="14" customHeight="1">
      <c r="A15" s="249"/>
      <c r="B15" s="254" t="s">
        <v>62</v>
      </c>
      <c r="C15" s="1637"/>
      <c r="D15" s="1637"/>
      <c r="E15" s="1637"/>
      <c r="F15" s="1637"/>
      <c r="G15" s="1637"/>
      <c r="H15" s="1637"/>
      <c r="I15" s="1637"/>
      <c r="J15" s="1637"/>
      <c r="K15" s="1637"/>
      <c r="L15" s="1637"/>
      <c r="M15" s="1637"/>
      <c r="N15" s="1637"/>
      <c r="O15" s="1637"/>
      <c r="P15" s="1637"/>
      <c r="Q15" s="1835"/>
      <c r="R15" s="1844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388"/>
      <c r="AD15" s="257">
        <v>271385</v>
      </c>
      <c r="AE15" s="253">
        <v>293392</v>
      </c>
      <c r="AF15" s="253">
        <v>310866</v>
      </c>
      <c r="AG15" s="253">
        <v>323003</v>
      </c>
      <c r="AH15" s="387">
        <v>309211</v>
      </c>
      <c r="AI15" s="253">
        <v>332158.71461065527</v>
      </c>
      <c r="AJ15" s="253">
        <v>351586.72756132256</v>
      </c>
      <c r="AK15" s="257">
        <v>368387.60161189025</v>
      </c>
      <c r="AL15" s="253">
        <v>394093.94694012858</v>
      </c>
      <c r="AM15" s="253">
        <v>412719.06495027116</v>
      </c>
      <c r="AN15" s="253">
        <v>422221.99366700678</v>
      </c>
      <c r="AO15" s="253">
        <v>422075.25861974276</v>
      </c>
      <c r="AP15" s="255">
        <v>438434.23426903138</v>
      </c>
      <c r="AQ15" s="253">
        <v>451725.93249031657</v>
      </c>
      <c r="AR15" s="983">
        <v>438414.27569046163</v>
      </c>
      <c r="AS15" s="253">
        <v>447373.60863545176</v>
      </c>
      <c r="AT15" s="257">
        <v>456548.26407340349</v>
      </c>
      <c r="AU15" s="1845"/>
      <c r="AV15" s="1868"/>
      <c r="AW15" s="1933" t="s">
        <v>333</v>
      </c>
      <c r="AX15" s="1177">
        <f t="shared" si="3"/>
        <v>35.743538372382503</v>
      </c>
      <c r="AY15" s="1062">
        <f t="shared" si="4"/>
        <v>19.014383858373662</v>
      </c>
      <c r="AZ15" s="1143">
        <f t="shared" si="5"/>
        <v>4.131527236820884</v>
      </c>
      <c r="BA15" s="1143"/>
      <c r="BB15" s="1117">
        <f t="shared" si="6"/>
        <v>4.4623714641963241</v>
      </c>
      <c r="BC15" s="1118">
        <f t="shared" si="7"/>
        <v>3.5427965527328853</v>
      </c>
      <c r="BD15" s="1119">
        <f t="shared" si="8"/>
        <v>0.8129788523588255</v>
      </c>
    </row>
    <row r="16" spans="1:56" ht="14" customHeight="1">
      <c r="A16" s="249"/>
      <c r="B16" s="254" t="s">
        <v>63</v>
      </c>
      <c r="C16" s="1637"/>
      <c r="D16" s="1637"/>
      <c r="E16" s="1637"/>
      <c r="F16" s="1637"/>
      <c r="G16" s="1637"/>
      <c r="H16" s="1637"/>
      <c r="I16" s="1637"/>
      <c r="J16" s="1637"/>
      <c r="K16" s="1637"/>
      <c r="L16" s="1637"/>
      <c r="M16" s="1637"/>
      <c r="N16" s="1637"/>
      <c r="O16" s="1637"/>
      <c r="P16" s="1637"/>
      <c r="Q16" s="1835"/>
      <c r="R16" s="1844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388"/>
      <c r="AD16" s="257">
        <v>1477570</v>
      </c>
      <c r="AE16" s="253">
        <v>1409236</v>
      </c>
      <c r="AF16" s="253">
        <v>1378595</v>
      </c>
      <c r="AG16" s="253">
        <v>1415805</v>
      </c>
      <c r="AH16" s="387">
        <v>1361080</v>
      </c>
      <c r="AI16" s="253">
        <v>1333652.0430131976</v>
      </c>
      <c r="AJ16" s="253">
        <v>1326709.8606082366</v>
      </c>
      <c r="AK16" s="257">
        <v>1265167.1966672323</v>
      </c>
      <c r="AL16" s="253">
        <v>1204579.573334869</v>
      </c>
      <c r="AM16" s="253">
        <v>1173888.6658897011</v>
      </c>
      <c r="AN16" s="253">
        <v>1086155.7532640586</v>
      </c>
      <c r="AO16" s="253">
        <v>1039024.0541322159</v>
      </c>
      <c r="AP16" s="255">
        <v>1075810.3588915952</v>
      </c>
      <c r="AQ16" s="253">
        <v>1048152.4325980563</v>
      </c>
      <c r="AR16" s="983">
        <v>1029940.6525608745</v>
      </c>
      <c r="AS16" s="253">
        <v>1005580.4340053305</v>
      </c>
      <c r="AT16" s="257">
        <v>980899.06009219796</v>
      </c>
      <c r="AU16" s="1845"/>
      <c r="AV16" s="1868"/>
      <c r="AW16" s="1933" t="s">
        <v>333</v>
      </c>
      <c r="AX16" s="1177">
        <f t="shared" si="3"/>
        <v>-14.375143196787135</v>
      </c>
      <c r="AY16" s="1062">
        <f t="shared" si="4"/>
        <v>-14.966941782434018</v>
      </c>
      <c r="AZ16" s="1143">
        <f t="shared" si="5"/>
        <v>-8.8223075763263772</v>
      </c>
      <c r="BA16" s="1143"/>
      <c r="BB16" s="1117">
        <f t="shared" si="6"/>
        <v>-2.1926689047563341</v>
      </c>
      <c r="BC16" s="1118">
        <f t="shared" si="7"/>
        <v>-3.1905930295322071</v>
      </c>
      <c r="BD16" s="1119">
        <f t="shared" si="8"/>
        <v>-1.830242244517799</v>
      </c>
    </row>
    <row r="17" spans="1:56" ht="14" customHeight="1">
      <c r="A17" s="249"/>
      <c r="B17" s="254" t="s">
        <v>64</v>
      </c>
      <c r="C17" s="1637"/>
      <c r="D17" s="1637"/>
      <c r="E17" s="1637"/>
      <c r="F17" s="1637"/>
      <c r="G17" s="1637"/>
      <c r="H17" s="1637"/>
      <c r="I17" s="1637"/>
      <c r="J17" s="1637"/>
      <c r="K17" s="1637"/>
      <c r="L17" s="1637"/>
      <c r="M17" s="1637"/>
      <c r="N17" s="1637"/>
      <c r="O17" s="1637"/>
      <c r="P17" s="1637"/>
      <c r="Q17" s="1835"/>
      <c r="R17" s="1844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388"/>
      <c r="AD17" s="257">
        <v>243023</v>
      </c>
      <c r="AE17" s="253">
        <v>296404</v>
      </c>
      <c r="AF17" s="253">
        <v>304412</v>
      </c>
      <c r="AG17" s="253">
        <v>295655</v>
      </c>
      <c r="AH17" s="387">
        <v>259254</v>
      </c>
      <c r="AI17" s="253">
        <v>291577.7394630505</v>
      </c>
      <c r="AJ17" s="253">
        <v>298059.72223568131</v>
      </c>
      <c r="AK17" s="257">
        <v>303997.96282719163</v>
      </c>
      <c r="AL17" s="253">
        <v>311849.73654736573</v>
      </c>
      <c r="AM17" s="253">
        <v>280662.48355739564</v>
      </c>
      <c r="AN17" s="253">
        <v>275892.20196026348</v>
      </c>
      <c r="AO17" s="253">
        <v>265917.88398436387</v>
      </c>
      <c r="AP17" s="255">
        <v>254707.28599885065</v>
      </c>
      <c r="AQ17" s="253">
        <v>252984.90550621913</v>
      </c>
      <c r="AR17" s="983">
        <v>249437.16430115059</v>
      </c>
      <c r="AS17" s="253">
        <v>241932.91964367821</v>
      </c>
      <c r="AT17" s="257">
        <v>233102.19549629322</v>
      </c>
      <c r="AU17" s="1845"/>
      <c r="AV17" s="1868"/>
      <c r="AW17" s="1933" t="s">
        <v>333</v>
      </c>
      <c r="AX17" s="1177">
        <f t="shared" si="3"/>
        <v>25.090202502311154</v>
      </c>
      <c r="AY17" s="1062">
        <f t="shared" si="4"/>
        <v>-16.214147085044903</v>
      </c>
      <c r="AZ17" s="1143">
        <f t="shared" si="5"/>
        <v>-8.4823213508917537</v>
      </c>
      <c r="BA17" s="1143"/>
      <c r="BB17" s="1117">
        <f t="shared" si="6"/>
        <v>3.2497579545361255</v>
      </c>
      <c r="BC17" s="1118">
        <f t="shared" si="7"/>
        <v>-3.4762604768674099</v>
      </c>
      <c r="BD17" s="1119">
        <f t="shared" si="8"/>
        <v>-1.757139507084593</v>
      </c>
    </row>
    <row r="18" spans="1:56" ht="14" customHeight="1">
      <c r="A18" s="249"/>
      <c r="B18" s="254" t="s">
        <v>65</v>
      </c>
      <c r="C18" s="1637"/>
      <c r="D18" s="1637"/>
      <c r="E18" s="1637"/>
      <c r="F18" s="1637"/>
      <c r="G18" s="1637"/>
      <c r="H18" s="1637"/>
      <c r="I18" s="1637"/>
      <c r="J18" s="1637"/>
      <c r="K18" s="1637"/>
      <c r="L18" s="1637"/>
      <c r="M18" s="1637"/>
      <c r="N18" s="1637"/>
      <c r="O18" s="1637"/>
      <c r="P18" s="1637"/>
      <c r="Q18" s="1835"/>
      <c r="R18" s="1844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388"/>
      <c r="AD18" s="257">
        <v>1020138</v>
      </c>
      <c r="AE18" s="253">
        <v>1019036</v>
      </c>
      <c r="AF18" s="253">
        <v>952465</v>
      </c>
      <c r="AG18" s="253">
        <v>997694</v>
      </c>
      <c r="AH18" s="387">
        <v>965376</v>
      </c>
      <c r="AI18" s="253">
        <v>968379.75677490269</v>
      </c>
      <c r="AJ18" s="253">
        <v>998873.77659552486</v>
      </c>
      <c r="AK18" s="257">
        <v>1002017.9258909813</v>
      </c>
      <c r="AL18" s="253">
        <v>985233.49665286927</v>
      </c>
      <c r="AM18" s="253">
        <v>964005.72093247517</v>
      </c>
      <c r="AN18" s="253">
        <v>953762.33798949991</v>
      </c>
      <c r="AO18" s="253">
        <v>938029.97214868269</v>
      </c>
      <c r="AP18" s="255">
        <v>932213.75502277969</v>
      </c>
      <c r="AQ18" s="253">
        <v>928629.23955729743</v>
      </c>
      <c r="AR18" s="983">
        <v>933114.90279434936</v>
      </c>
      <c r="AS18" s="253">
        <v>930330.69307250518</v>
      </c>
      <c r="AT18" s="257">
        <v>917070.66725709604</v>
      </c>
      <c r="AU18" s="1845"/>
      <c r="AV18" s="1868"/>
      <c r="AW18" s="1933" t="s">
        <v>333</v>
      </c>
      <c r="AX18" s="1177">
        <f t="shared" si="3"/>
        <v>-1.7762375393347436</v>
      </c>
      <c r="AY18" s="1062">
        <f t="shared" si="4"/>
        <v>-6.9663594896401362</v>
      </c>
      <c r="AZ18" s="1143">
        <f t="shared" si="5"/>
        <v>-1.6244222619643298</v>
      </c>
      <c r="BA18" s="1143"/>
      <c r="BB18" s="1117">
        <f t="shared" si="6"/>
        <v>-0.25570137779877822</v>
      </c>
      <c r="BC18" s="1118">
        <f t="shared" si="7"/>
        <v>-1.4338023781649722</v>
      </c>
      <c r="BD18" s="1119">
        <f t="shared" si="8"/>
        <v>-0.32701626233814229</v>
      </c>
    </row>
    <row r="19" spans="1:56" ht="14" customHeight="1">
      <c r="A19" s="249"/>
      <c r="B19" s="254" t="s">
        <v>66</v>
      </c>
      <c r="C19" s="1637"/>
      <c r="D19" s="1637"/>
      <c r="E19" s="1637"/>
      <c r="F19" s="1637"/>
      <c r="G19" s="1637"/>
      <c r="H19" s="1637"/>
      <c r="I19" s="1637"/>
      <c r="J19" s="1637"/>
      <c r="K19" s="1637"/>
      <c r="L19" s="1637"/>
      <c r="M19" s="1637"/>
      <c r="N19" s="1637"/>
      <c r="O19" s="1637"/>
      <c r="P19" s="1637"/>
      <c r="Q19" s="1835"/>
      <c r="R19" s="1844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388"/>
      <c r="AD19" s="257">
        <v>1927003</v>
      </c>
      <c r="AE19" s="253">
        <v>1856821</v>
      </c>
      <c r="AF19" s="253">
        <v>1935042</v>
      </c>
      <c r="AG19" s="253">
        <v>1863936</v>
      </c>
      <c r="AH19" s="387">
        <v>2058642</v>
      </c>
      <c r="AI19" s="253">
        <v>2001464.5068827935</v>
      </c>
      <c r="AJ19" s="253">
        <v>2040958.0147034484</v>
      </c>
      <c r="AK19" s="257">
        <v>1863406.3374231982</v>
      </c>
      <c r="AL19" s="253">
        <v>1729013.5043919494</v>
      </c>
      <c r="AM19" s="253">
        <v>1713943.301643163</v>
      </c>
      <c r="AN19" s="253">
        <v>1719903.8232506667</v>
      </c>
      <c r="AO19" s="253">
        <v>1626572.3574314062</v>
      </c>
      <c r="AP19" s="255">
        <v>1705514.7793180905</v>
      </c>
      <c r="AQ19" s="253">
        <v>1619236.5391125225</v>
      </c>
      <c r="AR19" s="983">
        <v>1678357.43269904</v>
      </c>
      <c r="AS19" s="253">
        <v>1653826.3047492548</v>
      </c>
      <c r="AT19" s="257">
        <v>1662296.5266920191</v>
      </c>
      <c r="AU19" s="1845"/>
      <c r="AV19" s="1868"/>
      <c r="AW19" s="1933" t="s">
        <v>333</v>
      </c>
      <c r="AX19" s="1177">
        <f t="shared" si="3"/>
        <v>-3.3002887165615129</v>
      </c>
      <c r="AY19" s="1062">
        <f t="shared" si="4"/>
        <v>-8.4732757925170077</v>
      </c>
      <c r="AZ19" s="1143">
        <f t="shared" si="5"/>
        <v>-2.5340297926559887</v>
      </c>
      <c r="BA19" s="1143"/>
      <c r="BB19" s="1117">
        <f t="shared" si="6"/>
        <v>-0.47827786608655165</v>
      </c>
      <c r="BC19" s="1118">
        <f t="shared" si="7"/>
        <v>-1.7551975295109545</v>
      </c>
      <c r="BD19" s="1119">
        <f t="shared" si="8"/>
        <v>-0.51202252135175153</v>
      </c>
    </row>
    <row r="20" spans="1:56" ht="14" customHeight="1">
      <c r="A20" s="249"/>
      <c r="B20" s="254" t="s">
        <v>227</v>
      </c>
      <c r="C20" s="1637"/>
      <c r="D20" s="1637"/>
      <c r="E20" s="1637"/>
      <c r="F20" s="1637"/>
      <c r="G20" s="1637"/>
      <c r="H20" s="1637"/>
      <c r="I20" s="1637"/>
      <c r="J20" s="1637"/>
      <c r="K20" s="1637"/>
      <c r="L20" s="1637"/>
      <c r="M20" s="1637"/>
      <c r="N20" s="1637"/>
      <c r="O20" s="1637"/>
      <c r="P20" s="1637"/>
      <c r="Q20" s="1835"/>
      <c r="R20" s="1844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388"/>
      <c r="AD20" s="259"/>
      <c r="AE20" s="259"/>
      <c r="AF20" s="259"/>
      <c r="AG20" s="259"/>
      <c r="AH20" s="388"/>
      <c r="AI20" s="253">
        <v>10601059.688402977</v>
      </c>
      <c r="AJ20" s="253">
        <v>10763154.778501537</v>
      </c>
      <c r="AK20" s="257">
        <v>10452452.434292972</v>
      </c>
      <c r="AL20" s="253">
        <v>10239102.60447491</v>
      </c>
      <c r="AM20" s="253">
        <v>10179133.633684017</v>
      </c>
      <c r="AN20" s="253">
        <v>10139670.334922461</v>
      </c>
      <c r="AO20" s="253">
        <v>10062175.086901881</v>
      </c>
      <c r="AP20" s="255">
        <v>10550373.841132205</v>
      </c>
      <c r="AQ20" s="253">
        <v>10400954.423926366</v>
      </c>
      <c r="AR20" s="983">
        <v>10402001.991152063</v>
      </c>
      <c r="AS20" s="253">
        <v>10302677.218126271</v>
      </c>
      <c r="AT20" s="257">
        <v>10347487.263820518</v>
      </c>
      <c r="AU20" s="1845"/>
      <c r="AV20" s="1868"/>
      <c r="AW20" s="1933" t="s">
        <v>333</v>
      </c>
      <c r="AX20" s="1939"/>
      <c r="AY20" s="1062">
        <f t="shared" si="4"/>
        <v>0.93682709827951038</v>
      </c>
      <c r="AZ20" s="1143">
        <f t="shared" si="5"/>
        <v>-1.9230273767238806</v>
      </c>
      <c r="BA20" s="1143"/>
      <c r="BB20" s="1935"/>
      <c r="BC20" s="1118">
        <f t="shared" si="7"/>
        <v>0.18666722451621265</v>
      </c>
      <c r="BD20" s="1119">
        <f t="shared" si="8"/>
        <v>-0.38759850391565376</v>
      </c>
    </row>
    <row r="21" spans="1:56" ht="14" customHeight="1">
      <c r="A21" s="249"/>
      <c r="B21" s="254" t="s">
        <v>228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835"/>
      <c r="R21" s="1844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388"/>
      <c r="AD21" s="259"/>
      <c r="AE21" s="259"/>
      <c r="AF21" s="259"/>
      <c r="AG21" s="259"/>
      <c r="AH21" s="388"/>
      <c r="AI21" s="253">
        <v>2255013.9055909095</v>
      </c>
      <c r="AJ21" s="253">
        <v>2281894.2271250407</v>
      </c>
      <c r="AK21" s="257">
        <v>2241694.0434057703</v>
      </c>
      <c r="AL21" s="253">
        <v>2258463.4438191033</v>
      </c>
      <c r="AM21" s="253">
        <v>2275021.1203901521</v>
      </c>
      <c r="AN21" s="253">
        <v>2292800.6924029491</v>
      </c>
      <c r="AO21" s="253">
        <v>2307309.2795341806</v>
      </c>
      <c r="AP21" s="255">
        <v>2349797.965014373</v>
      </c>
      <c r="AQ21" s="253">
        <v>2364472.7920817067</v>
      </c>
      <c r="AR21" s="983">
        <v>2380713.8570683789</v>
      </c>
      <c r="AS21" s="253">
        <v>2392287.8185582161</v>
      </c>
      <c r="AT21" s="257">
        <v>2408308.1572062625</v>
      </c>
      <c r="AU21" s="1845"/>
      <c r="AV21" s="1868"/>
      <c r="AW21" s="1933" t="s">
        <v>333</v>
      </c>
      <c r="AX21" s="1939"/>
      <c r="AY21" s="1062">
        <f t="shared" si="4"/>
        <v>4.8224208797183605</v>
      </c>
      <c r="AZ21" s="1143">
        <f t="shared" si="5"/>
        <v>2.490009484348652</v>
      </c>
      <c r="BA21" s="1143"/>
      <c r="BB21" s="1935"/>
      <c r="BC21" s="1118">
        <f t="shared" si="7"/>
        <v>0.94640036596538302</v>
      </c>
      <c r="BD21" s="1119">
        <f t="shared" si="8"/>
        <v>0.49311461584675698</v>
      </c>
    </row>
    <row r="22" spans="1:56" ht="14" customHeight="1">
      <c r="A22" s="260"/>
      <c r="B22" s="261" t="s">
        <v>34</v>
      </c>
      <c r="C22" s="231">
        <f>'17支出名目H12'!W19</f>
        <v>47409</v>
      </c>
      <c r="D22" s="231">
        <f>'17支出名目H12'!X19</f>
        <v>51527</v>
      </c>
      <c r="E22" s="231">
        <f>'17支出名目H12'!Y19</f>
        <v>69093</v>
      </c>
      <c r="F22" s="231">
        <f>'17支出名目H12'!Z19</f>
        <v>68725</v>
      </c>
      <c r="G22" s="231">
        <f>'17支出名目H12'!AA19</f>
        <v>85817</v>
      </c>
      <c r="H22" s="231">
        <f>'17支出名目H12'!AB19</f>
        <v>90135</v>
      </c>
      <c r="I22" s="231">
        <f>'17支出名目H12'!AC19</f>
        <v>99312</v>
      </c>
      <c r="J22" s="231">
        <f>'17支出名目H12'!AD19</f>
        <v>96091</v>
      </c>
      <c r="K22" s="231">
        <f>'17支出名目H12'!AE19</f>
        <v>108275</v>
      </c>
      <c r="L22" s="231">
        <f>'17支出名目H12'!AF19</f>
        <v>116057</v>
      </c>
      <c r="M22" s="231">
        <f>'17支出名目H12'!AG19</f>
        <v>120799</v>
      </c>
      <c r="N22" s="231">
        <f>'17支出名目H12'!AH19</f>
        <v>121298</v>
      </c>
      <c r="O22" s="231">
        <f>'17支出名目H12'!AI19</f>
        <v>127089</v>
      </c>
      <c r="P22" s="231">
        <f>'17支出名目H12'!AJ19</f>
        <v>135677</v>
      </c>
      <c r="Q22" s="1558">
        <f>'17支出名目H12'!AK19</f>
        <v>144251</v>
      </c>
      <c r="R22" s="1632">
        <f>'12支出名目'!S22/ABS('12支出名目'!R22)</f>
        <v>1.0141711344017976</v>
      </c>
      <c r="S22" s="255">
        <v>142631</v>
      </c>
      <c r="T22" s="255">
        <v>161708</v>
      </c>
      <c r="U22" s="255">
        <v>179580</v>
      </c>
      <c r="V22" s="255">
        <v>188762</v>
      </c>
      <c r="W22" s="255">
        <v>192962</v>
      </c>
      <c r="X22" s="255">
        <v>205170</v>
      </c>
      <c r="Y22" s="255">
        <v>209343</v>
      </c>
      <c r="Z22" s="255">
        <v>204122</v>
      </c>
      <c r="AA22" s="255">
        <v>231190</v>
      </c>
      <c r="AB22" s="255">
        <v>239957</v>
      </c>
      <c r="AC22" s="256">
        <v>212392</v>
      </c>
      <c r="AD22" s="976">
        <v>225716</v>
      </c>
      <c r="AE22" s="262">
        <v>217256</v>
      </c>
      <c r="AF22" s="262">
        <v>236926</v>
      </c>
      <c r="AG22" s="262">
        <v>247412</v>
      </c>
      <c r="AH22" s="389">
        <v>251696</v>
      </c>
      <c r="AI22" s="262">
        <v>252667.11214400001</v>
      </c>
      <c r="AJ22" s="262">
        <v>244103.3308</v>
      </c>
      <c r="AK22" s="976">
        <v>239284.38707300002</v>
      </c>
      <c r="AL22" s="262">
        <v>241073.79596800005</v>
      </c>
      <c r="AM22" s="262">
        <v>254045.10824500004</v>
      </c>
      <c r="AN22" s="262">
        <v>275916.65810400003</v>
      </c>
      <c r="AO22" s="262">
        <v>288155.39194799995</v>
      </c>
      <c r="AP22" s="1847">
        <v>289101.6556</v>
      </c>
      <c r="AQ22" s="262">
        <v>280808.60514699999</v>
      </c>
      <c r="AR22" s="983">
        <v>326890.69878400001</v>
      </c>
      <c r="AS22" s="253">
        <v>355068.51208399999</v>
      </c>
      <c r="AT22" s="257">
        <v>361132.48955499998</v>
      </c>
      <c r="AU22" s="1845"/>
      <c r="AV22" s="1868"/>
      <c r="AW22" s="1865">
        <f t="shared" si="2"/>
        <v>16.974326551341715</v>
      </c>
      <c r="AX22" s="1177">
        <f t="shared" si="3"/>
        <v>6.0112650733665403</v>
      </c>
      <c r="AY22" s="1062">
        <f t="shared" si="4"/>
        <v>20.819272471714548</v>
      </c>
      <c r="AZ22" s="1143">
        <f t="shared" si="5"/>
        <v>24.915400019244988</v>
      </c>
      <c r="BA22" s="1143"/>
      <c r="BB22" s="1117">
        <f t="shared" si="6"/>
        <v>0.8374179878761101</v>
      </c>
      <c r="BC22" s="1118">
        <f t="shared" si="7"/>
        <v>3.8549601075632101</v>
      </c>
      <c r="BD22" s="1119">
        <f t="shared" si="8"/>
        <v>4.549797652097709</v>
      </c>
    </row>
    <row r="23" spans="1:56" ht="14" customHeight="1">
      <c r="A23" s="249"/>
      <c r="B23" s="2043" t="s">
        <v>35</v>
      </c>
      <c r="C23" s="1633">
        <f t="shared" ref="C23:P23" si="9">SUM(C24:C27)</f>
        <v>976884</v>
      </c>
      <c r="D23" s="1633">
        <f t="shared" si="9"/>
        <v>1052452</v>
      </c>
      <c r="E23" s="1633">
        <f t="shared" si="9"/>
        <v>1151279</v>
      </c>
      <c r="F23" s="1633">
        <f t="shared" si="9"/>
        <v>1248086</v>
      </c>
      <c r="G23" s="1633">
        <f t="shared" si="9"/>
        <v>1341039</v>
      </c>
      <c r="H23" s="1633">
        <f t="shared" si="9"/>
        <v>1496577</v>
      </c>
      <c r="I23" s="1633">
        <f t="shared" si="9"/>
        <v>1627686</v>
      </c>
      <c r="J23" s="1633">
        <f t="shared" si="9"/>
        <v>1628715</v>
      </c>
      <c r="K23" s="1633">
        <f t="shared" si="9"/>
        <v>1685057</v>
      </c>
      <c r="L23" s="1633">
        <f t="shared" si="9"/>
        <v>1798987</v>
      </c>
      <c r="M23" s="1633">
        <f t="shared" si="9"/>
        <v>1819569</v>
      </c>
      <c r="N23" s="1633">
        <f t="shared" si="9"/>
        <v>1890470</v>
      </c>
      <c r="O23" s="1633">
        <f t="shared" si="9"/>
        <v>1929667</v>
      </c>
      <c r="P23" s="1633">
        <f t="shared" si="9"/>
        <v>2010860</v>
      </c>
      <c r="Q23" s="1834">
        <f>SUM(Q24:Q27)</f>
        <v>2130487</v>
      </c>
      <c r="R23" s="2044" t="s">
        <v>333</v>
      </c>
      <c r="S23" s="1633">
        <f>SUM(S24:S27)</f>
        <v>2186493</v>
      </c>
      <c r="T23" s="1633">
        <f t="shared" ref="T23:AC23" si="10">SUM(T24:T27)</f>
        <v>2302034</v>
      </c>
      <c r="U23" s="1633">
        <f t="shared" si="10"/>
        <v>2437304</v>
      </c>
      <c r="V23" s="1633">
        <f t="shared" si="10"/>
        <v>2552128</v>
      </c>
      <c r="W23" s="1633">
        <f t="shared" si="10"/>
        <v>2753651</v>
      </c>
      <c r="X23" s="1633">
        <f t="shared" si="10"/>
        <v>2945929</v>
      </c>
      <c r="Y23" s="1633">
        <f t="shared" si="10"/>
        <v>2789331</v>
      </c>
      <c r="Z23" s="1633">
        <f t="shared" si="10"/>
        <v>2833687</v>
      </c>
      <c r="AA23" s="1633">
        <f t="shared" si="10"/>
        <v>2898720</v>
      </c>
      <c r="AB23" s="1633">
        <f t="shared" si="10"/>
        <v>3098681</v>
      </c>
      <c r="AC23" s="1633">
        <f t="shared" si="10"/>
        <v>3175550</v>
      </c>
      <c r="AD23" s="257">
        <v>3243603</v>
      </c>
      <c r="AE23" s="257">
        <v>3261585</v>
      </c>
      <c r="AF23" s="257">
        <v>3265814</v>
      </c>
      <c r="AG23" s="257">
        <v>3328918</v>
      </c>
      <c r="AH23" s="258">
        <v>3334177</v>
      </c>
      <c r="AI23" s="257">
        <v>3309029.6317612357</v>
      </c>
      <c r="AJ23" s="257">
        <v>3329391.9122521793</v>
      </c>
      <c r="AK23" s="257">
        <v>3403937.097407415</v>
      </c>
      <c r="AL23" s="257">
        <v>3450013.9551837132</v>
      </c>
      <c r="AM23" s="257">
        <v>3486683.438354413</v>
      </c>
      <c r="AN23" s="257">
        <v>3563496.5293746307</v>
      </c>
      <c r="AO23" s="257">
        <v>3552466.8709233366</v>
      </c>
      <c r="AP23" s="257">
        <v>3605361.2501024939</v>
      </c>
      <c r="AQ23" s="257">
        <v>3677182.5347246039</v>
      </c>
      <c r="AR23" s="2045">
        <v>3749295.07849938</v>
      </c>
      <c r="AS23" s="257">
        <v>3795819.8448947696</v>
      </c>
      <c r="AT23" s="257">
        <v>3853823.9069433697</v>
      </c>
      <c r="AU23" s="1591">
        <f>'21QE支出名目'!H87</f>
        <v>3838016</v>
      </c>
      <c r="AV23" s="1867">
        <v>3929360</v>
      </c>
      <c r="AW23" s="1865">
        <f t="shared" si="2"/>
        <v>17.792813976789361</v>
      </c>
      <c r="AX23" s="1177">
        <f t="shared" si="3"/>
        <v>4.9430863582076796</v>
      </c>
      <c r="AY23" s="1062">
        <f t="shared" si="4"/>
        <v>5.9173876288281644</v>
      </c>
      <c r="AZ23" s="1143">
        <f t="shared" si="5"/>
        <v>6.8914774305574067</v>
      </c>
      <c r="BA23" s="1143"/>
      <c r="BB23" s="1117">
        <f t="shared" si="6"/>
        <v>0.69163773553257979</v>
      </c>
      <c r="BC23" s="1118">
        <f t="shared" si="7"/>
        <v>1.1564202780614652</v>
      </c>
      <c r="BD23" s="1119">
        <f t="shared" si="8"/>
        <v>1.3418005009851797</v>
      </c>
    </row>
    <row r="24" spans="1:56" ht="14" customHeight="1">
      <c r="A24" s="249"/>
      <c r="B24" s="254" t="s">
        <v>36</v>
      </c>
      <c r="C24" s="1557">
        <f>'17支出名目H12'!W21</f>
        <v>66558</v>
      </c>
      <c r="D24" s="1557">
        <f>'17支出名目H12'!X21</f>
        <v>71706</v>
      </c>
      <c r="E24" s="1557">
        <f>'17支出名目H12'!Y21</f>
        <v>78440</v>
      </c>
      <c r="F24" s="1557">
        <f>'17支出名目H12'!Z21</f>
        <v>85036</v>
      </c>
      <c r="G24" s="1557">
        <f>'17支出名目H12'!AA21</f>
        <v>91369</v>
      </c>
      <c r="H24" s="1557">
        <f>'17支出名目H12'!AB21</f>
        <v>101966</v>
      </c>
      <c r="I24" s="1557">
        <f>'17支出名目H12'!AC21</f>
        <v>110899</v>
      </c>
      <c r="J24" s="1557">
        <f>'17支出名目H12'!AD21</f>
        <v>110968</v>
      </c>
      <c r="K24" s="1557">
        <f>'17支出名目H12'!AE21</f>
        <v>114807</v>
      </c>
      <c r="L24" s="1557">
        <f>'17支出名目H12'!AF21</f>
        <v>122569</v>
      </c>
      <c r="M24" s="1557">
        <f>'17支出名目H12'!AG21</f>
        <v>123972</v>
      </c>
      <c r="N24" s="1557">
        <f>'17支出名目H12'!AH21</f>
        <v>128802</v>
      </c>
      <c r="O24" s="1557">
        <f>'17支出名目H12'!AI21</f>
        <v>131474</v>
      </c>
      <c r="P24" s="1557">
        <f>'17支出名目H12'!AJ21</f>
        <v>137005</v>
      </c>
      <c r="Q24" s="1559">
        <f>'17支出名目H12'!AK21</f>
        <v>145156</v>
      </c>
      <c r="R24" s="1632">
        <f>'12支出名目'!S24/ABS('12支出名目'!R24)</f>
        <v>1.3630619279990279</v>
      </c>
      <c r="S24" s="255">
        <v>213127</v>
      </c>
      <c r="T24" s="255">
        <v>216195</v>
      </c>
      <c r="U24" s="255">
        <v>222960</v>
      </c>
      <c r="V24" s="255">
        <v>230197</v>
      </c>
      <c r="W24" s="255">
        <v>232175</v>
      </c>
      <c r="X24" s="255">
        <v>250797</v>
      </c>
      <c r="Y24" s="255">
        <v>171545</v>
      </c>
      <c r="Z24" s="255">
        <v>182530</v>
      </c>
      <c r="AA24" s="255">
        <v>180137</v>
      </c>
      <c r="AB24" s="255">
        <v>268040</v>
      </c>
      <c r="AC24" s="256">
        <v>265156</v>
      </c>
      <c r="AD24" s="257">
        <v>254902</v>
      </c>
      <c r="AE24" s="253">
        <v>172258</v>
      </c>
      <c r="AF24" s="253">
        <v>177317</v>
      </c>
      <c r="AG24" s="253">
        <v>234679</v>
      </c>
      <c r="AH24" s="387">
        <v>176532</v>
      </c>
      <c r="AI24" s="253">
        <v>203062.93694350903</v>
      </c>
      <c r="AJ24" s="253">
        <v>190085.51637122518</v>
      </c>
      <c r="AK24" s="257">
        <v>177348.0670588355</v>
      </c>
      <c r="AL24" s="253">
        <v>160388.87757193303</v>
      </c>
      <c r="AM24" s="253">
        <v>176337.05942076808</v>
      </c>
      <c r="AN24" s="253">
        <v>197893.9619306245</v>
      </c>
      <c r="AO24" s="253">
        <v>184013.33416260511</v>
      </c>
      <c r="AP24" s="255">
        <v>187754.33442810643</v>
      </c>
      <c r="AQ24" s="253">
        <v>195184.00684141074</v>
      </c>
      <c r="AR24" s="983">
        <v>187673.92475702593</v>
      </c>
      <c r="AS24" s="253">
        <v>200207.63508045781</v>
      </c>
      <c r="AT24" s="257">
        <v>191479.28489650655</v>
      </c>
      <c r="AU24" s="1845"/>
      <c r="AV24" s="1868"/>
      <c r="AW24" s="1865">
        <f t="shared" si="2"/>
        <v>9.7887369441154295</v>
      </c>
      <c r="AX24" s="1177">
        <f t="shared" si="3"/>
        <v>-30.424999780764566</v>
      </c>
      <c r="AY24" s="1062">
        <f t="shared" si="4"/>
        <v>5.867708366857272</v>
      </c>
      <c r="AZ24" s="1143">
        <f t="shared" si="5"/>
        <v>1.9839491214656599</v>
      </c>
      <c r="BA24" s="1143"/>
      <c r="BB24" s="1117">
        <f t="shared" si="6"/>
        <v>-5.0503612747914373</v>
      </c>
      <c r="BC24" s="1118">
        <f t="shared" si="7"/>
        <v>1.1469292596033576</v>
      </c>
      <c r="BD24" s="1119">
        <f t="shared" si="8"/>
        <v>0.39367795104674475</v>
      </c>
    </row>
    <row r="25" spans="1:56" ht="14" customHeight="1">
      <c r="A25" s="249"/>
      <c r="B25" s="254" t="s">
        <v>37</v>
      </c>
      <c r="C25" s="1557">
        <f>'17支出名目H12'!W22</f>
        <v>266825</v>
      </c>
      <c r="D25" s="1557">
        <f>'17支出名目H12'!X22</f>
        <v>287465</v>
      </c>
      <c r="E25" s="1557">
        <f>'17支出名目H12'!Y22</f>
        <v>314459</v>
      </c>
      <c r="F25" s="1557">
        <f>'17支出名目H12'!Z22</f>
        <v>340901</v>
      </c>
      <c r="G25" s="1557">
        <f>'17支出名目H12'!AA22</f>
        <v>366290</v>
      </c>
      <c r="H25" s="1557">
        <f>'17支出名目H12'!AB22</f>
        <v>408773</v>
      </c>
      <c r="I25" s="1557">
        <f>'17支出名目H12'!AC22</f>
        <v>444584</v>
      </c>
      <c r="J25" s="1557">
        <f>'17支出名目H12'!AD22</f>
        <v>444865</v>
      </c>
      <c r="K25" s="1557">
        <f>'17支出名目H12'!AE22</f>
        <v>460255</v>
      </c>
      <c r="L25" s="1557">
        <f>'17支出名目H12'!AF22</f>
        <v>491374</v>
      </c>
      <c r="M25" s="1557">
        <f>'17支出名目H12'!AG22</f>
        <v>496996</v>
      </c>
      <c r="N25" s="1557">
        <f>'17支出名目H12'!AH22</f>
        <v>516362</v>
      </c>
      <c r="O25" s="1557">
        <f>'17支出名目H12'!AI22</f>
        <v>527068</v>
      </c>
      <c r="P25" s="1557">
        <f>'17支出名目H12'!AJ22</f>
        <v>549245</v>
      </c>
      <c r="Q25" s="1559">
        <f>'17支出名目H12'!AK22</f>
        <v>581921</v>
      </c>
      <c r="R25" s="1632">
        <f>'12支出名目'!S25/ABS('12支出名目'!R25)</f>
        <v>0.97505830598533516</v>
      </c>
      <c r="S25" s="255">
        <v>609976</v>
      </c>
      <c r="T25" s="255">
        <v>644625</v>
      </c>
      <c r="U25" s="255">
        <v>661179</v>
      </c>
      <c r="V25" s="255">
        <v>685908</v>
      </c>
      <c r="W25" s="255">
        <v>787640</v>
      </c>
      <c r="X25" s="255">
        <v>733073</v>
      </c>
      <c r="Y25" s="255">
        <v>740464</v>
      </c>
      <c r="Z25" s="255">
        <v>766813</v>
      </c>
      <c r="AA25" s="255">
        <v>776459</v>
      </c>
      <c r="AB25" s="255">
        <v>799383</v>
      </c>
      <c r="AC25" s="256">
        <v>779101</v>
      </c>
      <c r="AD25" s="257">
        <v>779279</v>
      </c>
      <c r="AE25" s="253">
        <v>813998</v>
      </c>
      <c r="AF25" s="253">
        <v>804035</v>
      </c>
      <c r="AG25" s="253">
        <v>787013</v>
      </c>
      <c r="AH25" s="387">
        <v>779586</v>
      </c>
      <c r="AI25" s="253">
        <v>737907.80670204246</v>
      </c>
      <c r="AJ25" s="253">
        <v>782029.19050755736</v>
      </c>
      <c r="AK25" s="257">
        <v>753117.05102330155</v>
      </c>
      <c r="AL25" s="253">
        <v>716290.06447615474</v>
      </c>
      <c r="AM25" s="253">
        <v>729408.77684345341</v>
      </c>
      <c r="AN25" s="253">
        <v>720335.27154344774</v>
      </c>
      <c r="AO25" s="253">
        <v>693189.12804366706</v>
      </c>
      <c r="AP25" s="255">
        <v>667421.37724721432</v>
      </c>
      <c r="AQ25" s="253">
        <v>679108.5802933271</v>
      </c>
      <c r="AR25" s="983">
        <v>665917.04804773908</v>
      </c>
      <c r="AS25" s="253">
        <v>669418.60554199107</v>
      </c>
      <c r="AT25" s="257">
        <v>585426.64819046028</v>
      </c>
      <c r="AU25" s="1845"/>
      <c r="AV25" s="1868"/>
      <c r="AW25" s="1865">
        <f t="shared" si="2"/>
        <v>-1.0615255700573867</v>
      </c>
      <c r="AX25" s="1177">
        <f t="shared" si="3"/>
        <v>-3.3571992799367685</v>
      </c>
      <c r="AY25" s="1062">
        <f t="shared" si="4"/>
        <v>-11.378798774990928</v>
      </c>
      <c r="AZ25" s="1143">
        <f t="shared" si="5"/>
        <v>-12.285301587872725</v>
      </c>
      <c r="BA25" s="1143"/>
      <c r="BB25" s="1117">
        <f t="shared" si="6"/>
        <v>-0.48664731989175314</v>
      </c>
      <c r="BC25" s="1118">
        <f t="shared" si="7"/>
        <v>-2.3870301025930463</v>
      </c>
      <c r="BD25" s="1119">
        <f t="shared" si="8"/>
        <v>-2.5875480787266425</v>
      </c>
    </row>
    <row r="26" spans="1:56" ht="14" customHeight="1">
      <c r="A26" s="249"/>
      <c r="B26" s="254" t="s">
        <v>38</v>
      </c>
      <c r="C26" s="1557">
        <f>'17支出名目H12'!W23</f>
        <v>312789</v>
      </c>
      <c r="D26" s="1557">
        <f>'17支出名目H12'!X23</f>
        <v>336985</v>
      </c>
      <c r="E26" s="1557">
        <f>'17支出名目H12'!Y23</f>
        <v>368628</v>
      </c>
      <c r="F26" s="1557">
        <f>'17支出名目H12'!Z23</f>
        <v>399624</v>
      </c>
      <c r="G26" s="1557">
        <f>'17支出名目H12'!AA23</f>
        <v>429387</v>
      </c>
      <c r="H26" s="1557">
        <f>'17支出名目H12'!AB23</f>
        <v>479189</v>
      </c>
      <c r="I26" s="1557">
        <f>'17支出名目H12'!AC23</f>
        <v>521168</v>
      </c>
      <c r="J26" s="1557">
        <f>'17支出名目H12'!AD23</f>
        <v>521498</v>
      </c>
      <c r="K26" s="1557">
        <f>'17支出名目H12'!AE23</f>
        <v>539538</v>
      </c>
      <c r="L26" s="1557">
        <f>'17支出名目H12'!AF23</f>
        <v>576017</v>
      </c>
      <c r="M26" s="1557">
        <f>'17支出名目H12'!AG23</f>
        <v>582607</v>
      </c>
      <c r="N26" s="1557">
        <f>'17支出名目H12'!AH23</f>
        <v>605309</v>
      </c>
      <c r="O26" s="1557">
        <f>'17支出名目H12'!AI23</f>
        <v>617859</v>
      </c>
      <c r="P26" s="1557">
        <f>'17支出名目H12'!AJ23</f>
        <v>643857</v>
      </c>
      <c r="Q26" s="1559">
        <f>'17支出名目H12'!AK23</f>
        <v>682159</v>
      </c>
      <c r="R26" s="1632">
        <f>'12支出名目'!S26/ABS('12支出名目'!R26)</f>
        <v>0.84141342872595393</v>
      </c>
      <c r="S26" s="255">
        <v>612968</v>
      </c>
      <c r="T26" s="255">
        <v>647299</v>
      </c>
      <c r="U26" s="255">
        <v>696723</v>
      </c>
      <c r="V26" s="255">
        <v>739070</v>
      </c>
      <c r="W26" s="255">
        <v>803242</v>
      </c>
      <c r="X26" s="255">
        <v>996668</v>
      </c>
      <c r="Y26" s="255">
        <v>859625</v>
      </c>
      <c r="Z26" s="255">
        <v>865860</v>
      </c>
      <c r="AA26" s="255">
        <v>900033</v>
      </c>
      <c r="AB26" s="255">
        <v>933821</v>
      </c>
      <c r="AC26" s="256">
        <v>912328</v>
      </c>
      <c r="AD26" s="257">
        <v>926438</v>
      </c>
      <c r="AE26" s="253">
        <v>1014609</v>
      </c>
      <c r="AF26" s="253">
        <v>991751</v>
      </c>
      <c r="AG26" s="253">
        <v>964849</v>
      </c>
      <c r="AH26" s="387">
        <v>989252</v>
      </c>
      <c r="AI26" s="253">
        <v>950074.54575444874</v>
      </c>
      <c r="AJ26" s="253">
        <v>962727.97022121726</v>
      </c>
      <c r="AK26" s="257">
        <v>940400.28861786285</v>
      </c>
      <c r="AL26" s="253">
        <v>972746.82575191231</v>
      </c>
      <c r="AM26" s="253">
        <v>899828.6106357784</v>
      </c>
      <c r="AN26" s="253">
        <v>900937.58892592776</v>
      </c>
      <c r="AO26" s="253">
        <v>880430.20379372779</v>
      </c>
      <c r="AP26" s="255">
        <v>902385.25332467933</v>
      </c>
      <c r="AQ26" s="253">
        <v>901397.86203806475</v>
      </c>
      <c r="AR26" s="983">
        <v>917563.18019523518</v>
      </c>
      <c r="AS26" s="253">
        <v>908189.85057755141</v>
      </c>
      <c r="AT26" s="257">
        <v>993419.13811303326</v>
      </c>
      <c r="AU26" s="1845"/>
      <c r="AV26" s="1868"/>
      <c r="AW26" s="1865">
        <f t="shared" si="2"/>
        <v>15.337345407735153</v>
      </c>
      <c r="AX26" s="1177">
        <f t="shared" si="3"/>
        <v>1.507093687636178</v>
      </c>
      <c r="AY26" s="1062">
        <f t="shared" si="4"/>
        <v>-4.0424312660575072</v>
      </c>
      <c r="AZ26" s="1143">
        <f t="shared" si="5"/>
        <v>10.088139677920891</v>
      </c>
      <c r="BA26" s="1143"/>
      <c r="BB26" s="1117">
        <f t="shared" si="6"/>
        <v>0.2139213230068826</v>
      </c>
      <c r="BC26" s="1118">
        <f t="shared" si="7"/>
        <v>-0.82188559118253623</v>
      </c>
      <c r="BD26" s="1119">
        <f t="shared" si="8"/>
        <v>1.9408162193000456</v>
      </c>
    </row>
    <row r="27" spans="1:56" ht="14" customHeight="1">
      <c r="A27" s="249"/>
      <c r="B27" s="254" t="s">
        <v>263</v>
      </c>
      <c r="C27" s="1557">
        <f>'17支出名目H12'!W24</f>
        <v>330712</v>
      </c>
      <c r="D27" s="1557">
        <f>'17支出名目H12'!X24</f>
        <v>356296</v>
      </c>
      <c r="E27" s="1557">
        <f>'17支出名目H12'!Y24</f>
        <v>389752</v>
      </c>
      <c r="F27" s="1557">
        <f>'17支出名目H12'!Z24</f>
        <v>422525</v>
      </c>
      <c r="G27" s="1557">
        <f>'17支出名目H12'!AA24</f>
        <v>453993</v>
      </c>
      <c r="H27" s="1557">
        <f>'17支出名目H12'!AB24</f>
        <v>506649</v>
      </c>
      <c r="I27" s="1557">
        <f>'17支出名目H12'!AC24</f>
        <v>551035</v>
      </c>
      <c r="J27" s="1557">
        <f>'17支出名目H12'!AD24</f>
        <v>551384</v>
      </c>
      <c r="K27" s="1557">
        <f>'17支出名目H12'!AE24</f>
        <v>570457</v>
      </c>
      <c r="L27" s="1557">
        <f>'17支出名目H12'!AF24</f>
        <v>609027</v>
      </c>
      <c r="M27" s="1557">
        <f>'17支出名目H12'!AG24</f>
        <v>615994</v>
      </c>
      <c r="N27" s="1557">
        <f>'17支出名目H12'!AH24</f>
        <v>639997</v>
      </c>
      <c r="O27" s="1557">
        <f>'17支出名目H12'!AI24</f>
        <v>653266</v>
      </c>
      <c r="P27" s="1557">
        <f>'17支出名目H12'!AJ24</f>
        <v>680753</v>
      </c>
      <c r="Q27" s="1559">
        <f>'17支出名目H12'!AK24</f>
        <v>721251</v>
      </c>
      <c r="R27" s="1632">
        <f>'12支出名目'!S27/ABS('12支出名目'!R27)</f>
        <v>0.96281270608642988</v>
      </c>
      <c r="S27" s="255">
        <v>750422</v>
      </c>
      <c r="T27" s="255">
        <v>793915</v>
      </c>
      <c r="U27" s="255">
        <v>856442</v>
      </c>
      <c r="V27" s="255">
        <v>896953</v>
      </c>
      <c r="W27" s="255">
        <v>930594</v>
      </c>
      <c r="X27" s="255">
        <v>965391</v>
      </c>
      <c r="Y27" s="255">
        <v>1017697</v>
      </c>
      <c r="Z27" s="255">
        <v>1018484</v>
      </c>
      <c r="AA27" s="255">
        <v>1042091</v>
      </c>
      <c r="AB27" s="255">
        <v>1097437</v>
      </c>
      <c r="AC27" s="256">
        <v>1218965</v>
      </c>
      <c r="AD27" s="257">
        <v>1282984</v>
      </c>
      <c r="AE27" s="253">
        <v>1260720</v>
      </c>
      <c r="AF27" s="253">
        <v>1292711</v>
      </c>
      <c r="AG27" s="253">
        <v>1342377</v>
      </c>
      <c r="AH27" s="387">
        <v>1388807</v>
      </c>
      <c r="AI27" s="253">
        <v>1417984.3423612355</v>
      </c>
      <c r="AJ27" s="253">
        <v>1394549.2351521794</v>
      </c>
      <c r="AK27" s="257">
        <v>1533071.6907074151</v>
      </c>
      <c r="AL27" s="253">
        <v>1600588.1873837132</v>
      </c>
      <c r="AM27" s="253">
        <v>1681108.9914544132</v>
      </c>
      <c r="AN27" s="253">
        <v>1744329.7069746307</v>
      </c>
      <c r="AO27" s="253">
        <v>1794834.2049233369</v>
      </c>
      <c r="AP27" s="255">
        <v>1847800.2851024936</v>
      </c>
      <c r="AQ27" s="253">
        <v>1901492.0855518011</v>
      </c>
      <c r="AR27" s="983">
        <v>1978140.9254993799</v>
      </c>
      <c r="AS27" s="253">
        <v>2018003.7536947697</v>
      </c>
      <c r="AT27" s="257">
        <v>2083498.8357433693</v>
      </c>
      <c r="AU27" s="1845"/>
      <c r="AV27" s="1868"/>
      <c r="AW27" s="1865">
        <f t="shared" si="2"/>
        <v>37.86721169489595</v>
      </c>
      <c r="AX27" s="1177">
        <f t="shared" si="3"/>
        <v>19.492658576211014</v>
      </c>
      <c r="AY27" s="1062">
        <f t="shared" si="4"/>
        <v>20.529280939879023</v>
      </c>
      <c r="AZ27" s="1143">
        <f t="shared" si="5"/>
        <v>12.755629087252901</v>
      </c>
      <c r="BA27" s="1143"/>
      <c r="BB27" s="1117">
        <f t="shared" si="6"/>
        <v>2.5767054350146257</v>
      </c>
      <c r="BC27" s="1118">
        <f t="shared" si="7"/>
        <v>3.8050574472312526</v>
      </c>
      <c r="BD27" s="1119">
        <f t="shared" si="8"/>
        <v>2.4301117354687873</v>
      </c>
    </row>
    <row r="28" spans="1:56" ht="14" customHeight="1">
      <c r="A28" s="249"/>
      <c r="B28" s="254" t="s">
        <v>40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1558"/>
      <c r="R28" s="1632" t="s">
        <v>333</v>
      </c>
      <c r="S28" s="255" t="s">
        <v>333</v>
      </c>
      <c r="T28" s="255"/>
      <c r="U28" s="255"/>
      <c r="V28" s="255"/>
      <c r="W28" s="255"/>
      <c r="X28" s="255"/>
      <c r="Y28" s="255"/>
      <c r="Z28" s="255"/>
      <c r="AA28" s="255"/>
      <c r="AB28" s="255"/>
      <c r="AC28" s="256"/>
      <c r="AD28" s="257"/>
      <c r="AE28" s="253"/>
      <c r="AF28" s="253"/>
      <c r="AG28" s="253"/>
      <c r="AH28" s="387" t="s">
        <v>189</v>
      </c>
      <c r="AI28" s="253"/>
      <c r="AJ28" s="253"/>
      <c r="AK28" s="257"/>
      <c r="AL28" s="253"/>
      <c r="AM28" s="253"/>
      <c r="AN28" s="253"/>
      <c r="AO28" s="253"/>
      <c r="AP28" s="255"/>
      <c r="AQ28" s="253"/>
      <c r="AR28" s="983"/>
      <c r="AS28" s="253"/>
      <c r="AT28" s="257"/>
      <c r="AU28" s="1845"/>
      <c r="AV28" s="1868"/>
      <c r="AW28" s="1933"/>
      <c r="AX28" s="1939"/>
      <c r="AY28" s="1934"/>
      <c r="AZ28" s="1936"/>
      <c r="BA28" s="1936"/>
      <c r="BB28" s="1935"/>
      <c r="BC28" s="1937"/>
      <c r="BD28" s="1938"/>
    </row>
    <row r="29" spans="1:56" ht="14" customHeight="1">
      <c r="A29" s="249"/>
      <c r="B29" s="254" t="s">
        <v>41</v>
      </c>
      <c r="C29" s="1637"/>
      <c r="D29" s="1637"/>
      <c r="E29" s="1637"/>
      <c r="F29" s="1637"/>
      <c r="G29" s="1637"/>
      <c r="H29" s="1637"/>
      <c r="I29" s="1637"/>
      <c r="J29" s="1637"/>
      <c r="K29" s="1637"/>
      <c r="L29" s="1637"/>
      <c r="M29" s="1637"/>
      <c r="N29" s="1637"/>
      <c r="O29" s="1637"/>
      <c r="P29" s="1637"/>
      <c r="Q29" s="1835"/>
      <c r="R29" s="1632" t="s">
        <v>333</v>
      </c>
      <c r="S29" s="255">
        <v>12841910</v>
      </c>
      <c r="T29" s="255">
        <v>13757440</v>
      </c>
      <c r="U29" s="255">
        <v>14237417</v>
      </c>
      <c r="V29" s="255">
        <v>14690536</v>
      </c>
      <c r="W29" s="255">
        <v>14693004</v>
      </c>
      <c r="X29" s="255">
        <v>14842140</v>
      </c>
      <c r="Y29" s="255">
        <v>15259521</v>
      </c>
      <c r="Z29" s="255">
        <v>15441104</v>
      </c>
      <c r="AA29" s="255">
        <v>15496351</v>
      </c>
      <c r="AB29" s="255">
        <v>15688304</v>
      </c>
      <c r="AC29" s="256">
        <v>15758193</v>
      </c>
      <c r="AD29" s="257">
        <v>16020702</v>
      </c>
      <c r="AE29" s="253">
        <v>15840935</v>
      </c>
      <c r="AF29" s="253">
        <v>15811095</v>
      </c>
      <c r="AG29" s="253">
        <v>15926312</v>
      </c>
      <c r="AH29" s="387">
        <v>16016389</v>
      </c>
      <c r="AI29" s="253">
        <v>15950494.815831142</v>
      </c>
      <c r="AJ29" s="253">
        <v>16133819.941505536</v>
      </c>
      <c r="AK29" s="257">
        <v>15804733.197003733</v>
      </c>
      <c r="AL29" s="253">
        <v>15646417.9289812</v>
      </c>
      <c r="AM29" s="253">
        <v>15667990.739791473</v>
      </c>
      <c r="AN29" s="253">
        <v>15729662.417630645</v>
      </c>
      <c r="AO29" s="253">
        <v>15678957.878945561</v>
      </c>
      <c r="AP29" s="255">
        <v>16279753.055618837</v>
      </c>
      <c r="AQ29" s="253">
        <v>16189742.436655274</v>
      </c>
      <c r="AR29" s="983">
        <v>16323929.810737718</v>
      </c>
      <c r="AS29" s="253">
        <v>16321046.990599286</v>
      </c>
      <c r="AT29" s="257">
        <v>16457440.18932198</v>
      </c>
      <c r="AU29" s="1845"/>
      <c r="AV29" s="1868"/>
      <c r="AW29" s="1865">
        <f t="shared" si="2"/>
        <v>9.0362597056395</v>
      </c>
      <c r="AX29" s="1177">
        <f t="shared" si="3"/>
        <v>-1.3480607965635127</v>
      </c>
      <c r="AY29" s="1062">
        <f t="shared" si="4"/>
        <v>3.0055544291323977</v>
      </c>
      <c r="AZ29" s="1143">
        <f t="shared" si="5"/>
        <v>1.0914608661205398</v>
      </c>
      <c r="BA29" s="1143"/>
      <c r="BB29" s="1117">
        <f t="shared" si="6"/>
        <v>-0.19370210205549299</v>
      </c>
      <c r="BC29" s="1118">
        <f t="shared" si="7"/>
        <v>0.5940118404207162</v>
      </c>
      <c r="BD29" s="1119">
        <f t="shared" si="8"/>
        <v>0.21734533764063979</v>
      </c>
    </row>
    <row r="30" spans="1:56" ht="14" customHeight="1">
      <c r="A30" s="260"/>
      <c r="B30" s="261" t="s">
        <v>42</v>
      </c>
      <c r="C30" s="1637"/>
      <c r="D30" s="1637"/>
      <c r="E30" s="1637"/>
      <c r="F30" s="1637"/>
      <c r="G30" s="1637"/>
      <c r="H30" s="1637"/>
      <c r="I30" s="1637"/>
      <c r="J30" s="1637"/>
      <c r="K30" s="1637"/>
      <c r="L30" s="1637"/>
      <c r="M30" s="1637"/>
      <c r="N30" s="1637"/>
      <c r="O30" s="1637"/>
      <c r="P30" s="1637"/>
      <c r="Q30" s="1835"/>
      <c r="R30" s="1632" t="s">
        <v>333</v>
      </c>
      <c r="S30" s="255">
        <v>335336</v>
      </c>
      <c r="T30" s="255">
        <v>349010</v>
      </c>
      <c r="U30" s="255">
        <v>367451</v>
      </c>
      <c r="V30" s="255">
        <v>393559</v>
      </c>
      <c r="W30" s="255">
        <v>453037</v>
      </c>
      <c r="X30" s="255">
        <v>549555</v>
      </c>
      <c r="Y30" s="255">
        <v>467879</v>
      </c>
      <c r="Z30" s="255">
        <v>452703</v>
      </c>
      <c r="AA30" s="255">
        <v>459291</v>
      </c>
      <c r="AB30" s="255">
        <v>497314</v>
      </c>
      <c r="AC30" s="256">
        <v>469895</v>
      </c>
      <c r="AD30" s="976">
        <v>474837</v>
      </c>
      <c r="AE30" s="262">
        <v>498689</v>
      </c>
      <c r="AF30" s="262">
        <v>501769</v>
      </c>
      <c r="AG30" s="262">
        <v>498004</v>
      </c>
      <c r="AH30" s="389">
        <v>527206</v>
      </c>
      <c r="AI30" s="262">
        <v>467275.52206798288</v>
      </c>
      <c r="AJ30" s="262">
        <v>484724.30717322225</v>
      </c>
      <c r="AK30" s="976">
        <v>532634.76517542405</v>
      </c>
      <c r="AL30" s="262">
        <v>542235.87046452705</v>
      </c>
      <c r="AM30" s="262">
        <v>526892.56088210898</v>
      </c>
      <c r="AN30" s="262">
        <v>542221.79717339727</v>
      </c>
      <c r="AO30" s="262">
        <v>531148.75036183605</v>
      </c>
      <c r="AP30" s="1847">
        <v>514881.65623023431</v>
      </c>
      <c r="AQ30" s="262">
        <v>533675.91922440357</v>
      </c>
      <c r="AR30" s="983">
        <v>534971.81476610072</v>
      </c>
      <c r="AS30" s="253">
        <v>524806.40306397155</v>
      </c>
      <c r="AT30" s="257">
        <v>513311.62820316764</v>
      </c>
      <c r="AU30" s="1845"/>
      <c r="AV30" s="1868"/>
      <c r="AW30" s="1865">
        <f t="shared" si="2"/>
        <v>4.8119690003244768</v>
      </c>
      <c r="AX30" s="1177">
        <f t="shared" si="3"/>
        <v>12.172127524903082</v>
      </c>
      <c r="AY30" s="1062">
        <f t="shared" si="4"/>
        <v>-3.3330736380571642</v>
      </c>
      <c r="AZ30" s="1143">
        <f t="shared" si="5"/>
        <v>-0.3049298820551915</v>
      </c>
      <c r="BA30" s="1143"/>
      <c r="BB30" s="1117">
        <f t="shared" si="6"/>
        <v>1.654456431567497</v>
      </c>
      <c r="BC30" s="1118">
        <f t="shared" si="7"/>
        <v>-0.6756842225242643</v>
      </c>
      <c r="BD30" s="1119">
        <f t="shared" si="8"/>
        <v>-6.1060498583276335E-2</v>
      </c>
    </row>
    <row r="31" spans="1:56" ht="14" customHeight="1">
      <c r="A31" s="249"/>
      <c r="B31" s="2046" t="s">
        <v>43</v>
      </c>
      <c r="C31" s="1634">
        <f t="shared" ref="C31:P31" si="11">C32+C40</f>
        <v>2272422</v>
      </c>
      <c r="D31" s="1634">
        <f t="shared" si="11"/>
        <v>2347333</v>
      </c>
      <c r="E31" s="1634">
        <f t="shared" si="11"/>
        <v>2353222</v>
      </c>
      <c r="F31" s="1634">
        <f t="shared" si="11"/>
        <v>2426317</v>
      </c>
      <c r="G31" s="1634">
        <f t="shared" si="11"/>
        <v>2903148</v>
      </c>
      <c r="H31" s="1634">
        <f t="shared" si="11"/>
        <v>3153671</v>
      </c>
      <c r="I31" s="1634">
        <f t="shared" si="11"/>
        <v>3257243</v>
      </c>
      <c r="J31" s="1634">
        <f t="shared" si="11"/>
        <v>3266378</v>
      </c>
      <c r="K31" s="1634">
        <f t="shared" si="11"/>
        <v>3075843</v>
      </c>
      <c r="L31" s="1634">
        <f t="shared" si="11"/>
        <v>3360742</v>
      </c>
      <c r="M31" s="1634">
        <f t="shared" si="11"/>
        <v>3635074</v>
      </c>
      <c r="N31" s="1634">
        <f t="shared" si="11"/>
        <v>3873586</v>
      </c>
      <c r="O31" s="1634">
        <f t="shared" si="11"/>
        <v>4291536</v>
      </c>
      <c r="P31" s="1634">
        <f t="shared" si="11"/>
        <v>4907851</v>
      </c>
      <c r="Q31" s="1836">
        <f>Q32+Q40</f>
        <v>5705778</v>
      </c>
      <c r="R31" s="2044" t="s">
        <v>333</v>
      </c>
      <c r="S31" s="1634">
        <f>S32+S40</f>
        <v>6631311</v>
      </c>
      <c r="T31" s="1634">
        <f t="shared" ref="T31:AC31" si="12">T32+T40</f>
        <v>6726523</v>
      </c>
      <c r="U31" s="1634">
        <f t="shared" si="12"/>
        <v>6209212</v>
      </c>
      <c r="V31" s="1634">
        <f t="shared" si="12"/>
        <v>6185576</v>
      </c>
      <c r="W31" s="1634">
        <f t="shared" si="12"/>
        <v>6086179</v>
      </c>
      <c r="X31" s="1634">
        <f t="shared" si="12"/>
        <v>8185977</v>
      </c>
      <c r="Y31" s="1634">
        <f t="shared" si="12"/>
        <v>8535142</v>
      </c>
      <c r="Z31" s="1634">
        <f t="shared" si="12"/>
        <v>7384918</v>
      </c>
      <c r="AA31" s="1634">
        <f t="shared" si="12"/>
        <v>6154827</v>
      </c>
      <c r="AB31" s="1634">
        <f t="shared" si="12"/>
        <v>5611158</v>
      </c>
      <c r="AC31" s="1634">
        <f t="shared" si="12"/>
        <v>5283139</v>
      </c>
      <c r="AD31" s="257">
        <v>4821944</v>
      </c>
      <c r="AE31" s="257">
        <v>4334221</v>
      </c>
      <c r="AF31" s="257">
        <v>4230557</v>
      </c>
      <c r="AG31" s="257">
        <v>4259266</v>
      </c>
      <c r="AH31" s="258">
        <v>4473656</v>
      </c>
      <c r="AI31" s="257">
        <v>4703772.4680860136</v>
      </c>
      <c r="AJ31" s="257">
        <v>4405388.6622821037</v>
      </c>
      <c r="AK31" s="257">
        <v>4393045.9183562165</v>
      </c>
      <c r="AL31" s="257">
        <v>4213189.6895293128</v>
      </c>
      <c r="AM31" s="257">
        <v>4121553.7128886352</v>
      </c>
      <c r="AN31" s="257">
        <v>3909853.4310991075</v>
      </c>
      <c r="AO31" s="257">
        <v>4065555.4472376979</v>
      </c>
      <c r="AP31" s="257">
        <v>4307821.8490052791</v>
      </c>
      <c r="AQ31" s="257">
        <v>4058582.7766919686</v>
      </c>
      <c r="AR31" s="2045">
        <v>4208292.3457283666</v>
      </c>
      <c r="AS31" s="257">
        <v>4592961.0449344274</v>
      </c>
      <c r="AT31" s="257">
        <v>4598746.4641751023</v>
      </c>
      <c r="AU31" s="1591">
        <f>AU32+AU40</f>
        <v>4479424</v>
      </c>
      <c r="AV31" s="1867">
        <v>4535581</v>
      </c>
      <c r="AW31" s="1865">
        <f t="shared" si="2"/>
        <v>-20.772228355426286</v>
      </c>
      <c r="AX31" s="1177">
        <f t="shared" si="3"/>
        <v>-8.8947130378076462</v>
      </c>
      <c r="AY31" s="1062">
        <f t="shared" si="4"/>
        <v>-1.9399767481334773</v>
      </c>
      <c r="AZ31" s="1143">
        <f t="shared" si="5"/>
        <v>6.7534040488930778</v>
      </c>
      <c r="BA31" s="1143"/>
      <c r="BB31" s="1117">
        <f t="shared" si="6"/>
        <v>-1.3219607296545033</v>
      </c>
      <c r="BC31" s="1118">
        <f t="shared" si="7"/>
        <v>-0.3910416858744159</v>
      </c>
      <c r="BD31" s="1119">
        <f t="shared" si="8"/>
        <v>1.3156060075977694</v>
      </c>
    </row>
    <row r="32" spans="1:56" ht="14" customHeight="1">
      <c r="A32" s="249"/>
      <c r="B32" s="254" t="s">
        <v>44</v>
      </c>
      <c r="C32" s="1634">
        <f t="shared" ref="C32:P32" si="13">C33+C36</f>
        <v>2110466</v>
      </c>
      <c r="D32" s="1634">
        <f t="shared" si="13"/>
        <v>2238133</v>
      </c>
      <c r="E32" s="1634">
        <f t="shared" si="13"/>
        <v>2319943</v>
      </c>
      <c r="F32" s="1634">
        <f t="shared" si="13"/>
        <v>2494722</v>
      </c>
      <c r="G32" s="1634">
        <f t="shared" si="13"/>
        <v>2731569</v>
      </c>
      <c r="H32" s="1634">
        <f t="shared" si="13"/>
        <v>2985469</v>
      </c>
      <c r="I32" s="1634">
        <f t="shared" si="13"/>
        <v>3136249</v>
      </c>
      <c r="J32" s="1634">
        <f t="shared" si="13"/>
        <v>3219282</v>
      </c>
      <c r="K32" s="1634">
        <f t="shared" si="13"/>
        <v>3152519</v>
      </c>
      <c r="L32" s="1634">
        <f t="shared" si="13"/>
        <v>3345406</v>
      </c>
      <c r="M32" s="1634">
        <f t="shared" si="13"/>
        <v>3641208</v>
      </c>
      <c r="N32" s="1634">
        <f t="shared" si="13"/>
        <v>3921744</v>
      </c>
      <c r="O32" s="1634">
        <f t="shared" si="13"/>
        <v>4374010</v>
      </c>
      <c r="P32" s="1634">
        <f t="shared" si="13"/>
        <v>4811239</v>
      </c>
      <c r="Q32" s="1836">
        <f>Q33+Q36</f>
        <v>5528513</v>
      </c>
      <c r="R32" s="1632" t="s">
        <v>333</v>
      </c>
      <c r="S32" s="1634">
        <f>S33+S36</f>
        <v>6196474</v>
      </c>
      <c r="T32" s="1634">
        <f t="shared" ref="T32:AC32" si="14">T33+T36</f>
        <v>6325987</v>
      </c>
      <c r="U32" s="1634">
        <f t="shared" si="14"/>
        <v>6397858</v>
      </c>
      <c r="V32" s="1634">
        <f t="shared" si="14"/>
        <v>6367030</v>
      </c>
      <c r="W32" s="1634">
        <f t="shared" si="14"/>
        <v>6089525</v>
      </c>
      <c r="X32" s="1634">
        <f t="shared" si="14"/>
        <v>8012122</v>
      </c>
      <c r="Y32" s="1634">
        <f t="shared" si="14"/>
        <v>8449388</v>
      </c>
      <c r="Z32" s="1634">
        <f t="shared" si="14"/>
        <v>7270663</v>
      </c>
      <c r="AA32" s="1634">
        <f t="shared" si="14"/>
        <v>6081820</v>
      </c>
      <c r="AB32" s="1634">
        <f t="shared" si="14"/>
        <v>5660340</v>
      </c>
      <c r="AC32" s="1634">
        <f t="shared" si="14"/>
        <v>5308815</v>
      </c>
      <c r="AD32" s="257">
        <v>4786048</v>
      </c>
      <c r="AE32" s="253">
        <v>4420627</v>
      </c>
      <c r="AF32" s="253">
        <v>4301923</v>
      </c>
      <c r="AG32" s="253">
        <v>4275150</v>
      </c>
      <c r="AH32" s="387">
        <v>4438553</v>
      </c>
      <c r="AI32" s="253">
        <v>4640124.2335168486</v>
      </c>
      <c r="AJ32" s="253">
        <v>4340003.8047490884</v>
      </c>
      <c r="AK32" s="257">
        <v>4494781.8497525165</v>
      </c>
      <c r="AL32" s="253">
        <v>4159123.1643620781</v>
      </c>
      <c r="AM32" s="253">
        <v>4138898.2273158864</v>
      </c>
      <c r="AN32" s="253">
        <v>3864837.1692307419</v>
      </c>
      <c r="AO32" s="253">
        <v>4004583.5719927871</v>
      </c>
      <c r="AP32" s="255">
        <v>4301226.097033672</v>
      </c>
      <c r="AQ32" s="253">
        <v>4195922.6866990644</v>
      </c>
      <c r="AR32" s="983">
        <v>4208729.949640803</v>
      </c>
      <c r="AS32" s="253">
        <v>4531678.3407880738</v>
      </c>
      <c r="AT32" s="257">
        <v>4563199.3801382259</v>
      </c>
      <c r="AU32" s="843">
        <f>AU33+AU36</f>
        <v>4465373</v>
      </c>
      <c r="AV32" s="1867">
        <v>4553443</v>
      </c>
      <c r="AW32" s="1865">
        <f t="shared" si="2"/>
        <v>-21.405232756249461</v>
      </c>
      <c r="AX32" s="1177">
        <f t="shared" si="3"/>
        <v>-6.0857339969737776</v>
      </c>
      <c r="AY32" s="1062">
        <f t="shared" si="4"/>
        <v>-4.3062324087986976</v>
      </c>
      <c r="AZ32" s="1143">
        <f t="shared" si="5"/>
        <v>6.0906652474098699</v>
      </c>
      <c r="BA32" s="1143"/>
      <c r="BB32" s="1117">
        <f t="shared" si="6"/>
        <v>-0.89295899407748625</v>
      </c>
      <c r="BC32" s="1118">
        <f t="shared" si="7"/>
        <v>-0.87647663278149768</v>
      </c>
      <c r="BD32" s="1119">
        <f t="shared" si="8"/>
        <v>1.1894964047385326</v>
      </c>
    </row>
    <row r="33" spans="1:56" ht="14" customHeight="1">
      <c r="A33" s="249"/>
      <c r="B33" s="254" t="s">
        <v>264</v>
      </c>
      <c r="C33" s="1634">
        <f t="shared" ref="C33:P33" si="15">C34+C35</f>
        <v>1588913</v>
      </c>
      <c r="D33" s="1634">
        <f t="shared" si="15"/>
        <v>1645230</v>
      </c>
      <c r="E33" s="1634">
        <f t="shared" si="15"/>
        <v>1649176</v>
      </c>
      <c r="F33" s="1634">
        <f t="shared" si="15"/>
        <v>1783836</v>
      </c>
      <c r="G33" s="1634">
        <f t="shared" si="15"/>
        <v>1915901</v>
      </c>
      <c r="H33" s="1634">
        <f t="shared" si="15"/>
        <v>2109898</v>
      </c>
      <c r="I33" s="1634">
        <f t="shared" si="15"/>
        <v>2168390</v>
      </c>
      <c r="J33" s="1634">
        <f t="shared" si="15"/>
        <v>2247745</v>
      </c>
      <c r="K33" s="1634">
        <f t="shared" si="15"/>
        <v>2210482</v>
      </c>
      <c r="L33" s="1634">
        <f t="shared" si="15"/>
        <v>2388405</v>
      </c>
      <c r="M33" s="1634">
        <f t="shared" si="15"/>
        <v>2750341</v>
      </c>
      <c r="N33" s="1634">
        <f t="shared" si="15"/>
        <v>2976238</v>
      </c>
      <c r="O33" s="1634">
        <f t="shared" si="15"/>
        <v>3373215</v>
      </c>
      <c r="P33" s="1634">
        <f t="shared" si="15"/>
        <v>3752616</v>
      </c>
      <c r="Q33" s="1836">
        <f>Q34+Q35</f>
        <v>4437917</v>
      </c>
      <c r="R33" s="1632" t="s">
        <v>333</v>
      </c>
      <c r="S33" s="1634">
        <f>S34+S35</f>
        <v>4836886</v>
      </c>
      <c r="T33" s="1634">
        <f t="shared" ref="T33:AC33" si="16">T34+T35</f>
        <v>4737261</v>
      </c>
      <c r="U33" s="1634">
        <f t="shared" si="16"/>
        <v>4706678</v>
      </c>
      <c r="V33" s="1634">
        <f t="shared" si="16"/>
        <v>4359707</v>
      </c>
      <c r="W33" s="1634">
        <f t="shared" si="16"/>
        <v>4408866</v>
      </c>
      <c r="X33" s="1634">
        <f t="shared" si="16"/>
        <v>5480510</v>
      </c>
      <c r="Y33" s="1634">
        <f t="shared" si="16"/>
        <v>5777869</v>
      </c>
      <c r="Z33" s="1634">
        <f t="shared" si="16"/>
        <v>5030506</v>
      </c>
      <c r="AA33" s="1634">
        <f t="shared" si="16"/>
        <v>4255407</v>
      </c>
      <c r="AB33" s="1634">
        <f t="shared" si="16"/>
        <v>3864812</v>
      </c>
      <c r="AC33" s="1634">
        <f t="shared" si="16"/>
        <v>3773439</v>
      </c>
      <c r="AD33" s="257">
        <v>3462364</v>
      </c>
      <c r="AE33" s="253">
        <v>3277259</v>
      </c>
      <c r="AF33" s="253">
        <v>3259741</v>
      </c>
      <c r="AG33" s="253">
        <v>3275874</v>
      </c>
      <c r="AH33" s="387">
        <v>3464213</v>
      </c>
      <c r="AI33" s="253">
        <v>3861480.6570961345</v>
      </c>
      <c r="AJ33" s="253">
        <v>3663081.4624781869</v>
      </c>
      <c r="AK33" s="257">
        <v>3821442.8419281747</v>
      </c>
      <c r="AL33" s="253">
        <v>3422401.1168634519</v>
      </c>
      <c r="AM33" s="253">
        <v>3355465.0960854799</v>
      </c>
      <c r="AN33" s="253">
        <v>3243168.5891321674</v>
      </c>
      <c r="AO33" s="253">
        <v>3350370.8445250206</v>
      </c>
      <c r="AP33" s="255">
        <v>3542199.8409299115</v>
      </c>
      <c r="AQ33" s="253">
        <v>3483308.9178523878</v>
      </c>
      <c r="AR33" s="983">
        <v>3467540.8262244416</v>
      </c>
      <c r="AS33" s="253">
        <v>3772155.9560232637</v>
      </c>
      <c r="AT33" s="257">
        <v>3837706.8641884062</v>
      </c>
      <c r="AU33" s="843">
        <f>AU34+AU35</f>
        <v>3777706</v>
      </c>
      <c r="AV33" s="1867">
        <v>3717648</v>
      </c>
      <c r="AW33" s="1865">
        <f t="shared" si="2"/>
        <v>-21.468150767113357</v>
      </c>
      <c r="AX33" s="1177">
        <f t="shared" si="3"/>
        <v>10.370915418718965</v>
      </c>
      <c r="AY33" s="1062">
        <f t="shared" si="4"/>
        <v>-7.3072661962769638</v>
      </c>
      <c r="AZ33" s="1143">
        <f t="shared" si="5"/>
        <v>8.3424718121187951</v>
      </c>
      <c r="BA33" s="1143"/>
      <c r="BB33" s="1117">
        <f t="shared" si="6"/>
        <v>1.4196464099412109</v>
      </c>
      <c r="BC33" s="1118">
        <f t="shared" si="7"/>
        <v>-1.5061444635670829</v>
      </c>
      <c r="BD33" s="1119">
        <f t="shared" si="8"/>
        <v>1.6154507455022227</v>
      </c>
    </row>
    <row r="34" spans="1:56" ht="14" customHeight="1">
      <c r="A34" s="249"/>
      <c r="B34" s="254" t="s">
        <v>265</v>
      </c>
      <c r="C34" s="231">
        <f>'17支出名目H12'!W31</f>
        <v>483081</v>
      </c>
      <c r="D34" s="231">
        <f>'17支出名目H12'!X31</f>
        <v>522450</v>
      </c>
      <c r="E34" s="231">
        <f>'17支出名目H12'!Y31</f>
        <v>544378</v>
      </c>
      <c r="F34" s="231">
        <f>'17支出名目H12'!Z31</f>
        <v>535899</v>
      </c>
      <c r="G34" s="231">
        <f>'17支出名目H12'!AA31</f>
        <v>600969</v>
      </c>
      <c r="H34" s="231">
        <f>'17支出名目H12'!AB31</f>
        <v>606588</v>
      </c>
      <c r="I34" s="231">
        <f>'17支出名目H12'!AC31</f>
        <v>546382</v>
      </c>
      <c r="J34" s="231">
        <f>'17支出名目H12'!AD31</f>
        <v>554226</v>
      </c>
      <c r="K34" s="231">
        <f>'17支出名目H12'!AE31</f>
        <v>508856</v>
      </c>
      <c r="L34" s="231">
        <f>'17支出名目H12'!AF31</f>
        <v>530908</v>
      </c>
      <c r="M34" s="231">
        <f>'17支出名目H12'!AG31</f>
        <v>531553</v>
      </c>
      <c r="N34" s="231">
        <f>'17支出名目H12'!AH31</f>
        <v>579013</v>
      </c>
      <c r="O34" s="231">
        <f>'17支出名目H12'!AI31</f>
        <v>812592</v>
      </c>
      <c r="P34" s="231">
        <f>'17支出名目H12'!AJ31</f>
        <v>903365</v>
      </c>
      <c r="Q34" s="1558">
        <f>'17支出名目H12'!AK31</f>
        <v>983069</v>
      </c>
      <c r="R34" s="1632">
        <f>'12支出名目'!S34/ABS('12支出名目'!R34)</f>
        <v>1.0556905798380745</v>
      </c>
      <c r="S34" s="255">
        <v>1154101</v>
      </c>
      <c r="T34" s="255">
        <v>1020536</v>
      </c>
      <c r="U34" s="255">
        <v>977719</v>
      </c>
      <c r="V34" s="255">
        <v>1038182</v>
      </c>
      <c r="W34" s="255">
        <v>1124505</v>
      </c>
      <c r="X34" s="255">
        <v>1726102</v>
      </c>
      <c r="Y34" s="255">
        <v>1845652</v>
      </c>
      <c r="Z34" s="255">
        <v>1333710</v>
      </c>
      <c r="AA34" s="255">
        <v>1100149</v>
      </c>
      <c r="AB34" s="255">
        <v>1035225</v>
      </c>
      <c r="AC34" s="256">
        <v>989845</v>
      </c>
      <c r="AD34" s="257">
        <v>836295</v>
      </c>
      <c r="AE34" s="253">
        <v>817148</v>
      </c>
      <c r="AF34" s="253">
        <v>778977</v>
      </c>
      <c r="AG34" s="253">
        <v>770266</v>
      </c>
      <c r="AH34" s="387">
        <v>767916</v>
      </c>
      <c r="AI34" s="253">
        <v>807871.30700000003</v>
      </c>
      <c r="AJ34" s="253">
        <v>706325.85400000005</v>
      </c>
      <c r="AK34" s="257">
        <v>679779.32499999995</v>
      </c>
      <c r="AL34" s="253">
        <v>521235.68699999998</v>
      </c>
      <c r="AM34" s="253">
        <v>543982.429</v>
      </c>
      <c r="AN34" s="253">
        <v>549580.18700000003</v>
      </c>
      <c r="AO34" s="253">
        <v>557089.41099999996</v>
      </c>
      <c r="AP34" s="255">
        <v>600219.20900000003</v>
      </c>
      <c r="AQ34" s="253">
        <v>583234.55099999998</v>
      </c>
      <c r="AR34" s="983">
        <v>605462.69845790812</v>
      </c>
      <c r="AS34" s="253">
        <v>614915.94354303798</v>
      </c>
      <c r="AT34" s="257">
        <v>582045.28200000001</v>
      </c>
      <c r="AU34" s="843">
        <f>'21QE支出名目'!E87</f>
        <v>561759</v>
      </c>
      <c r="AV34" s="1867">
        <v>603263</v>
      </c>
      <c r="AW34" s="1865">
        <f t="shared" si="2"/>
        <v>-25.629943841957125</v>
      </c>
      <c r="AX34" s="1177">
        <f t="shared" si="3"/>
        <v>-18.715366587149276</v>
      </c>
      <c r="AY34" s="1062">
        <f t="shared" si="4"/>
        <v>-11.703815205029946</v>
      </c>
      <c r="AZ34" s="1143">
        <f t="shared" si="5"/>
        <v>-3.0278816018365755</v>
      </c>
      <c r="BA34" s="1143"/>
      <c r="BB34" s="1117">
        <f t="shared" si="6"/>
        <v>-2.9168041057405669</v>
      </c>
      <c r="BC34" s="1118">
        <f t="shared" si="7"/>
        <v>-2.4587340803210123</v>
      </c>
      <c r="BD34" s="1119">
        <f t="shared" si="8"/>
        <v>-0.61304691190663396</v>
      </c>
    </row>
    <row r="35" spans="1:56" ht="14" customHeight="1">
      <c r="A35" s="249"/>
      <c r="B35" s="254" t="s">
        <v>266</v>
      </c>
      <c r="C35" s="231">
        <f>'17支出名目H12'!W32</f>
        <v>1105832</v>
      </c>
      <c r="D35" s="231">
        <f>'17支出名目H12'!X32</f>
        <v>1122780</v>
      </c>
      <c r="E35" s="231">
        <f>'17支出名目H12'!Y32</f>
        <v>1104798</v>
      </c>
      <c r="F35" s="231">
        <f>'17支出名目H12'!Z32</f>
        <v>1247937</v>
      </c>
      <c r="G35" s="231">
        <f>'17支出名目H12'!AA32</f>
        <v>1314932</v>
      </c>
      <c r="H35" s="231">
        <f>'17支出名目H12'!AB32</f>
        <v>1503310</v>
      </c>
      <c r="I35" s="231">
        <f>'17支出名目H12'!AC32</f>
        <v>1622008</v>
      </c>
      <c r="J35" s="231">
        <f>'17支出名目H12'!AD32</f>
        <v>1693519</v>
      </c>
      <c r="K35" s="231">
        <f>'17支出名目H12'!AE32</f>
        <v>1701626</v>
      </c>
      <c r="L35" s="231">
        <f>'17支出名目H12'!AF32</f>
        <v>1857497</v>
      </c>
      <c r="M35" s="231">
        <f>'17支出名目H12'!AG32</f>
        <v>2218788</v>
      </c>
      <c r="N35" s="231">
        <f>'17支出名目H12'!AH32</f>
        <v>2397225</v>
      </c>
      <c r="O35" s="231">
        <f>'17支出名目H12'!AI32</f>
        <v>2560623</v>
      </c>
      <c r="P35" s="231">
        <f>'17支出名目H12'!AJ32</f>
        <v>2849251</v>
      </c>
      <c r="Q35" s="1558">
        <f>'17支出名目H12'!AK32</f>
        <v>3454848</v>
      </c>
      <c r="R35" s="1632">
        <f>'12支出名目'!S35/ABS('12支出名目'!R35)</f>
        <v>0.98885426637793195</v>
      </c>
      <c r="S35" s="255">
        <v>3682785</v>
      </c>
      <c r="T35" s="255">
        <v>3716725</v>
      </c>
      <c r="U35" s="255">
        <v>3728959</v>
      </c>
      <c r="V35" s="255">
        <v>3321525</v>
      </c>
      <c r="W35" s="255">
        <v>3284361</v>
      </c>
      <c r="X35" s="255">
        <v>3754408</v>
      </c>
      <c r="Y35" s="255">
        <v>3932217</v>
      </c>
      <c r="Z35" s="255">
        <v>3696796</v>
      </c>
      <c r="AA35" s="255">
        <v>3155258</v>
      </c>
      <c r="AB35" s="255">
        <v>2829587</v>
      </c>
      <c r="AC35" s="256">
        <v>2783594</v>
      </c>
      <c r="AD35" s="257">
        <v>2626069</v>
      </c>
      <c r="AE35" s="253">
        <v>2460111</v>
      </c>
      <c r="AF35" s="253">
        <v>2480764</v>
      </c>
      <c r="AG35" s="253">
        <v>2505608</v>
      </c>
      <c r="AH35" s="387">
        <v>2696297</v>
      </c>
      <c r="AI35" s="253">
        <v>3053609.3500961345</v>
      </c>
      <c r="AJ35" s="253">
        <v>2956755.6084781871</v>
      </c>
      <c r="AK35" s="257">
        <v>3141663.5169281745</v>
      </c>
      <c r="AL35" s="253">
        <v>2901165.429863452</v>
      </c>
      <c r="AM35" s="253">
        <v>2811482.6670854799</v>
      </c>
      <c r="AN35" s="253">
        <v>2693588.4021321675</v>
      </c>
      <c r="AO35" s="253">
        <v>2793281.4335250207</v>
      </c>
      <c r="AP35" s="255">
        <v>2941980.6319299117</v>
      </c>
      <c r="AQ35" s="253">
        <v>2900074.3668523878</v>
      </c>
      <c r="AR35" s="983">
        <v>2862078.1277665338</v>
      </c>
      <c r="AS35" s="253">
        <v>3157240.0124802259</v>
      </c>
      <c r="AT35" s="257">
        <v>3255661.582188406</v>
      </c>
      <c r="AU35" s="843">
        <f>'21QE支出名目'!F87</f>
        <v>3215947</v>
      </c>
      <c r="AV35" s="1867">
        <v>3114385</v>
      </c>
      <c r="AW35" s="1865">
        <f t="shared" si="2"/>
        <v>-20.043229109102199</v>
      </c>
      <c r="AX35" s="1177">
        <f t="shared" si="3"/>
        <v>19.633700292268578</v>
      </c>
      <c r="AY35" s="1062">
        <f t="shared" si="4"/>
        <v>-6.3559602714394714</v>
      </c>
      <c r="AZ35" s="1143">
        <f t="shared" si="5"/>
        <v>10.662237094767093</v>
      </c>
      <c r="BA35" s="1143"/>
      <c r="BB35" s="1117">
        <f t="shared" si="6"/>
        <v>2.5939931454217025</v>
      </c>
      <c r="BC35" s="1118">
        <f t="shared" si="7"/>
        <v>-1.3048007597296962</v>
      </c>
      <c r="BD35" s="1119">
        <f t="shared" si="8"/>
        <v>2.0469171337886394</v>
      </c>
    </row>
    <row r="36" spans="1:56" ht="14" customHeight="1">
      <c r="A36" s="249"/>
      <c r="B36" s="254" t="s">
        <v>267</v>
      </c>
      <c r="C36" s="1634">
        <f t="shared" ref="C36:P36" si="17">SUM(C37:C39)</f>
        <v>521553</v>
      </c>
      <c r="D36" s="1634">
        <f t="shared" si="17"/>
        <v>592903</v>
      </c>
      <c r="E36" s="1634">
        <f t="shared" si="17"/>
        <v>670767</v>
      </c>
      <c r="F36" s="1634">
        <f t="shared" si="17"/>
        <v>710886</v>
      </c>
      <c r="G36" s="1634">
        <f t="shared" si="17"/>
        <v>815668</v>
      </c>
      <c r="H36" s="1634">
        <f t="shared" si="17"/>
        <v>875571</v>
      </c>
      <c r="I36" s="1634">
        <f t="shared" si="17"/>
        <v>967859</v>
      </c>
      <c r="J36" s="1634">
        <f t="shared" si="17"/>
        <v>971537</v>
      </c>
      <c r="K36" s="1634">
        <f t="shared" si="17"/>
        <v>942037</v>
      </c>
      <c r="L36" s="1634">
        <f t="shared" si="17"/>
        <v>957001</v>
      </c>
      <c r="M36" s="1634">
        <f t="shared" si="17"/>
        <v>890867</v>
      </c>
      <c r="N36" s="1634">
        <f t="shared" si="17"/>
        <v>945506</v>
      </c>
      <c r="O36" s="1634">
        <f t="shared" si="17"/>
        <v>1000795</v>
      </c>
      <c r="P36" s="1634">
        <f t="shared" si="17"/>
        <v>1058623</v>
      </c>
      <c r="Q36" s="1836">
        <f>SUM(Q37:Q39)</f>
        <v>1090596</v>
      </c>
      <c r="R36" s="1632" t="s">
        <v>333</v>
      </c>
      <c r="S36" s="1634">
        <f>SUM(S37:S39)</f>
        <v>1359588</v>
      </c>
      <c r="T36" s="1634">
        <f t="shared" ref="T36:AC36" si="18">SUM(T37:T39)</f>
        <v>1588726</v>
      </c>
      <c r="U36" s="1634">
        <f t="shared" si="18"/>
        <v>1691180</v>
      </c>
      <c r="V36" s="1634">
        <f t="shared" si="18"/>
        <v>2007323</v>
      </c>
      <c r="W36" s="1634">
        <f t="shared" si="18"/>
        <v>1680659</v>
      </c>
      <c r="X36" s="1634">
        <f t="shared" si="18"/>
        <v>2531612</v>
      </c>
      <c r="Y36" s="1634">
        <f t="shared" si="18"/>
        <v>2671519</v>
      </c>
      <c r="Z36" s="1634">
        <f t="shared" si="18"/>
        <v>2240157</v>
      </c>
      <c r="AA36" s="1634">
        <f t="shared" si="18"/>
        <v>1826413</v>
      </c>
      <c r="AB36" s="1634">
        <f t="shared" si="18"/>
        <v>1795528</v>
      </c>
      <c r="AC36" s="1634">
        <f t="shared" si="18"/>
        <v>1535376</v>
      </c>
      <c r="AD36" s="257">
        <v>1323684</v>
      </c>
      <c r="AE36" s="253">
        <v>1143368</v>
      </c>
      <c r="AF36" s="253">
        <v>1042182</v>
      </c>
      <c r="AG36" s="253">
        <v>999276</v>
      </c>
      <c r="AH36" s="387">
        <v>974340</v>
      </c>
      <c r="AI36" s="253">
        <v>778643.57642071391</v>
      </c>
      <c r="AJ36" s="253">
        <v>676922.34227090189</v>
      </c>
      <c r="AK36" s="257">
        <v>673339.00782434142</v>
      </c>
      <c r="AL36" s="253">
        <v>736722.04749862629</v>
      </c>
      <c r="AM36" s="253">
        <v>783433.13123040646</v>
      </c>
      <c r="AN36" s="253">
        <v>621668.58009857452</v>
      </c>
      <c r="AO36" s="253">
        <v>654212.7274677665</v>
      </c>
      <c r="AP36" s="255">
        <v>759026.25610376056</v>
      </c>
      <c r="AQ36" s="253">
        <v>712613.76884667692</v>
      </c>
      <c r="AR36" s="983">
        <v>741189.12341636175</v>
      </c>
      <c r="AS36" s="253">
        <v>759522.38476481021</v>
      </c>
      <c r="AT36" s="257">
        <v>725492.51594982017</v>
      </c>
      <c r="AU36" s="843">
        <f>'21QE支出名目'!I87</f>
        <v>687667</v>
      </c>
      <c r="AV36" s="1867">
        <v>835795</v>
      </c>
      <c r="AW36" s="1865">
        <f t="shared" si="2"/>
        <v>-21.24018019122261</v>
      </c>
      <c r="AX36" s="1177">
        <f t="shared" si="3"/>
        <v>-49.131438634572802</v>
      </c>
      <c r="AY36" s="1062">
        <f t="shared" si="4"/>
        <v>12.725721706854234</v>
      </c>
      <c r="AZ36" s="1143">
        <f t="shared" si="5"/>
        <v>-4.4179947510743629</v>
      </c>
      <c r="BA36" s="1143"/>
      <c r="BB36" s="1117">
        <f t="shared" si="6"/>
        <v>-9.20452439285555</v>
      </c>
      <c r="BC36" s="1118">
        <f t="shared" si="7"/>
        <v>2.4246774322600917</v>
      </c>
      <c r="BD36" s="1119">
        <f t="shared" si="8"/>
        <v>-0.89964105917287318</v>
      </c>
    </row>
    <row r="37" spans="1:56" ht="14" customHeight="1">
      <c r="A37" s="249"/>
      <c r="B37" s="254" t="s">
        <v>265</v>
      </c>
      <c r="C37" s="231">
        <f>'17支出名目H12'!W34</f>
        <v>47719</v>
      </c>
      <c r="D37" s="231">
        <f>'17支出名目H12'!X34</f>
        <v>60736</v>
      </c>
      <c r="E37" s="231">
        <f>'17支出名目H12'!Y34</f>
        <v>99759</v>
      </c>
      <c r="F37" s="231">
        <f>'17支出名目H12'!Z34</f>
        <v>94764</v>
      </c>
      <c r="G37" s="231">
        <f>'17支出名目H12'!AA34</f>
        <v>77360</v>
      </c>
      <c r="H37" s="231">
        <f>'17支出名目H12'!AB34</f>
        <v>58317</v>
      </c>
      <c r="I37" s="231">
        <f>'17支出名目H12'!AC34</f>
        <v>124884</v>
      </c>
      <c r="J37" s="231">
        <f>'17支出名目H12'!AD34</f>
        <v>117943</v>
      </c>
      <c r="K37" s="231">
        <f>'17支出名目H12'!AE34</f>
        <v>90261</v>
      </c>
      <c r="L37" s="231">
        <f>'17支出名目H12'!AF34</f>
        <v>81903</v>
      </c>
      <c r="M37" s="231">
        <f>'17支出名目H12'!AG34</f>
        <v>95679</v>
      </c>
      <c r="N37" s="231">
        <f>'17支出名目H12'!AH34</f>
        <v>94727</v>
      </c>
      <c r="O37" s="231">
        <f>'17支出名目H12'!AI34</f>
        <v>81780</v>
      </c>
      <c r="P37" s="231">
        <f>'17支出名目H12'!AJ34</f>
        <v>83761</v>
      </c>
      <c r="Q37" s="1558">
        <f>'17支出名目H12'!AK34</f>
        <v>84013</v>
      </c>
      <c r="R37" s="1632">
        <f>'12支出名目'!S37/ABS('12支出名目'!R37)</f>
        <v>0.99604126812115046</v>
      </c>
      <c r="S37" s="255">
        <v>90075</v>
      </c>
      <c r="T37" s="255">
        <v>115347</v>
      </c>
      <c r="U37" s="255">
        <v>111695</v>
      </c>
      <c r="V37" s="255">
        <v>158564</v>
      </c>
      <c r="W37" s="255">
        <v>162930</v>
      </c>
      <c r="X37" s="255">
        <v>171581</v>
      </c>
      <c r="Y37" s="255">
        <v>248002</v>
      </c>
      <c r="Z37" s="255">
        <v>355867</v>
      </c>
      <c r="AA37" s="255">
        <v>168814</v>
      </c>
      <c r="AB37" s="255">
        <v>121770</v>
      </c>
      <c r="AC37" s="256">
        <v>68581</v>
      </c>
      <c r="AD37" s="257">
        <v>62754</v>
      </c>
      <c r="AE37" s="253">
        <v>38793</v>
      </c>
      <c r="AF37" s="253">
        <v>31876</v>
      </c>
      <c r="AG37" s="253">
        <v>31196</v>
      </c>
      <c r="AH37" s="387">
        <v>37673</v>
      </c>
      <c r="AI37" s="253">
        <v>33871</v>
      </c>
      <c r="AJ37" s="253">
        <v>25863</v>
      </c>
      <c r="AK37" s="257">
        <v>30438</v>
      </c>
      <c r="AL37" s="253">
        <v>22789</v>
      </c>
      <c r="AM37" s="253">
        <v>22738</v>
      </c>
      <c r="AN37" s="253">
        <v>26757</v>
      </c>
      <c r="AO37" s="253">
        <v>21489</v>
      </c>
      <c r="AP37" s="255">
        <v>26150</v>
      </c>
      <c r="AQ37" s="253">
        <v>24142</v>
      </c>
      <c r="AR37" s="983">
        <v>23945</v>
      </c>
      <c r="AS37" s="253">
        <v>32325</v>
      </c>
      <c r="AT37" s="257">
        <v>39091</v>
      </c>
      <c r="AU37" s="1845"/>
      <c r="AV37" s="1868"/>
      <c r="AW37" s="1865">
        <f t="shared" si="2"/>
        <v>-61.484072914748666</v>
      </c>
      <c r="AX37" s="1177">
        <f t="shared" si="3"/>
        <v>-51.49631895974759</v>
      </c>
      <c r="AY37" s="1062">
        <f t="shared" si="4"/>
        <v>-14.087653590906104</v>
      </c>
      <c r="AZ37" s="1143">
        <f t="shared" si="5"/>
        <v>49.487571701720839</v>
      </c>
      <c r="BA37" s="1143"/>
      <c r="BB37" s="1117">
        <f t="shared" si="6"/>
        <v>-9.81990856028726</v>
      </c>
      <c r="BC37" s="1118">
        <f t="shared" si="7"/>
        <v>-2.9912036388146879</v>
      </c>
      <c r="BD37" s="1119">
        <f t="shared" si="8"/>
        <v>8.3729804592303623</v>
      </c>
    </row>
    <row r="38" spans="1:56" ht="14" customHeight="1">
      <c r="A38" s="249"/>
      <c r="B38" s="254" t="s">
        <v>266</v>
      </c>
      <c r="C38" s="231">
        <f>'17支出名目H12'!W35</f>
        <v>221186</v>
      </c>
      <c r="D38" s="231">
        <f>'17支出名目H12'!X35</f>
        <v>268160</v>
      </c>
      <c r="E38" s="231">
        <f>'17支出名目H12'!Y35</f>
        <v>256824</v>
      </c>
      <c r="F38" s="231">
        <f>'17支出名目H12'!Z35</f>
        <v>272430</v>
      </c>
      <c r="G38" s="231">
        <f>'17支出名目H12'!AA35</f>
        <v>359690</v>
      </c>
      <c r="H38" s="231">
        <f>'17支出名目H12'!AB35</f>
        <v>365783</v>
      </c>
      <c r="I38" s="231">
        <f>'17支出名目H12'!AC35</f>
        <v>417881</v>
      </c>
      <c r="J38" s="231">
        <f>'17支出名目H12'!AD35</f>
        <v>467650</v>
      </c>
      <c r="K38" s="231">
        <f>'17支出名目H12'!AE35</f>
        <v>355307</v>
      </c>
      <c r="L38" s="231">
        <f>'17支出名目H12'!AF35</f>
        <v>395407</v>
      </c>
      <c r="M38" s="231">
        <f>'17支出名目H12'!AG35</f>
        <v>305038</v>
      </c>
      <c r="N38" s="231">
        <f>'17支出名目H12'!AH35</f>
        <v>336881</v>
      </c>
      <c r="O38" s="231">
        <f>'17支出名目H12'!AI35</f>
        <v>322484</v>
      </c>
      <c r="P38" s="231">
        <f>'17支出名目H12'!AJ35</f>
        <v>343487</v>
      </c>
      <c r="Q38" s="1558">
        <f>'17支出名目H12'!AK35</f>
        <v>338031</v>
      </c>
      <c r="R38" s="1632">
        <f>'12支出名目'!S38/ABS('12支出名目'!R38)</f>
        <v>0.84557587463659079</v>
      </c>
      <c r="S38" s="255">
        <v>422021</v>
      </c>
      <c r="T38" s="255">
        <v>525962</v>
      </c>
      <c r="U38" s="255">
        <v>486575</v>
      </c>
      <c r="V38" s="255">
        <v>659695</v>
      </c>
      <c r="W38" s="255">
        <v>436550</v>
      </c>
      <c r="X38" s="255">
        <v>577618</v>
      </c>
      <c r="Y38" s="255">
        <v>601183</v>
      </c>
      <c r="Z38" s="255">
        <v>513355</v>
      </c>
      <c r="AA38" s="255">
        <v>453231</v>
      </c>
      <c r="AB38" s="255">
        <v>481977</v>
      </c>
      <c r="AC38" s="256">
        <v>406627</v>
      </c>
      <c r="AD38" s="257">
        <v>360494</v>
      </c>
      <c r="AE38" s="253">
        <v>292463</v>
      </c>
      <c r="AF38" s="253">
        <v>239056</v>
      </c>
      <c r="AG38" s="253">
        <v>245104</v>
      </c>
      <c r="AH38" s="387">
        <v>199713</v>
      </c>
      <c r="AI38" s="253">
        <v>144308.89991240145</v>
      </c>
      <c r="AJ38" s="253">
        <v>130476.14085724526</v>
      </c>
      <c r="AK38" s="257">
        <v>138008.39401953318</v>
      </c>
      <c r="AL38" s="253">
        <v>143065.23644298781</v>
      </c>
      <c r="AM38" s="253">
        <v>149664.51429363198</v>
      </c>
      <c r="AN38" s="253">
        <v>82673.121349231369</v>
      </c>
      <c r="AO38" s="253">
        <v>139063.07825995598</v>
      </c>
      <c r="AP38" s="255">
        <v>150071.36931411544</v>
      </c>
      <c r="AQ38" s="253">
        <v>141926.5254024922</v>
      </c>
      <c r="AR38" s="983">
        <v>134198.73790086131</v>
      </c>
      <c r="AS38" s="253">
        <v>131380.14268810066</v>
      </c>
      <c r="AT38" s="257">
        <v>130539.08406058943</v>
      </c>
      <c r="AU38" s="1845"/>
      <c r="AV38" s="1868"/>
      <c r="AW38" s="1865">
        <f t="shared" si="2"/>
        <v>-17.422059328828311</v>
      </c>
      <c r="AX38" s="1177">
        <f t="shared" si="3"/>
        <v>-61.716867959096909</v>
      </c>
      <c r="AY38" s="1062">
        <f t="shared" si="4"/>
        <v>8.7407547782020458</v>
      </c>
      <c r="AZ38" s="1143">
        <f t="shared" si="5"/>
        <v>-13.015330867437372</v>
      </c>
      <c r="BA38" s="1143"/>
      <c r="BB38" s="1117">
        <f t="shared" si="6"/>
        <v>-12.817435989219007</v>
      </c>
      <c r="BC38" s="1118">
        <f t="shared" si="7"/>
        <v>1.6900518163214917</v>
      </c>
      <c r="BD38" s="1119">
        <f t="shared" si="8"/>
        <v>-2.7502388900709107</v>
      </c>
    </row>
    <row r="39" spans="1:56" ht="14" customHeight="1">
      <c r="A39" s="249"/>
      <c r="B39" s="254" t="s">
        <v>268</v>
      </c>
      <c r="C39" s="231">
        <f>'17支出名目H12'!W36</f>
        <v>252648</v>
      </c>
      <c r="D39" s="231">
        <f>'17支出名目H12'!X36</f>
        <v>264007</v>
      </c>
      <c r="E39" s="231">
        <f>'17支出名目H12'!Y36</f>
        <v>314184</v>
      </c>
      <c r="F39" s="231">
        <f>'17支出名目H12'!Z36</f>
        <v>343692</v>
      </c>
      <c r="G39" s="231">
        <f>'17支出名目H12'!AA36</f>
        <v>378618</v>
      </c>
      <c r="H39" s="231">
        <f>'17支出名目H12'!AB36</f>
        <v>451471</v>
      </c>
      <c r="I39" s="231">
        <f>'17支出名目H12'!AC36</f>
        <v>425094</v>
      </c>
      <c r="J39" s="231">
        <f>'17支出名目H12'!AD36</f>
        <v>385944</v>
      </c>
      <c r="K39" s="231">
        <f>'17支出名目H12'!AE36</f>
        <v>496469</v>
      </c>
      <c r="L39" s="231">
        <f>'17支出名目H12'!AF36</f>
        <v>479691</v>
      </c>
      <c r="M39" s="231">
        <f>'17支出名目H12'!AG36</f>
        <v>490150</v>
      </c>
      <c r="N39" s="231">
        <f>'17支出名目H12'!AH36</f>
        <v>513898</v>
      </c>
      <c r="O39" s="231">
        <f>'17支出名目H12'!AI36</f>
        <v>596531</v>
      </c>
      <c r="P39" s="231">
        <f>'17支出名目H12'!AJ36</f>
        <v>631375</v>
      </c>
      <c r="Q39" s="1558">
        <f>'17支出名目H12'!AK36</f>
        <v>668552</v>
      </c>
      <c r="R39" s="1632">
        <f>'12支出名目'!S39/ABS('12支出名目'!R39)</f>
        <v>1.1752571029188255</v>
      </c>
      <c r="S39" s="255">
        <v>847492</v>
      </c>
      <c r="T39" s="255">
        <v>947417</v>
      </c>
      <c r="U39" s="255">
        <v>1092910</v>
      </c>
      <c r="V39" s="255">
        <v>1189064</v>
      </c>
      <c r="W39" s="255">
        <v>1081179</v>
      </c>
      <c r="X39" s="255">
        <v>1782413</v>
      </c>
      <c r="Y39" s="255">
        <v>1822334</v>
      </c>
      <c r="Z39" s="255">
        <v>1370935</v>
      </c>
      <c r="AA39" s="255">
        <v>1204368</v>
      </c>
      <c r="AB39" s="255">
        <v>1191781</v>
      </c>
      <c r="AC39" s="256">
        <v>1060168</v>
      </c>
      <c r="AD39" s="257">
        <v>900436</v>
      </c>
      <c r="AE39" s="253">
        <v>812112</v>
      </c>
      <c r="AF39" s="253">
        <v>771250</v>
      </c>
      <c r="AG39" s="253">
        <v>722976</v>
      </c>
      <c r="AH39" s="387">
        <v>736954</v>
      </c>
      <c r="AI39" s="253">
        <v>600463.67650831246</v>
      </c>
      <c r="AJ39" s="253">
        <v>520583.2014136567</v>
      </c>
      <c r="AK39" s="257">
        <v>504892.61380480824</v>
      </c>
      <c r="AL39" s="253">
        <v>570867.81105563848</v>
      </c>
      <c r="AM39" s="253">
        <v>611030.61693677446</v>
      </c>
      <c r="AN39" s="253">
        <v>512238.45874934318</v>
      </c>
      <c r="AO39" s="253">
        <v>493660.64920781046</v>
      </c>
      <c r="AP39" s="255">
        <v>582804.88678964507</v>
      </c>
      <c r="AQ39" s="253">
        <v>546545.24344418466</v>
      </c>
      <c r="AR39" s="983">
        <v>583045.38551550044</v>
      </c>
      <c r="AS39" s="253">
        <v>595817.24207670952</v>
      </c>
      <c r="AT39" s="257">
        <v>555862.43188923073</v>
      </c>
      <c r="AU39" s="1845"/>
      <c r="AV39" s="1868"/>
      <c r="AW39" s="1865">
        <f t="shared" si="2"/>
        <v>-16.717213338401873</v>
      </c>
      <c r="AX39" s="1177">
        <f t="shared" si="3"/>
        <v>-43.927984464769487</v>
      </c>
      <c r="AY39" s="1062">
        <f t="shared" si="4"/>
        <v>15.431454304252856</v>
      </c>
      <c r="AZ39" s="1143">
        <f t="shared" si="5"/>
        <v>-4.6228944731101436</v>
      </c>
      <c r="BA39" s="1143"/>
      <c r="BB39" s="1117">
        <f t="shared" si="6"/>
        <v>-7.9324480944572562</v>
      </c>
      <c r="BC39" s="1118">
        <f t="shared" si="7"/>
        <v>2.9117192138860659</v>
      </c>
      <c r="BD39" s="1119">
        <f t="shared" si="8"/>
        <v>-0.94216594678649956</v>
      </c>
    </row>
    <row r="40" spans="1:56" ht="14" customHeight="1">
      <c r="A40" s="249"/>
      <c r="B40" s="254" t="s">
        <v>269</v>
      </c>
      <c r="C40" s="257">
        <f t="shared" ref="C40:AB40" si="19">C41+C42</f>
        <v>161956</v>
      </c>
      <c r="D40" s="257">
        <f t="shared" si="19"/>
        <v>109200</v>
      </c>
      <c r="E40" s="257">
        <f t="shared" si="19"/>
        <v>33279</v>
      </c>
      <c r="F40" s="257">
        <f t="shared" si="19"/>
        <v>-68405</v>
      </c>
      <c r="G40" s="257">
        <f t="shared" si="19"/>
        <v>171579</v>
      </c>
      <c r="H40" s="257">
        <f t="shared" si="19"/>
        <v>168202</v>
      </c>
      <c r="I40" s="257">
        <f t="shared" si="19"/>
        <v>120994</v>
      </c>
      <c r="J40" s="257">
        <f t="shared" si="19"/>
        <v>47096</v>
      </c>
      <c r="K40" s="257">
        <f t="shared" si="19"/>
        <v>-76676</v>
      </c>
      <c r="L40" s="257">
        <f t="shared" si="19"/>
        <v>15336</v>
      </c>
      <c r="M40" s="257">
        <f t="shared" si="19"/>
        <v>-6134</v>
      </c>
      <c r="N40" s="257">
        <f t="shared" si="19"/>
        <v>-48158</v>
      </c>
      <c r="O40" s="257">
        <f t="shared" si="19"/>
        <v>-82474</v>
      </c>
      <c r="P40" s="257">
        <f t="shared" si="19"/>
        <v>96612</v>
      </c>
      <c r="Q40" s="258">
        <f t="shared" si="19"/>
        <v>177265</v>
      </c>
      <c r="R40" s="258" t="s">
        <v>333</v>
      </c>
      <c r="S40" s="257">
        <f t="shared" si="19"/>
        <v>434837</v>
      </c>
      <c r="T40" s="257">
        <f t="shared" si="19"/>
        <v>400536</v>
      </c>
      <c r="U40" s="257">
        <f t="shared" si="19"/>
        <v>-188646</v>
      </c>
      <c r="V40" s="257">
        <f t="shared" si="19"/>
        <v>-181454</v>
      </c>
      <c r="W40" s="257">
        <f t="shared" si="19"/>
        <v>-3346</v>
      </c>
      <c r="X40" s="257">
        <f t="shared" si="19"/>
        <v>173855</v>
      </c>
      <c r="Y40" s="257">
        <f t="shared" si="19"/>
        <v>85754</v>
      </c>
      <c r="Z40" s="257">
        <f t="shared" si="19"/>
        <v>114255</v>
      </c>
      <c r="AA40" s="257">
        <f t="shared" si="19"/>
        <v>73007</v>
      </c>
      <c r="AB40" s="257">
        <f t="shared" si="19"/>
        <v>-49182</v>
      </c>
      <c r="AC40" s="258">
        <f>AC41+AC42</f>
        <v>-25676</v>
      </c>
      <c r="AD40" s="257">
        <v>35896</v>
      </c>
      <c r="AE40" s="253">
        <v>-86406</v>
      </c>
      <c r="AF40" s="253">
        <v>-71366</v>
      </c>
      <c r="AG40" s="253">
        <v>-15884</v>
      </c>
      <c r="AH40" s="387">
        <v>35103</v>
      </c>
      <c r="AI40" s="253">
        <v>63648.234569165186</v>
      </c>
      <c r="AJ40" s="253">
        <v>65384.857533015413</v>
      </c>
      <c r="AK40" s="257">
        <v>-101735.93139630021</v>
      </c>
      <c r="AL40" s="253">
        <v>54066.525167234693</v>
      </c>
      <c r="AM40" s="253">
        <v>-17344.514427251164</v>
      </c>
      <c r="AN40" s="253">
        <v>45016.261868365516</v>
      </c>
      <c r="AO40" s="253">
        <v>60971.875244910676</v>
      </c>
      <c r="AP40" s="255">
        <v>6595.751971606921</v>
      </c>
      <c r="AQ40" s="253">
        <v>-137339.91000709613</v>
      </c>
      <c r="AR40" s="983">
        <v>-437.60391243673848</v>
      </c>
      <c r="AS40" s="253">
        <v>61282.704146353637</v>
      </c>
      <c r="AT40" s="257">
        <v>35547.084036876506</v>
      </c>
      <c r="AU40" s="843">
        <f>AU41+AU42</f>
        <v>14051</v>
      </c>
      <c r="AV40" s="1867">
        <v>-17862</v>
      </c>
      <c r="AW40" s="1865">
        <f t="shared" si="2"/>
        <v>-1172.8033472803347</v>
      </c>
      <c r="AX40" s="1177">
        <f t="shared" si="3"/>
        <v>-383.41857420409019</v>
      </c>
      <c r="AY40" s="1062">
        <f t="shared" si="4"/>
        <v>-106.4832079296684</v>
      </c>
      <c r="AZ40" s="1143">
        <f t="shared" si="5"/>
        <v>438.9390654757471</v>
      </c>
      <c r="BA40" s="1143"/>
      <c r="BB40" s="1117">
        <f t="shared" si="6"/>
        <v>-216.04665204868977</v>
      </c>
      <c r="BC40" s="1118">
        <f t="shared" si="7"/>
        <v>-42.142723001634373</v>
      </c>
      <c r="BD40" s="1119">
        <f t="shared" si="8"/>
        <v>40.058004054690819</v>
      </c>
    </row>
    <row r="41" spans="1:56" ht="14" customHeight="1">
      <c r="A41" s="249"/>
      <c r="B41" s="254" t="s">
        <v>270</v>
      </c>
      <c r="C41" s="231">
        <f>'17支出名目H12'!W38</f>
        <v>161341</v>
      </c>
      <c r="D41" s="231">
        <f>'17支出名目H12'!X38</f>
        <v>108821</v>
      </c>
      <c r="E41" s="231">
        <f>'17支出名目H12'!Y38</f>
        <v>31457</v>
      </c>
      <c r="F41" s="231">
        <f>'17支出名目H12'!Z38</f>
        <v>-68425</v>
      </c>
      <c r="G41" s="231">
        <f>'17支出名目H12'!AA38</f>
        <v>171020</v>
      </c>
      <c r="H41" s="231">
        <f>'17支出名目H12'!AB38</f>
        <v>165257</v>
      </c>
      <c r="I41" s="231">
        <f>'17支出名目H12'!AC38</f>
        <v>120698</v>
      </c>
      <c r="J41" s="231">
        <f>'17支出名目H12'!AD38</f>
        <v>45967</v>
      </c>
      <c r="K41" s="231">
        <f>'17支出名目H12'!AE38</f>
        <v>-75420</v>
      </c>
      <c r="L41" s="231">
        <f>'17支出名目H12'!AF38</f>
        <v>15766</v>
      </c>
      <c r="M41" s="231">
        <f>'17支出名目H12'!AG38</f>
        <v>-3665</v>
      </c>
      <c r="N41" s="231">
        <f>'17支出名目H12'!AH38</f>
        <v>-48846</v>
      </c>
      <c r="O41" s="231">
        <f>'17支出名目H12'!AI38</f>
        <v>-77926</v>
      </c>
      <c r="P41" s="231">
        <f>'17支出名目H12'!AJ38</f>
        <v>101622</v>
      </c>
      <c r="Q41" s="1558">
        <f>'17支出名目H12'!AK38</f>
        <v>176983</v>
      </c>
      <c r="R41" s="1632">
        <v>1</v>
      </c>
      <c r="S41" s="255">
        <v>164979</v>
      </c>
      <c r="T41" s="255">
        <v>207964</v>
      </c>
      <c r="U41" s="255">
        <v>-4931</v>
      </c>
      <c r="V41" s="255">
        <v>-32256</v>
      </c>
      <c r="W41" s="255">
        <v>10052</v>
      </c>
      <c r="X41" s="255">
        <v>74617</v>
      </c>
      <c r="Y41" s="255">
        <v>135638</v>
      </c>
      <c r="Z41" s="255">
        <v>118948</v>
      </c>
      <c r="AA41" s="255">
        <v>45681</v>
      </c>
      <c r="AB41" s="255">
        <v>-68106</v>
      </c>
      <c r="AC41" s="256">
        <v>-77301</v>
      </c>
      <c r="AD41" s="257">
        <v>-11790</v>
      </c>
      <c r="AE41" s="253">
        <v>-100030</v>
      </c>
      <c r="AF41" s="253">
        <v>-36699</v>
      </c>
      <c r="AG41" s="253">
        <v>20675</v>
      </c>
      <c r="AH41" s="387">
        <v>43883</v>
      </c>
      <c r="AI41" s="253">
        <v>63814.968764520803</v>
      </c>
      <c r="AJ41" s="253">
        <v>65668.337144798992</v>
      </c>
      <c r="AK41" s="257">
        <v>-102227.26858679288</v>
      </c>
      <c r="AL41" s="253">
        <v>53953.299609616362</v>
      </c>
      <c r="AM41" s="253">
        <v>-16887.289642429598</v>
      </c>
      <c r="AN41" s="253">
        <v>45002.539481493608</v>
      </c>
      <c r="AO41" s="253">
        <v>61233.241816356014</v>
      </c>
      <c r="AP41" s="255">
        <v>7048.7591362393478</v>
      </c>
      <c r="AQ41" s="253">
        <v>-137490.49364829421</v>
      </c>
      <c r="AR41" s="983">
        <v>-524.95999555360618</v>
      </c>
      <c r="AS41" s="253">
        <v>61219.565313287509</v>
      </c>
      <c r="AT41" s="257">
        <v>35655.720086095447</v>
      </c>
      <c r="AU41" s="843">
        <f>'21QE支出名目'!G87</f>
        <v>14159</v>
      </c>
      <c r="AV41" s="1867">
        <v>-17311</v>
      </c>
      <c r="AW41" s="1865">
        <f t="shared" si="2"/>
        <v>-217.2900915240748</v>
      </c>
      <c r="AX41" s="1177">
        <f t="shared" si="3"/>
        <v>767.06758767423992</v>
      </c>
      <c r="AY41" s="1062">
        <f t="shared" si="4"/>
        <v>-106.89518485007238</v>
      </c>
      <c r="AZ41" s="1143">
        <f t="shared" si="5"/>
        <v>405.84392794443647</v>
      </c>
      <c r="BA41" s="1143"/>
      <c r="BB41" s="1117">
        <f t="shared" si="6"/>
        <v>-236.14683963783102</v>
      </c>
      <c r="BC41" s="1118">
        <f t="shared" si="7"/>
        <v>-41.425420073071059</v>
      </c>
      <c r="BD41" s="1119">
        <f t="shared" si="8"/>
        <v>38.293990428830213</v>
      </c>
    </row>
    <row r="42" spans="1:56" ht="14" customHeight="1">
      <c r="A42" s="260"/>
      <c r="B42" s="261" t="s">
        <v>271</v>
      </c>
      <c r="C42" s="231">
        <f>'17支出名目H12'!W39</f>
        <v>615</v>
      </c>
      <c r="D42" s="231">
        <f>'17支出名目H12'!X39</f>
        <v>379</v>
      </c>
      <c r="E42" s="231">
        <f>'17支出名目H12'!Y39</f>
        <v>1822</v>
      </c>
      <c r="F42" s="231">
        <f>'17支出名目H12'!Z39</f>
        <v>20</v>
      </c>
      <c r="G42" s="231">
        <f>'17支出名目H12'!AA39</f>
        <v>559</v>
      </c>
      <c r="H42" s="231">
        <f>'17支出名目H12'!AB39</f>
        <v>2945</v>
      </c>
      <c r="I42" s="231">
        <f>'17支出名目H12'!AC39</f>
        <v>296</v>
      </c>
      <c r="J42" s="231">
        <f>'17支出名目H12'!AD39</f>
        <v>1129</v>
      </c>
      <c r="K42" s="231">
        <f>'17支出名目H12'!AE39</f>
        <v>-1256</v>
      </c>
      <c r="L42" s="231">
        <f>'17支出名目H12'!AF39</f>
        <v>-430</v>
      </c>
      <c r="M42" s="231">
        <f>'17支出名目H12'!AG39</f>
        <v>-2469</v>
      </c>
      <c r="N42" s="231">
        <f>'17支出名目H12'!AH39</f>
        <v>688</v>
      </c>
      <c r="O42" s="231">
        <f>'17支出名目H12'!AI39</f>
        <v>-4548</v>
      </c>
      <c r="P42" s="231">
        <f>'17支出名目H12'!AJ39</f>
        <v>-5010</v>
      </c>
      <c r="Q42" s="1558">
        <f>'17支出名目H12'!AK39</f>
        <v>282</v>
      </c>
      <c r="R42" s="1632">
        <v>1</v>
      </c>
      <c r="S42" s="255">
        <v>269858</v>
      </c>
      <c r="T42" s="255">
        <v>192572</v>
      </c>
      <c r="U42" s="255">
        <v>-183715</v>
      </c>
      <c r="V42" s="255">
        <v>-149198</v>
      </c>
      <c r="W42" s="255">
        <v>-13398</v>
      </c>
      <c r="X42" s="255">
        <v>99238</v>
      </c>
      <c r="Y42" s="255">
        <v>-49884</v>
      </c>
      <c r="Z42" s="255">
        <v>-4693</v>
      </c>
      <c r="AA42" s="255">
        <v>27326</v>
      </c>
      <c r="AB42" s="255">
        <v>18924</v>
      </c>
      <c r="AC42" s="256">
        <v>51625</v>
      </c>
      <c r="AD42" s="976">
        <v>47686</v>
      </c>
      <c r="AE42" s="262">
        <v>13624</v>
      </c>
      <c r="AF42" s="262">
        <v>-34667</v>
      </c>
      <c r="AG42" s="262">
        <v>-36559</v>
      </c>
      <c r="AH42" s="389">
        <v>-8780</v>
      </c>
      <c r="AI42" s="262">
        <v>-166.73419535561794</v>
      </c>
      <c r="AJ42" s="262">
        <v>-283.47961178357968</v>
      </c>
      <c r="AK42" s="257">
        <v>491.33719049267415</v>
      </c>
      <c r="AL42" s="253">
        <v>113.22555761832922</v>
      </c>
      <c r="AM42" s="253">
        <v>-457.22478482156652</v>
      </c>
      <c r="AN42" s="253">
        <v>13.722386871909238</v>
      </c>
      <c r="AO42" s="253">
        <v>-261.36657144533768</v>
      </c>
      <c r="AP42" s="255">
        <v>-453.00716463242651</v>
      </c>
      <c r="AQ42" s="253">
        <v>150.58364119807575</v>
      </c>
      <c r="AR42" s="983">
        <v>87.35608311686768</v>
      </c>
      <c r="AS42" s="253">
        <v>63.138833066131212</v>
      </c>
      <c r="AT42" s="257">
        <v>-108.63604921894023</v>
      </c>
      <c r="AU42" s="843">
        <f>'21QE支出名目'!J87</f>
        <v>-108</v>
      </c>
      <c r="AV42" s="1867">
        <v>-551</v>
      </c>
      <c r="AW42" s="1865">
        <f t="shared" si="2"/>
        <v>-455.91879384982832</v>
      </c>
      <c r="AX42" s="1177">
        <f t="shared" si="3"/>
        <v>-98.969640585302443</v>
      </c>
      <c r="AY42" s="1062">
        <f t="shared" si="4"/>
        <v>-192.19883481203343</v>
      </c>
      <c r="AZ42" s="1143">
        <f t="shared" si="5"/>
        <v>-76.018911465321224</v>
      </c>
      <c r="BA42" s="1143"/>
      <c r="BB42" s="1117">
        <f t="shared" si="6"/>
        <v>-47.98348534609741</v>
      </c>
      <c r="BC42" s="1118">
        <f t="shared" si="7"/>
        <v>-198.38866923373953</v>
      </c>
      <c r="BD42" s="1119">
        <f t="shared" si="8"/>
        <v>-175.15775144537869</v>
      </c>
    </row>
    <row r="43" spans="1:56" ht="14" customHeight="1">
      <c r="A43" s="249"/>
      <c r="B43" s="2043" t="s">
        <v>272</v>
      </c>
      <c r="C43" s="1633">
        <f t="shared" ref="C43:P43" si="20">C48-C6-C23-C31</f>
        <v>-394152</v>
      </c>
      <c r="D43" s="1633">
        <f t="shared" si="20"/>
        <v>93276</v>
      </c>
      <c r="E43" s="1633">
        <f t="shared" si="20"/>
        <v>250183</v>
      </c>
      <c r="F43" s="1633">
        <f t="shared" si="20"/>
        <v>416160</v>
      </c>
      <c r="G43" s="1633">
        <f t="shared" si="20"/>
        <v>477701</v>
      </c>
      <c r="H43" s="1633">
        <f t="shared" si="20"/>
        <v>625995</v>
      </c>
      <c r="I43" s="1633">
        <f t="shared" si="20"/>
        <v>710089</v>
      </c>
      <c r="J43" s="1633">
        <f t="shared" si="20"/>
        <v>588727</v>
      </c>
      <c r="K43" s="1633">
        <f t="shared" si="20"/>
        <v>963758</v>
      </c>
      <c r="L43" s="1633">
        <f t="shared" si="20"/>
        <v>1573231</v>
      </c>
      <c r="M43" s="1633">
        <f t="shared" si="20"/>
        <v>890211</v>
      </c>
      <c r="N43" s="1633">
        <f t="shared" si="20"/>
        <v>538213</v>
      </c>
      <c r="O43" s="1633">
        <f t="shared" si="20"/>
        <v>666183</v>
      </c>
      <c r="P43" s="1633">
        <f t="shared" si="20"/>
        <v>654787</v>
      </c>
      <c r="Q43" s="1834">
        <f>Q48-Q6-Q23-Q31</f>
        <v>-1244404</v>
      </c>
      <c r="R43" s="2044" t="s">
        <v>333</v>
      </c>
      <c r="S43" s="1633">
        <f>S48-S6-S23-S31</f>
        <v>-1140867</v>
      </c>
      <c r="T43" s="1633">
        <f t="shared" ref="T43:AC43" si="21">T48-T6-T23-T31</f>
        <v>-1064211</v>
      </c>
      <c r="U43" s="1633">
        <f t="shared" si="21"/>
        <v>-781920</v>
      </c>
      <c r="V43" s="1633">
        <f t="shared" si="21"/>
        <v>-638955</v>
      </c>
      <c r="W43" s="1633">
        <f t="shared" si="21"/>
        <v>-966433</v>
      </c>
      <c r="X43" s="1633">
        <f t="shared" si="21"/>
        <v>-2068619</v>
      </c>
      <c r="Y43" s="1633">
        <f t="shared" si="21"/>
        <v>-1955189</v>
      </c>
      <c r="Z43" s="1633">
        <f t="shared" si="21"/>
        <v>-1340542</v>
      </c>
      <c r="AA43" s="1633">
        <f t="shared" si="21"/>
        <v>-1011382</v>
      </c>
      <c r="AB43" s="1633">
        <f t="shared" si="21"/>
        <v>-1298777</v>
      </c>
      <c r="AC43" s="1633">
        <f t="shared" si="21"/>
        <v>-927434</v>
      </c>
      <c r="AD43" s="257">
        <v>-1053516</v>
      </c>
      <c r="AE43" s="257">
        <v>-698103</v>
      </c>
      <c r="AF43" s="257">
        <v>-750388</v>
      </c>
      <c r="AG43" s="257">
        <v>-673490</v>
      </c>
      <c r="AH43" s="258">
        <v>-996994</v>
      </c>
      <c r="AI43" s="257">
        <v>-436376.42758311657</v>
      </c>
      <c r="AJ43" s="257">
        <v>-396654.5941297547</v>
      </c>
      <c r="AK43" s="977">
        <v>-524950.67454341031</v>
      </c>
      <c r="AL43" s="977">
        <v>-1622336.3778024083</v>
      </c>
      <c r="AM43" s="977">
        <v>-671566.22408798197</v>
      </c>
      <c r="AN43" s="977">
        <v>-771571.69435475848</v>
      </c>
      <c r="AO43" s="977">
        <v>-746322.43978691078</v>
      </c>
      <c r="AP43" s="977">
        <v>-1297693.8243593953</v>
      </c>
      <c r="AQ43" s="977">
        <v>-478011.04370876565</v>
      </c>
      <c r="AR43" s="2045">
        <v>-237806.66322836257</v>
      </c>
      <c r="AS43" s="257">
        <v>-501034.43859768822</v>
      </c>
      <c r="AT43" s="257">
        <v>-240675.28170025465</v>
      </c>
      <c r="AU43" s="1591">
        <f>'21QE支出名目'!K87</f>
        <v>-413188</v>
      </c>
      <c r="AV43" s="1867">
        <v>855</v>
      </c>
      <c r="AW43" s="1865">
        <f t="shared" si="2"/>
        <v>9.0107643261353871</v>
      </c>
      <c r="AX43" s="1177">
        <f t="shared" si="3"/>
        <v>-50.171551780569992</v>
      </c>
      <c r="AY43" s="1062">
        <f t="shared" si="4"/>
        <v>147.20300159402569</v>
      </c>
      <c r="AZ43" s="1143">
        <f t="shared" si="5"/>
        <v>-81.453615854335766</v>
      </c>
      <c r="BA43" s="1143"/>
      <c r="BB43" s="1117">
        <f t="shared" si="6"/>
        <v>-190.52790714949208</v>
      </c>
      <c r="BC43" s="1118">
        <f t="shared" si="7"/>
        <v>-219.8424690407376</v>
      </c>
      <c r="BD43" s="1119">
        <f t="shared" si="8"/>
        <v>-171.39237834994384</v>
      </c>
    </row>
    <row r="44" spans="1:56" ht="14" customHeight="1">
      <c r="A44" s="249"/>
      <c r="B44" s="264" t="s">
        <v>67</v>
      </c>
      <c r="C44" s="1560">
        <f>'17支出名目H12'!W41</f>
        <v>7260143</v>
      </c>
      <c r="D44" s="1560">
        <f>'17支出名目H12'!X41</f>
        <v>8284991</v>
      </c>
      <c r="E44" s="1560">
        <f>'17支出名目H12'!Y41</f>
        <v>8539971</v>
      </c>
      <c r="F44" s="1560">
        <f>'17支出名目H12'!Z41</f>
        <v>8736450</v>
      </c>
      <c r="G44" s="1560">
        <f>'17支出名目H12'!AA41</f>
        <v>9835761</v>
      </c>
      <c r="H44" s="1560">
        <f>'17支出名目H12'!AB41</f>
        <v>10761844</v>
      </c>
      <c r="I44" s="1560">
        <f>'17支出名目H12'!AC41</f>
        <v>11260128</v>
      </c>
      <c r="J44" s="1560">
        <f>'17支出名目H12'!AD41</f>
        <v>11239207</v>
      </c>
      <c r="K44" s="1560">
        <f>'17支出名目H12'!AE41</f>
        <v>11499955</v>
      </c>
      <c r="L44" s="1560">
        <f>'17支出名目H12'!AF41</f>
        <v>12139212</v>
      </c>
      <c r="M44" s="1560">
        <f>'17支出名目H12'!AG41</f>
        <v>12101485</v>
      </c>
      <c r="N44" s="1560">
        <f>'17支出名目H12'!AH41</f>
        <v>11554058</v>
      </c>
      <c r="O44" s="1560">
        <f>'17支出名目H12'!AI41</f>
        <v>11950439</v>
      </c>
      <c r="P44" s="1560">
        <f>'17支出名目H12'!AJ41</f>
        <v>13078602</v>
      </c>
      <c r="Q44" s="1837">
        <f>'17支出名目H12'!AK41</f>
        <v>14319248</v>
      </c>
      <c r="R44" s="1632">
        <f>'12支出名目'!S44/ABS('12支出名目'!R44)</f>
        <v>1.0416743485832589</v>
      </c>
      <c r="S44" s="255">
        <v>15966999</v>
      </c>
      <c r="T44" s="255">
        <v>16550922</v>
      </c>
      <c r="U44" s="255">
        <v>16062000</v>
      </c>
      <c r="V44" s="255">
        <v>15636237</v>
      </c>
      <c r="W44" s="255">
        <v>14774535</v>
      </c>
      <c r="X44" s="255">
        <v>14864310</v>
      </c>
      <c r="Y44" s="255">
        <v>15641044</v>
      </c>
      <c r="Z44" s="255">
        <v>15661719</v>
      </c>
      <c r="AA44" s="255">
        <v>14933368</v>
      </c>
      <c r="AB44" s="255">
        <v>14473712</v>
      </c>
      <c r="AC44" s="256">
        <v>15364637</v>
      </c>
      <c r="AD44" s="257">
        <v>14258119</v>
      </c>
      <c r="AE44" s="253">
        <v>14414849</v>
      </c>
      <c r="AF44" s="253">
        <v>14399484</v>
      </c>
      <c r="AG44" s="253">
        <v>15232489</v>
      </c>
      <c r="AH44" s="387">
        <v>15818305</v>
      </c>
      <c r="AI44" s="253">
        <v>16997274</v>
      </c>
      <c r="AJ44" s="253">
        <v>17744844</v>
      </c>
      <c r="AK44" s="257">
        <v>17419975</v>
      </c>
      <c r="AL44" s="253">
        <v>14486215</v>
      </c>
      <c r="AM44" s="253">
        <v>15670480</v>
      </c>
      <c r="AN44" s="253">
        <v>15644311</v>
      </c>
      <c r="AO44" s="253">
        <v>15261484</v>
      </c>
      <c r="AP44" s="255">
        <v>15464997</v>
      </c>
      <c r="AQ44" s="253">
        <v>16184389</v>
      </c>
      <c r="AR44" s="983">
        <v>16222252</v>
      </c>
      <c r="AS44" s="253">
        <v>16117684</v>
      </c>
      <c r="AT44" s="257">
        <v>16968943</v>
      </c>
      <c r="AU44" s="843">
        <f>'21QE支出名目'!M87</f>
        <v>16905260</v>
      </c>
      <c r="AV44" s="1867">
        <v>17480799</v>
      </c>
      <c r="AW44" s="1865">
        <f>(AD44-W44)/W44*100</f>
        <v>-3.4953113583608553</v>
      </c>
      <c r="AX44" s="1177">
        <f t="shared" si="3"/>
        <v>22.175828382411453</v>
      </c>
      <c r="AY44" s="1062">
        <f t="shared" si="4"/>
        <v>-11.222622305715134</v>
      </c>
      <c r="AZ44" s="1143">
        <f t="shared" si="5"/>
        <v>9.7248386145823371</v>
      </c>
      <c r="BA44" s="1143"/>
      <c r="BB44" s="1117">
        <f t="shared" si="6"/>
        <v>2.9026289738756317</v>
      </c>
      <c r="BC44" s="1118">
        <f t="shared" si="7"/>
        <v>-2.3526498103382587</v>
      </c>
      <c r="BD44" s="1119">
        <f t="shared" si="8"/>
        <v>1.8734443990304994</v>
      </c>
    </row>
    <row r="45" spans="1:56" ht="14" customHeight="1">
      <c r="A45" s="249"/>
      <c r="B45" s="264" t="s">
        <v>462</v>
      </c>
      <c r="C45" s="1560">
        <f>'17支出名目H12'!W42</f>
        <v>6994806</v>
      </c>
      <c r="D45" s="1560">
        <f>'17支出名目H12'!X42</f>
        <v>7714915</v>
      </c>
      <c r="E45" s="1560">
        <f>'17支出名目H12'!Y42</f>
        <v>8034300</v>
      </c>
      <c r="F45" s="1560">
        <f>'17支出名目H12'!Z42</f>
        <v>8124229</v>
      </c>
      <c r="G45" s="1560">
        <f>'17支出名目H12'!AA42</f>
        <v>9200102</v>
      </c>
      <c r="H45" s="1560">
        <f>'17支出名目H12'!AB42</f>
        <v>10077566</v>
      </c>
      <c r="I45" s="1560">
        <f>'17支出名目H12'!AC42</f>
        <v>10521125</v>
      </c>
      <c r="J45" s="1560">
        <f>'17支出名目H12'!AD42</f>
        <v>10572649</v>
      </c>
      <c r="K45" s="1560">
        <f>'17支出名目H12'!AE42</f>
        <v>10623321</v>
      </c>
      <c r="L45" s="1560">
        <f>'17支出名目H12'!AF42</f>
        <v>11223250</v>
      </c>
      <c r="M45" s="1560">
        <f>'17支出名目H12'!AG42</f>
        <v>11252288</v>
      </c>
      <c r="N45" s="1560">
        <f>'17支出名目H12'!AH42</f>
        <v>10856869</v>
      </c>
      <c r="O45" s="1560">
        <f>'17支出名目H12'!AI42</f>
        <v>11703625</v>
      </c>
      <c r="P45" s="1560">
        <f>'17支出名目H12'!AJ42</f>
        <v>13009948</v>
      </c>
      <c r="Q45" s="1837">
        <f>'17支出名目H12'!AK42</f>
        <v>14302532</v>
      </c>
      <c r="R45" s="1632">
        <f>'12支出名目'!S45/ABS('12支出名目'!R45)</f>
        <v>1.0403558421591765</v>
      </c>
      <c r="S45" s="255">
        <v>16180850</v>
      </c>
      <c r="T45" s="255">
        <v>16339911</v>
      </c>
      <c r="U45" s="255">
        <v>15861989</v>
      </c>
      <c r="V45" s="255">
        <v>15438273</v>
      </c>
      <c r="W45" s="255">
        <v>15623308</v>
      </c>
      <c r="X45" s="255">
        <v>16874861</v>
      </c>
      <c r="Y45" s="255">
        <v>17344649</v>
      </c>
      <c r="Z45" s="255">
        <v>16517827</v>
      </c>
      <c r="AA45" s="255">
        <v>15472572</v>
      </c>
      <c r="AB45" s="255">
        <v>15086705</v>
      </c>
      <c r="AC45" s="256">
        <v>14902758</v>
      </c>
      <c r="AD45" s="257">
        <v>14762121</v>
      </c>
      <c r="AE45" s="253">
        <v>14505299</v>
      </c>
      <c r="AF45" s="253">
        <v>14439375</v>
      </c>
      <c r="AG45" s="253">
        <v>14888578</v>
      </c>
      <c r="AH45" s="387">
        <v>16534677</v>
      </c>
      <c r="AI45" s="253">
        <v>17065928</v>
      </c>
      <c r="AJ45" s="253">
        <v>17207191</v>
      </c>
      <c r="AK45" s="257">
        <v>17331019</v>
      </c>
      <c r="AL45" s="253">
        <v>15529812</v>
      </c>
      <c r="AM45" s="253">
        <v>15917841</v>
      </c>
      <c r="AN45" s="253">
        <v>16057211</v>
      </c>
      <c r="AO45" s="253">
        <v>15928277</v>
      </c>
      <c r="AP45" s="255">
        <v>16567822</v>
      </c>
      <c r="AQ45" s="253">
        <v>16700938</v>
      </c>
      <c r="AR45" s="983">
        <v>16743500</v>
      </c>
      <c r="AS45" s="253">
        <v>16806734</v>
      </c>
      <c r="AT45" s="257">
        <v>17630393</v>
      </c>
      <c r="AU45" s="843">
        <f>'21QE支出名目'!N87</f>
        <v>16928071</v>
      </c>
      <c r="AV45" s="1867">
        <v>17924237</v>
      </c>
      <c r="AW45" s="1865">
        <f t="shared" si="2"/>
        <v>-5.5121937044318656</v>
      </c>
      <c r="AX45" s="1177">
        <f t="shared" si="3"/>
        <v>17.401957347457049</v>
      </c>
      <c r="AY45" s="1062">
        <f t="shared" si="4"/>
        <v>-4.4036475870230136</v>
      </c>
      <c r="AZ45" s="1143">
        <f t="shared" si="5"/>
        <v>6.4134621919525694</v>
      </c>
      <c r="BA45" s="1143"/>
      <c r="BB45" s="1117">
        <f t="shared" si="6"/>
        <v>2.3183715865771282</v>
      </c>
      <c r="BC45" s="1118">
        <f t="shared" si="7"/>
        <v>-0.89666618174898405</v>
      </c>
      <c r="BD45" s="1119">
        <f t="shared" si="8"/>
        <v>1.2509984774159433</v>
      </c>
    </row>
    <row r="46" spans="1:56" ht="14" customHeight="1">
      <c r="A46" s="249"/>
      <c r="B46" s="264" t="s">
        <v>69</v>
      </c>
      <c r="C46" s="259">
        <f>ROUND($AC$46*'12支出名目'!D48/'12支出名目'!E48,0)</f>
        <v>-92910</v>
      </c>
      <c r="D46" s="259">
        <f>ROUND($AC$46*'12支出名目'!E48/'12支出名目'!F48,0)</f>
        <v>-92364</v>
      </c>
      <c r="E46" s="259">
        <f>ROUND($AC$46*'12支出名目'!F48/'12支出名目'!G48,0)</f>
        <v>-89688</v>
      </c>
      <c r="F46" s="259">
        <f>ROUND($AC$46*'12支出名目'!G48/'12支出名目'!H48,0)</f>
        <v>-95166</v>
      </c>
      <c r="G46" s="259">
        <f>ROUND($AC$46*'12支出名目'!H48/'12支出名目'!I48,0)</f>
        <v>-93719</v>
      </c>
      <c r="H46" s="259">
        <f>ROUND($AC$46*'12支出名目'!I48/'12支出名目'!J48,0)</f>
        <v>-95705</v>
      </c>
      <c r="I46" s="259">
        <f>ROUND($AC$46*'12支出名目'!J48/'12支出名目'!K48,0)</f>
        <v>-94960</v>
      </c>
      <c r="J46" s="259">
        <f>ROUND($AC$46*'12支出名目'!K48/'12支出名目'!L48,0)</f>
        <v>-91003</v>
      </c>
      <c r="K46" s="259">
        <f>ROUND($AC$46*'12支出名目'!L48/'12支出名目'!M48,0)</f>
        <v>-100020</v>
      </c>
      <c r="L46" s="259">
        <f>ROUND($AC$46*'12支出名目'!M48/'12支出名目'!N48,0)</f>
        <v>-98798</v>
      </c>
      <c r="M46" s="259">
        <f>ROUND($AC$46*'12支出名目'!N48/'12支出名目'!O48,0)</f>
        <v>-93025</v>
      </c>
      <c r="N46" s="259">
        <f>ROUND($AC$46*'12支出名目'!O48/'12支出名目'!P48,0)</f>
        <v>-91812</v>
      </c>
      <c r="O46" s="259">
        <f>ROUND($AC$46*'12支出名目'!P48/'12支出名目'!Q48,0)</f>
        <v>-92474</v>
      </c>
      <c r="P46" s="259">
        <f>ROUND($AC$46*'12支出名目'!Q48/'12支出名目'!R48,0)</f>
        <v>-89639</v>
      </c>
      <c r="Q46" s="388">
        <f>ROUND($AC$46*'12支出名目'!R48/'12支出名目'!S48,0)</f>
        <v>-95778</v>
      </c>
      <c r="R46" s="259" t="s">
        <v>333</v>
      </c>
      <c r="S46" s="255">
        <f>ROUND($AC$46*'12支出名目'!T48/'12支出名目'!U48,0)</f>
        <v>-98700</v>
      </c>
      <c r="T46" s="255">
        <f>ROUND($AC$46*'12支出名目'!U48/'12支出名目'!V48,0)</f>
        <v>-96906</v>
      </c>
      <c r="U46" s="255">
        <f>ROUND($AC$46*'12支出名目'!V48/'12支出名目'!W48,0)</f>
        <v>-101557</v>
      </c>
      <c r="V46" s="255">
        <f>ROUND($AC$46*'12支出名目'!W48/'12支出名目'!X48,0)</f>
        <v>-94270</v>
      </c>
      <c r="W46" s="255">
        <f>ROUND($AC$46*'12支出名目'!X48/'12支出名目'!Y48,0)</f>
        <v>-96338</v>
      </c>
      <c r="X46" s="255">
        <f>ROUND($AC$46*'12支出名目'!Y48/'12支出名目'!Z48,0)</f>
        <v>-101626</v>
      </c>
      <c r="Y46" s="255">
        <f>ROUND($AC$46*'12支出名目'!Z48/'12支出名目'!AA48,0)</f>
        <v>-103756</v>
      </c>
      <c r="Z46" s="255">
        <f>ROUND($AC$46*'12支出名目'!AA48/'12支出名目'!AB48,0)</f>
        <v>-102788</v>
      </c>
      <c r="AA46" s="255">
        <f>ROUND($AC$46*'12支出名目'!AB48/'12支出名目'!AC48,0)</f>
        <v>-99537</v>
      </c>
      <c r="AB46" s="255">
        <f>ROUND($AC$46*'12支出名目'!AC48/'12支出名目'!AD48,0)</f>
        <v>-104691</v>
      </c>
      <c r="AC46" s="256">
        <v>-99831</v>
      </c>
      <c r="AD46" s="257">
        <v>-186613.33213512949</v>
      </c>
      <c r="AE46" s="253">
        <v>-29890.718344485038</v>
      </c>
      <c r="AF46" s="253">
        <v>-9877.1175785819069</v>
      </c>
      <c r="AG46" s="253">
        <v>-51163.804574780632</v>
      </c>
      <c r="AH46" s="387">
        <v>-25682.02338326571</v>
      </c>
      <c r="AI46" s="253">
        <v>-31663.122312686872</v>
      </c>
      <c r="AJ46" s="253">
        <v>-8358.3209056281485</v>
      </c>
      <c r="AK46" s="257">
        <v>-54427.398206062382</v>
      </c>
      <c r="AL46" s="253">
        <v>66567.762530123</v>
      </c>
      <c r="AM46" s="253">
        <v>-66766.048247455212</v>
      </c>
      <c r="AN46" s="253">
        <v>-31005.463829235057</v>
      </c>
      <c r="AO46" s="253">
        <v>-34583.020680825925</v>
      </c>
      <c r="AP46" s="255">
        <v>-17552.971753512218</v>
      </c>
      <c r="AQ46" s="253">
        <v>-26588.354976409813</v>
      </c>
      <c r="AR46" s="983">
        <v>-46635.28432460106</v>
      </c>
      <c r="AS46" s="253">
        <v>-51955.273885847768</v>
      </c>
      <c r="AT46" s="257">
        <v>-23518.706420724455</v>
      </c>
      <c r="AU46" s="1845"/>
      <c r="AV46" s="1868"/>
      <c r="AW46" s="1865">
        <f t="shared" si="2"/>
        <v>93.706878007774179</v>
      </c>
      <c r="AX46" s="1177">
        <f t="shared" si="3"/>
        <v>-70.834131954382187</v>
      </c>
      <c r="AY46" s="1062">
        <f t="shared" si="4"/>
        <v>-67.749750434410643</v>
      </c>
      <c r="AZ46" s="1143">
        <f t="shared" si="5"/>
        <v>33.987035078652923</v>
      </c>
      <c r="BA46" s="1143"/>
      <c r="BB46" s="1117">
        <f t="shared" si="6"/>
        <v>-183.85974898053311</v>
      </c>
      <c r="BC46" s="1118">
        <f t="shared" si="7"/>
        <v>-179.74557905859376</v>
      </c>
      <c r="BD46" s="1119">
        <f t="shared" si="8"/>
        <v>-206.02604348780571</v>
      </c>
    </row>
    <row r="47" spans="1:56" ht="14" customHeight="1">
      <c r="A47" s="260"/>
      <c r="B47" s="265" t="s">
        <v>70</v>
      </c>
      <c r="C47" s="1635">
        <f t="shared" ref="C47:P47" si="22">C43-(C44-C45+C46)</f>
        <v>-566579</v>
      </c>
      <c r="D47" s="1635">
        <f t="shared" si="22"/>
        <v>-384436</v>
      </c>
      <c r="E47" s="1635">
        <f t="shared" si="22"/>
        <v>-165800</v>
      </c>
      <c r="F47" s="1635">
        <f t="shared" si="22"/>
        <v>-100895</v>
      </c>
      <c r="G47" s="1635">
        <f t="shared" si="22"/>
        <v>-64239</v>
      </c>
      <c r="H47" s="1635">
        <f t="shared" si="22"/>
        <v>37422</v>
      </c>
      <c r="I47" s="1635">
        <f t="shared" si="22"/>
        <v>66046</v>
      </c>
      <c r="J47" s="1635">
        <f t="shared" si="22"/>
        <v>13172</v>
      </c>
      <c r="K47" s="1635">
        <f t="shared" si="22"/>
        <v>187144</v>
      </c>
      <c r="L47" s="1635">
        <f t="shared" si="22"/>
        <v>756067</v>
      </c>
      <c r="M47" s="1635">
        <f t="shared" si="22"/>
        <v>134039</v>
      </c>
      <c r="N47" s="1635">
        <f t="shared" si="22"/>
        <v>-67164</v>
      </c>
      <c r="O47" s="1635">
        <f t="shared" si="22"/>
        <v>511843</v>
      </c>
      <c r="P47" s="1635">
        <f t="shared" si="22"/>
        <v>675772</v>
      </c>
      <c r="Q47" s="1636">
        <f>Q43-(Q44-Q45+Q46)</f>
        <v>-1165342</v>
      </c>
      <c r="R47" s="1635" t="s">
        <v>333</v>
      </c>
      <c r="S47" s="1635">
        <f t="shared" ref="S47:AC47" si="23">S43-(S44-S45+S46)</f>
        <v>-828316</v>
      </c>
      <c r="T47" s="1635">
        <f t="shared" si="23"/>
        <v>-1178316</v>
      </c>
      <c r="U47" s="1635">
        <f t="shared" si="23"/>
        <v>-880374</v>
      </c>
      <c r="V47" s="1635">
        <f t="shared" si="23"/>
        <v>-742649</v>
      </c>
      <c r="W47" s="1635">
        <f t="shared" si="23"/>
        <v>-21322</v>
      </c>
      <c r="X47" s="1635">
        <f t="shared" si="23"/>
        <v>43558</v>
      </c>
      <c r="Y47" s="1635">
        <f t="shared" si="23"/>
        <v>-147828</v>
      </c>
      <c r="Z47" s="1635">
        <f t="shared" si="23"/>
        <v>-381646</v>
      </c>
      <c r="AA47" s="1635">
        <f t="shared" si="23"/>
        <v>-372641</v>
      </c>
      <c r="AB47" s="1635">
        <f t="shared" si="23"/>
        <v>-581093</v>
      </c>
      <c r="AC47" s="1635">
        <f t="shared" si="23"/>
        <v>-1289482</v>
      </c>
      <c r="AD47" s="976">
        <v>-362900.66786487051</v>
      </c>
      <c r="AE47" s="262">
        <v>-577762.28165551496</v>
      </c>
      <c r="AF47" s="262">
        <v>-700619.88242141809</v>
      </c>
      <c r="AG47" s="262">
        <v>-966237.19542521937</v>
      </c>
      <c r="AH47" s="389">
        <v>-254939.97661673429</v>
      </c>
      <c r="AI47" s="262">
        <v>-336059.3052704297</v>
      </c>
      <c r="AJ47" s="262">
        <v>-925949.27322412655</v>
      </c>
      <c r="AK47" s="976">
        <v>-559479.27633734792</v>
      </c>
      <c r="AL47" s="262">
        <v>-645307.14033253118</v>
      </c>
      <c r="AM47" s="262">
        <v>-357439.17584052682</v>
      </c>
      <c r="AN47" s="262">
        <v>-327666.23052552342</v>
      </c>
      <c r="AO47" s="262">
        <v>-44946.419106084853</v>
      </c>
      <c r="AP47" s="1847">
        <v>-177315.85260588303</v>
      </c>
      <c r="AQ47" s="262">
        <v>65126.311267644167</v>
      </c>
      <c r="AR47" s="983">
        <v>330076.62109623849</v>
      </c>
      <c r="AS47" s="253">
        <v>239970.83528815955</v>
      </c>
      <c r="AT47" s="257">
        <v>444293.42472046986</v>
      </c>
      <c r="AU47" s="843">
        <f>'21QE支出名目'!O87</f>
        <v>-390377</v>
      </c>
      <c r="AV47" s="1867">
        <v>444293</v>
      </c>
      <c r="AW47" s="1865">
        <f t="shared" si="2"/>
        <v>1602.0010686843189</v>
      </c>
      <c r="AX47" s="1177">
        <f t="shared" si="3"/>
        <v>54.168709478836043</v>
      </c>
      <c r="AY47" s="1062">
        <f t="shared" si="4"/>
        <v>-68.306984707871948</v>
      </c>
      <c r="AZ47" s="1143">
        <f t="shared" si="5"/>
        <v>-350.56610460430375</v>
      </c>
      <c r="BA47" s="1143"/>
      <c r="BB47" s="1117">
        <f t="shared" si="6"/>
        <v>-206.37917190482176</v>
      </c>
      <c r="BC47" s="1118">
        <f t="shared" si="7"/>
        <v>-179.46807848646304</v>
      </c>
      <c r="BD47" s="1119">
        <f t="shared" si="8"/>
        <v>20.166791159776309</v>
      </c>
    </row>
    <row r="48" spans="1:56" ht="14" customHeight="1">
      <c r="A48" s="1972"/>
      <c r="B48" s="1973" t="s">
        <v>273</v>
      </c>
      <c r="C48" s="1634">
        <f>'1生産名目長期'!D46</f>
        <v>6488310</v>
      </c>
      <c r="D48" s="1634">
        <f>'1生産名目長期'!E46</f>
        <v>7575165</v>
      </c>
      <c r="E48" s="1634">
        <f>'1生産名目長期'!F46</f>
        <v>8211342</v>
      </c>
      <c r="F48" s="1634">
        <f>'1生産名目長期'!G46</f>
        <v>8856918</v>
      </c>
      <c r="G48" s="1634">
        <f>'1生産名目長期'!H46</f>
        <v>9859770</v>
      </c>
      <c r="H48" s="1634">
        <f>'1生産名目長期'!I46</f>
        <v>10876139</v>
      </c>
      <c r="I48" s="1634">
        <f>'1生産名目長期'!J46</f>
        <v>11573588</v>
      </c>
      <c r="J48" s="1634">
        <f>'1生産名目長期'!K46</f>
        <v>11954810</v>
      </c>
      <c r="K48" s="1634">
        <f>'1生産名目長期'!L46</f>
        <v>12511091</v>
      </c>
      <c r="L48" s="1634">
        <f>'1生産名目長期'!M46</f>
        <v>13797964</v>
      </c>
      <c r="M48" s="1634">
        <f>'1生産名目長期'!N46</f>
        <v>13805932</v>
      </c>
      <c r="N48" s="1634">
        <f>'1生産名目長期'!O46</f>
        <v>14056225</v>
      </c>
      <c r="O48" s="1634">
        <f>'1生産名目長期'!P46</f>
        <v>14914533</v>
      </c>
      <c r="P48" s="1634">
        <f>'1生産名目長期'!Q46</f>
        <v>16079319</v>
      </c>
      <c r="Q48" s="1836">
        <f>'1生産名目長期'!R46</f>
        <v>17367666</v>
      </c>
      <c r="R48" s="1634" t="str">
        <f>'1生産名目長期'!S46</f>
        <v xml:space="preserve"> </v>
      </c>
      <c r="S48" s="1634">
        <f>'1生産名目長期'!T46</f>
        <v>18667690</v>
      </c>
      <c r="T48" s="1634">
        <f>'1生産名目長期'!U46</f>
        <v>19768762</v>
      </c>
      <c r="U48" s="1634">
        <f>'1生産名目長期'!V46</f>
        <v>20032160</v>
      </c>
      <c r="V48" s="1634">
        <f>'1生産名目長期'!W46</f>
        <v>20630716</v>
      </c>
      <c r="W48" s="1634">
        <f>'1生産名目長期'!X46</f>
        <v>20265787</v>
      </c>
      <c r="X48" s="1634">
        <f>'1生産名目長期'!Y46</f>
        <v>21509053</v>
      </c>
      <c r="Y48" s="1634">
        <f>'1生産名目長期'!Z46</f>
        <v>22307353</v>
      </c>
      <c r="Z48" s="1634">
        <f>'1生産名目長期'!AA46</f>
        <v>21938183</v>
      </c>
      <c r="AA48" s="1634">
        <f>'1生産名目長期'!AB46</f>
        <v>21099087</v>
      </c>
      <c r="AB48" s="1634">
        <f>'1生産名目長期'!AC46</f>
        <v>20497999</v>
      </c>
      <c r="AC48" s="1836">
        <f>'1生産名目長期'!AD46</f>
        <v>20583793</v>
      </c>
      <c r="AD48" s="257">
        <v>20263967</v>
      </c>
      <c r="AE48" s="257">
        <v>19975742</v>
      </c>
      <c r="AF48" s="257">
        <v>19793033</v>
      </c>
      <c r="AG48" s="257">
        <v>20010092</v>
      </c>
      <c r="AH48" s="258">
        <v>20020257</v>
      </c>
      <c r="AI48" s="257">
        <v>20685166.378402021</v>
      </c>
      <c r="AJ48" s="257">
        <v>20627278.316831104</v>
      </c>
      <c r="AK48" s="257">
        <v>20205463.205991969</v>
      </c>
      <c r="AL48" s="257">
        <v>18779507.111172631</v>
      </c>
      <c r="AM48" s="257">
        <v>19644870.789474234</v>
      </c>
      <c r="AN48" s="257">
        <v>19410165.95154839</v>
      </c>
      <c r="AO48" s="257">
        <v>19529339.636758178</v>
      </c>
      <c r="AP48" s="257">
        <v>19804762.736494951</v>
      </c>
      <c r="AQ48" s="257">
        <v>20303990.088862881</v>
      </c>
      <c r="AR48" s="1974">
        <v>20829387.308003828</v>
      </c>
      <c r="AS48" s="257">
        <v>20937780</v>
      </c>
      <c r="AT48" s="257">
        <v>21328823</v>
      </c>
      <c r="AU48" s="1975">
        <f>'21QE支出名目'!C87</f>
        <v>21177777</v>
      </c>
      <c r="AV48" s="1976">
        <v>21553785</v>
      </c>
      <c r="AW48" s="1977">
        <f t="shared" si="2"/>
        <v>-8.9806529595914519E-3</v>
      </c>
      <c r="AX48" s="1978">
        <f t="shared" si="3"/>
        <v>-0.28870849428461609</v>
      </c>
      <c r="AY48" s="1979">
        <f t="shared" si="4"/>
        <v>-1.9831293418613096</v>
      </c>
      <c r="AZ48" s="1950">
        <f t="shared" si="5"/>
        <v>7.6954229837684869</v>
      </c>
      <c r="BA48" s="1950"/>
      <c r="BB48" s="1980">
        <f t="shared" si="6"/>
        <v>-4.1295194208357255E-2</v>
      </c>
      <c r="BC48" s="1981">
        <f t="shared" si="7"/>
        <v>-0.39981007403345759</v>
      </c>
      <c r="BD48" s="1982">
        <f t="shared" si="8"/>
        <v>1.4937850808315334</v>
      </c>
    </row>
    <row r="49" spans="1:56" ht="13.5" customHeight="1">
      <c r="A49" s="249" t="s">
        <v>53</v>
      </c>
      <c r="B49" s="266" t="s">
        <v>274</v>
      </c>
      <c r="C49" s="1563">
        <f>'1生産名目長期'!D51</f>
        <v>381313</v>
      </c>
      <c r="D49" s="1563">
        <f>'1生産名目長期'!E51</f>
        <v>449612</v>
      </c>
      <c r="E49" s="1563">
        <f>'1生産名目長期'!F51</f>
        <v>482690</v>
      </c>
      <c r="F49" s="1563">
        <f>'1生産名目長期'!G51</f>
        <v>522264</v>
      </c>
      <c r="G49" s="1563">
        <f>'1生産名目長期'!H51</f>
        <v>581255</v>
      </c>
      <c r="H49" s="1563">
        <f>'1生産名目長期'!I51</f>
        <v>611259</v>
      </c>
      <c r="I49" s="1563">
        <f>'1生産名目長期'!J51</f>
        <v>848587</v>
      </c>
      <c r="J49" s="1563">
        <f>'1生産名目長期'!K51</f>
        <v>675814</v>
      </c>
      <c r="K49" s="1563">
        <f>'1生産名目長期'!L51</f>
        <v>765136</v>
      </c>
      <c r="L49" s="1563">
        <f>'1生産名目長期'!M51</f>
        <v>860556</v>
      </c>
      <c r="M49" s="1563">
        <f>'1生産名目長期'!N51</f>
        <v>662433</v>
      </c>
      <c r="N49" s="1563">
        <f>'1生産名目長期'!O51</f>
        <v>963542</v>
      </c>
      <c r="O49" s="1563">
        <f>'1生産名目長期'!P51</f>
        <v>897214</v>
      </c>
      <c r="P49" s="1563">
        <f>'1生産名目長期'!Q51</f>
        <v>905066</v>
      </c>
      <c r="Q49" s="1564">
        <f>'1生産名目長期'!R51</f>
        <v>723807</v>
      </c>
      <c r="R49" s="1584" t="s">
        <v>333</v>
      </c>
      <c r="S49" s="1563">
        <f>'1生産名目長期'!T51</f>
        <v>414469</v>
      </c>
      <c r="T49" s="1563">
        <f>'1生産名目長期'!U51</f>
        <v>720262</v>
      </c>
      <c r="U49" s="1563">
        <f>'1生産名目長期'!V51</f>
        <v>635550</v>
      </c>
      <c r="V49" s="1563">
        <f>'1生産名目長期'!W51</f>
        <v>378368</v>
      </c>
      <c r="W49" s="1563">
        <f>'1生産名目長期'!X51</f>
        <v>685834</v>
      </c>
      <c r="X49" s="1563">
        <f>'1生産名目長期'!Y51</f>
        <v>497198</v>
      </c>
      <c r="Y49" s="1563">
        <f>'1生産名目長期'!Z51</f>
        <v>1287632</v>
      </c>
      <c r="Z49" s="1563">
        <f>'1生産名目長期'!AA51</f>
        <v>1462033</v>
      </c>
      <c r="AA49" s="1563">
        <f>'1生産名目長期'!AB51</f>
        <v>1338546</v>
      </c>
      <c r="AB49" s="1563">
        <f>'1生産名目長期'!AC51</f>
        <v>1193890</v>
      </c>
      <c r="AC49" s="1564">
        <f>'1生産名目長期'!AD51</f>
        <v>1361547</v>
      </c>
      <c r="AD49" s="978">
        <v>1978853</v>
      </c>
      <c r="AE49" s="269">
        <v>1917671</v>
      </c>
      <c r="AF49" s="269">
        <v>1786287</v>
      </c>
      <c r="AG49" s="269">
        <v>1776368</v>
      </c>
      <c r="AH49" s="378">
        <v>1812644</v>
      </c>
      <c r="AI49" s="269">
        <v>1949009</v>
      </c>
      <c r="AJ49" s="269">
        <v>1759493</v>
      </c>
      <c r="AK49" s="978">
        <v>1720611</v>
      </c>
      <c r="AL49" s="269">
        <v>1831142</v>
      </c>
      <c r="AM49" s="269">
        <v>1449808</v>
      </c>
      <c r="AN49" s="269">
        <v>1466567</v>
      </c>
      <c r="AO49" s="269">
        <v>1503048</v>
      </c>
      <c r="AP49" s="1848">
        <v>1624525</v>
      </c>
      <c r="AQ49" s="269">
        <v>1622496</v>
      </c>
      <c r="AR49" s="983">
        <v>1583709</v>
      </c>
      <c r="AS49" s="269">
        <v>1539132</v>
      </c>
      <c r="AT49" s="981">
        <v>1701150</v>
      </c>
      <c r="AU49" s="1845"/>
      <c r="AV49" s="1868"/>
      <c r="AW49" s="1866">
        <f t="shared" si="2"/>
        <v>188.53235622614218</v>
      </c>
      <c r="AX49" s="1940">
        <f t="shared" si="3"/>
        <v>-13.050085074535604</v>
      </c>
      <c r="AY49" s="1087">
        <f t="shared" si="4"/>
        <v>-5.5844115840245125</v>
      </c>
      <c r="AZ49" s="1145">
        <f t="shared" si="5"/>
        <v>4.716763361598006</v>
      </c>
      <c r="BA49" s="1145"/>
      <c r="BB49" s="1123">
        <f t="shared" si="6"/>
        <v>-1.9778631137100877</v>
      </c>
      <c r="BC49" s="1124">
        <f t="shared" si="7"/>
        <v>-1.1427009052573989</v>
      </c>
      <c r="BD49" s="1125">
        <f t="shared" si="8"/>
        <v>0.92604203246005046</v>
      </c>
    </row>
    <row r="50" spans="1:56" ht="13.5" customHeight="1" thickBot="1">
      <c r="A50" s="270" t="s">
        <v>54</v>
      </c>
      <c r="B50" s="1983" t="s">
        <v>275</v>
      </c>
      <c r="C50" s="979">
        <f t="shared" ref="C50:P50" si="24">C48+C49</f>
        <v>6869623</v>
      </c>
      <c r="D50" s="979">
        <f t="shared" si="24"/>
        <v>8024777</v>
      </c>
      <c r="E50" s="979">
        <f t="shared" si="24"/>
        <v>8694032</v>
      </c>
      <c r="F50" s="979">
        <f t="shared" si="24"/>
        <v>9379182</v>
      </c>
      <c r="G50" s="979">
        <f t="shared" si="24"/>
        <v>10441025</v>
      </c>
      <c r="H50" s="979">
        <f t="shared" si="24"/>
        <v>11487398</v>
      </c>
      <c r="I50" s="979">
        <f t="shared" si="24"/>
        <v>12422175</v>
      </c>
      <c r="J50" s="979">
        <f t="shared" si="24"/>
        <v>12630624</v>
      </c>
      <c r="K50" s="979">
        <f t="shared" si="24"/>
        <v>13276227</v>
      </c>
      <c r="L50" s="979">
        <f t="shared" si="24"/>
        <v>14658520</v>
      </c>
      <c r="M50" s="979">
        <f t="shared" si="24"/>
        <v>14468365</v>
      </c>
      <c r="N50" s="979">
        <f t="shared" si="24"/>
        <v>15019767</v>
      </c>
      <c r="O50" s="979">
        <f t="shared" si="24"/>
        <v>15811747</v>
      </c>
      <c r="P50" s="979">
        <f t="shared" si="24"/>
        <v>16984385</v>
      </c>
      <c r="Q50" s="1838">
        <f>Q48+Q49</f>
        <v>18091473</v>
      </c>
      <c r="R50" s="1984" t="s">
        <v>333</v>
      </c>
      <c r="S50" s="979">
        <f>S48+S49</f>
        <v>19082159</v>
      </c>
      <c r="T50" s="979">
        <f t="shared" ref="T50:AC50" si="25">T48+T49</f>
        <v>20489024</v>
      </c>
      <c r="U50" s="979">
        <f t="shared" si="25"/>
        <v>20667710</v>
      </c>
      <c r="V50" s="979">
        <f t="shared" si="25"/>
        <v>21009084</v>
      </c>
      <c r="W50" s="979">
        <f t="shared" si="25"/>
        <v>20951621</v>
      </c>
      <c r="X50" s="979">
        <f t="shared" si="25"/>
        <v>22006251</v>
      </c>
      <c r="Y50" s="979">
        <f t="shared" si="25"/>
        <v>23594985</v>
      </c>
      <c r="Z50" s="979">
        <f t="shared" si="25"/>
        <v>23400216</v>
      </c>
      <c r="AA50" s="979">
        <f t="shared" si="25"/>
        <v>22437633</v>
      </c>
      <c r="AB50" s="979">
        <f t="shared" si="25"/>
        <v>21691889</v>
      </c>
      <c r="AC50" s="979">
        <f t="shared" si="25"/>
        <v>21945340</v>
      </c>
      <c r="AD50" s="979">
        <v>22242820</v>
      </c>
      <c r="AE50" s="979">
        <v>21893413</v>
      </c>
      <c r="AF50" s="979">
        <v>21579320</v>
      </c>
      <c r="AG50" s="979">
        <v>21786460</v>
      </c>
      <c r="AH50" s="1838">
        <v>21832901</v>
      </c>
      <c r="AI50" s="979">
        <v>22634175.378402021</v>
      </c>
      <c r="AJ50" s="979">
        <v>22386771.316831104</v>
      </c>
      <c r="AK50" s="979">
        <v>21926074.205991969</v>
      </c>
      <c r="AL50" s="979">
        <v>20610649.111172631</v>
      </c>
      <c r="AM50" s="979">
        <v>21094678.789474234</v>
      </c>
      <c r="AN50" s="979">
        <v>20876732.95154839</v>
      </c>
      <c r="AO50" s="979">
        <v>21032387.636758178</v>
      </c>
      <c r="AP50" s="979">
        <v>21429287.736494951</v>
      </c>
      <c r="AQ50" s="979">
        <v>21926486.088862881</v>
      </c>
      <c r="AR50" s="1985">
        <v>22413096.308003828</v>
      </c>
      <c r="AS50" s="1986">
        <v>22476912</v>
      </c>
      <c r="AT50" s="1869">
        <v>23029973</v>
      </c>
      <c r="AU50" s="1987"/>
      <c r="AV50" s="1988"/>
      <c r="AW50" s="1989">
        <f t="shared" si="2"/>
        <v>6.1627642080772658</v>
      </c>
      <c r="AX50" s="1990">
        <f t="shared" si="3"/>
        <v>-1.4240361339435894</v>
      </c>
      <c r="AY50" s="1991">
        <f t="shared" si="4"/>
        <v>-2.2657337781026734</v>
      </c>
      <c r="AZ50" s="1992">
        <f t="shared" si="5"/>
        <v>7.469614870955402</v>
      </c>
      <c r="BA50" s="1992"/>
      <c r="BB50" s="1993">
        <f t="shared" si="6"/>
        <v>-0.20468634941444019</v>
      </c>
      <c r="BC50" s="1994">
        <f t="shared" si="7"/>
        <v>-0.45731032629595658</v>
      </c>
      <c r="BD50" s="1995">
        <f t="shared" si="8"/>
        <v>1.4511883485156751</v>
      </c>
    </row>
    <row r="51" spans="1:56" ht="13.5" customHeight="1"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1630" t="s">
        <v>333</v>
      </c>
      <c r="S51" s="275"/>
      <c r="T51" s="276">
        <f t="shared" ref="T51:AQ51" si="26">(T48-S48)/S48*100</f>
        <v>5.8982766480480446</v>
      </c>
      <c r="U51" s="276">
        <f t="shared" si="26"/>
        <v>1.3323950179581301</v>
      </c>
      <c r="V51" s="276">
        <f t="shared" si="26"/>
        <v>2.9879753356602583</v>
      </c>
      <c r="W51" s="276">
        <f t="shared" si="26"/>
        <v>-1.7688625057899106</v>
      </c>
      <c r="X51" s="276">
        <f t="shared" si="26"/>
        <v>6.1348024628897955</v>
      </c>
      <c r="Y51" s="276">
        <f t="shared" si="26"/>
        <v>3.7114604720161322</v>
      </c>
      <c r="Z51" s="276">
        <f t="shared" si="26"/>
        <v>-1.6549251719825298</v>
      </c>
      <c r="AA51" s="276">
        <f t="shared" si="26"/>
        <v>-3.8248199497652111</v>
      </c>
      <c r="AB51" s="276">
        <f t="shared" si="26"/>
        <v>-2.8488815653492492</v>
      </c>
      <c r="AC51" s="276">
        <f t="shared" si="26"/>
        <v>0.4185481714581018</v>
      </c>
      <c r="AD51" s="276" t="s">
        <v>333</v>
      </c>
      <c r="AE51" s="276">
        <f t="shared" si="26"/>
        <v>-1.4223522965666102</v>
      </c>
      <c r="AF51" s="276">
        <f t="shared" si="26"/>
        <v>-0.91465438430272072</v>
      </c>
      <c r="AG51" s="276">
        <f t="shared" si="26"/>
        <v>1.0966434502483777</v>
      </c>
      <c r="AH51" s="276">
        <f t="shared" si="26"/>
        <v>5.0799366639593654E-2</v>
      </c>
      <c r="AI51" s="276">
        <f t="shared" si="26"/>
        <v>3.3211830317763695</v>
      </c>
      <c r="AJ51" s="276">
        <f t="shared" si="26"/>
        <v>-0.27985301404855473</v>
      </c>
      <c r="AK51" s="276">
        <f t="shared" si="26"/>
        <v>-2.0449382820173145</v>
      </c>
      <c r="AL51" s="276">
        <f t="shared" si="26"/>
        <v>-7.0572799063397227</v>
      </c>
      <c r="AM51" s="276">
        <f t="shared" si="26"/>
        <v>4.6080212498589246</v>
      </c>
      <c r="AN51" s="276">
        <f t="shared" si="26"/>
        <v>-1.1947385169445821</v>
      </c>
      <c r="AO51" s="276">
        <f t="shared" si="26"/>
        <v>0.6139756120955866</v>
      </c>
      <c r="AP51" s="276">
        <f t="shared" si="26"/>
        <v>1.4103042133507184</v>
      </c>
      <c r="AQ51" s="276">
        <f t="shared" si="26"/>
        <v>2.5207439190775354</v>
      </c>
      <c r="AR51" s="276">
        <f>(AR48-AQ48)/AQ48*100</f>
        <v>2.5876550217050052</v>
      </c>
      <c r="AS51" s="276">
        <f>(AS48-AR48)/AR48*100</f>
        <v>0.52038348700982417</v>
      </c>
      <c r="AT51" s="276">
        <f>(AT48-AS48)/AS48*100</f>
        <v>1.86764308345966</v>
      </c>
    </row>
    <row r="52" spans="1:56">
      <c r="B52" s="17" t="s">
        <v>865</v>
      </c>
      <c r="C52" s="1815">
        <f>C6+C23</f>
        <v>4610040</v>
      </c>
      <c r="D52" s="1815">
        <f t="shared" ref="D52:AV52" si="27">D6+D23</f>
        <v>5134556</v>
      </c>
      <c r="E52" s="1815">
        <f t="shared" si="27"/>
        <v>5607937</v>
      </c>
      <c r="F52" s="1815">
        <f t="shared" si="27"/>
        <v>6014441</v>
      </c>
      <c r="G52" s="1815">
        <f t="shared" si="27"/>
        <v>6478921</v>
      </c>
      <c r="H52" s="1815">
        <f t="shared" si="27"/>
        <v>7096473</v>
      </c>
      <c r="I52" s="1815">
        <f t="shared" si="27"/>
        <v>7606256</v>
      </c>
      <c r="J52" s="1815">
        <f t="shared" si="27"/>
        <v>8099705</v>
      </c>
      <c r="K52" s="1815">
        <f t="shared" si="27"/>
        <v>8471490</v>
      </c>
      <c r="L52" s="1815">
        <f t="shared" si="27"/>
        <v>8863991</v>
      </c>
      <c r="M52" s="1815">
        <f t="shared" si="27"/>
        <v>9280647</v>
      </c>
      <c r="N52" s="1815">
        <f t="shared" si="27"/>
        <v>9644426</v>
      </c>
      <c r="O52" s="1815">
        <f t="shared" si="27"/>
        <v>9956814</v>
      </c>
      <c r="P52" s="1815">
        <f t="shared" si="27"/>
        <v>10516681</v>
      </c>
      <c r="Q52" s="1815">
        <f t="shared" si="27"/>
        <v>12906292</v>
      </c>
      <c r="R52" s="1815"/>
      <c r="S52" s="1815">
        <f t="shared" si="27"/>
        <v>13177246</v>
      </c>
      <c r="T52" s="1815">
        <f t="shared" si="27"/>
        <v>14106450</v>
      </c>
      <c r="U52" s="1815">
        <f t="shared" si="27"/>
        <v>14604868</v>
      </c>
      <c r="V52" s="1815">
        <f t="shared" si="27"/>
        <v>15084095</v>
      </c>
      <c r="W52" s="1815">
        <f t="shared" si="27"/>
        <v>15146041</v>
      </c>
      <c r="X52" s="1815">
        <f t="shared" si="27"/>
        <v>15391695</v>
      </c>
      <c r="Y52" s="1815">
        <f t="shared" si="27"/>
        <v>15727400</v>
      </c>
      <c r="Z52" s="1815">
        <f t="shared" si="27"/>
        <v>15893807</v>
      </c>
      <c r="AA52" s="1815">
        <f t="shared" si="27"/>
        <v>15955642</v>
      </c>
      <c r="AB52" s="1815">
        <f t="shared" si="27"/>
        <v>16185618</v>
      </c>
      <c r="AC52" s="1815">
        <f t="shared" si="27"/>
        <v>16228088</v>
      </c>
      <c r="AD52" s="1815">
        <f t="shared" si="27"/>
        <v>16495539</v>
      </c>
      <c r="AE52" s="1815">
        <f t="shared" si="27"/>
        <v>16339624</v>
      </c>
      <c r="AF52" s="1815">
        <f t="shared" si="27"/>
        <v>16312864</v>
      </c>
      <c r="AG52" s="1815">
        <f t="shared" si="27"/>
        <v>16424316</v>
      </c>
      <c r="AH52" s="1815">
        <f t="shared" si="27"/>
        <v>16543595</v>
      </c>
      <c r="AI52" s="1815">
        <f t="shared" si="27"/>
        <v>16417770.337899124</v>
      </c>
      <c r="AJ52" s="1815">
        <f t="shared" si="27"/>
        <v>16618544.248678759</v>
      </c>
      <c r="AK52" s="1815">
        <f t="shared" si="27"/>
        <v>16337367.962179158</v>
      </c>
      <c r="AL52" s="1815">
        <f t="shared" si="27"/>
        <v>16188653.799445726</v>
      </c>
      <c r="AM52" s="1815">
        <f t="shared" si="27"/>
        <v>16194883.300673582</v>
      </c>
      <c r="AN52" s="1815">
        <f t="shared" si="27"/>
        <v>16271884.214804042</v>
      </c>
      <c r="AO52" s="1815">
        <f t="shared" si="27"/>
        <v>16210106.629307397</v>
      </c>
      <c r="AP52" s="1815">
        <f t="shared" si="27"/>
        <v>16794634.711849071</v>
      </c>
      <c r="AQ52" s="1815">
        <f t="shared" si="27"/>
        <v>16723418.355879677</v>
      </c>
      <c r="AR52" s="1815">
        <f t="shared" si="27"/>
        <v>16858901.625503819</v>
      </c>
      <c r="AS52" s="1815">
        <f t="shared" si="27"/>
        <v>16845853.393663257</v>
      </c>
      <c r="AT52" s="1815">
        <f t="shared" si="27"/>
        <v>16970751.817525148</v>
      </c>
      <c r="AU52" s="1815">
        <f t="shared" si="27"/>
        <v>17111541</v>
      </c>
      <c r="AV52" s="1815">
        <f t="shared" si="27"/>
        <v>17017349</v>
      </c>
    </row>
    <row r="53" spans="1:56">
      <c r="B53" s="17" t="s">
        <v>863</v>
      </c>
      <c r="C53" s="1815">
        <f>C31</f>
        <v>2272422</v>
      </c>
      <c r="D53" s="1815">
        <f t="shared" ref="D53:AV53" si="28">D31</f>
        <v>2347333</v>
      </c>
      <c r="E53" s="1815">
        <f t="shared" si="28"/>
        <v>2353222</v>
      </c>
      <c r="F53" s="1815">
        <f t="shared" si="28"/>
        <v>2426317</v>
      </c>
      <c r="G53" s="1815">
        <f t="shared" si="28"/>
        <v>2903148</v>
      </c>
      <c r="H53" s="1815">
        <f t="shared" si="28"/>
        <v>3153671</v>
      </c>
      <c r="I53" s="1815">
        <f t="shared" si="28"/>
        <v>3257243</v>
      </c>
      <c r="J53" s="1815">
        <f t="shared" si="28"/>
        <v>3266378</v>
      </c>
      <c r="K53" s="1815">
        <f t="shared" si="28"/>
        <v>3075843</v>
      </c>
      <c r="L53" s="1815">
        <f t="shared" si="28"/>
        <v>3360742</v>
      </c>
      <c r="M53" s="1815">
        <f t="shared" si="28"/>
        <v>3635074</v>
      </c>
      <c r="N53" s="1815">
        <f t="shared" si="28"/>
        <v>3873586</v>
      </c>
      <c r="O53" s="1815">
        <f t="shared" si="28"/>
        <v>4291536</v>
      </c>
      <c r="P53" s="1815">
        <f t="shared" si="28"/>
        <v>4907851</v>
      </c>
      <c r="Q53" s="1815">
        <f t="shared" si="28"/>
        <v>5705778</v>
      </c>
      <c r="R53" s="1815"/>
      <c r="S53" s="1815">
        <f t="shared" si="28"/>
        <v>6631311</v>
      </c>
      <c r="T53" s="1815">
        <f t="shared" si="28"/>
        <v>6726523</v>
      </c>
      <c r="U53" s="1815">
        <f t="shared" si="28"/>
        <v>6209212</v>
      </c>
      <c r="V53" s="1815">
        <f t="shared" si="28"/>
        <v>6185576</v>
      </c>
      <c r="W53" s="1815">
        <f t="shared" si="28"/>
        <v>6086179</v>
      </c>
      <c r="X53" s="1815">
        <f t="shared" si="28"/>
        <v>8185977</v>
      </c>
      <c r="Y53" s="1815">
        <f t="shared" si="28"/>
        <v>8535142</v>
      </c>
      <c r="Z53" s="1815">
        <f t="shared" si="28"/>
        <v>7384918</v>
      </c>
      <c r="AA53" s="1815">
        <f t="shared" si="28"/>
        <v>6154827</v>
      </c>
      <c r="AB53" s="1815">
        <f t="shared" si="28"/>
        <v>5611158</v>
      </c>
      <c r="AC53" s="1815">
        <f t="shared" si="28"/>
        <v>5283139</v>
      </c>
      <c r="AD53" s="1815">
        <f t="shared" si="28"/>
        <v>4821944</v>
      </c>
      <c r="AE53" s="1815">
        <f t="shared" si="28"/>
        <v>4334221</v>
      </c>
      <c r="AF53" s="1815">
        <f t="shared" si="28"/>
        <v>4230557</v>
      </c>
      <c r="AG53" s="1815">
        <f t="shared" si="28"/>
        <v>4259266</v>
      </c>
      <c r="AH53" s="1815">
        <f t="shared" si="28"/>
        <v>4473656</v>
      </c>
      <c r="AI53" s="1815">
        <f t="shared" si="28"/>
        <v>4703772.4680860136</v>
      </c>
      <c r="AJ53" s="1815">
        <f t="shared" si="28"/>
        <v>4405388.6622821037</v>
      </c>
      <c r="AK53" s="1815">
        <f t="shared" si="28"/>
        <v>4393045.9183562165</v>
      </c>
      <c r="AL53" s="1815">
        <f t="shared" si="28"/>
        <v>4213189.6895293128</v>
      </c>
      <c r="AM53" s="1815">
        <f t="shared" si="28"/>
        <v>4121553.7128886352</v>
      </c>
      <c r="AN53" s="1815">
        <f t="shared" si="28"/>
        <v>3909853.4310991075</v>
      </c>
      <c r="AO53" s="1815">
        <f t="shared" si="28"/>
        <v>4065555.4472376979</v>
      </c>
      <c r="AP53" s="1815">
        <f t="shared" si="28"/>
        <v>4307821.8490052791</v>
      </c>
      <c r="AQ53" s="1815">
        <f t="shared" si="28"/>
        <v>4058582.7766919686</v>
      </c>
      <c r="AR53" s="1815">
        <f t="shared" si="28"/>
        <v>4208292.3457283666</v>
      </c>
      <c r="AS53" s="1815">
        <f t="shared" si="28"/>
        <v>4592961.0449344274</v>
      </c>
      <c r="AT53" s="1815">
        <f t="shared" si="28"/>
        <v>4598746.4641751023</v>
      </c>
      <c r="AU53" s="1815">
        <f t="shared" si="28"/>
        <v>4479424</v>
      </c>
      <c r="AV53" s="1815">
        <f t="shared" si="28"/>
        <v>4535581</v>
      </c>
    </row>
    <row r="54" spans="1:56">
      <c r="B54" s="17" t="s">
        <v>864</v>
      </c>
      <c r="C54" s="1815">
        <f>C43</f>
        <v>-394152</v>
      </c>
      <c r="D54" s="1815">
        <f t="shared" ref="D54:AV54" si="29">D43</f>
        <v>93276</v>
      </c>
      <c r="E54" s="1815">
        <f t="shared" si="29"/>
        <v>250183</v>
      </c>
      <c r="F54" s="1815">
        <f t="shared" si="29"/>
        <v>416160</v>
      </c>
      <c r="G54" s="1815">
        <f t="shared" si="29"/>
        <v>477701</v>
      </c>
      <c r="H54" s="1815">
        <f t="shared" si="29"/>
        <v>625995</v>
      </c>
      <c r="I54" s="1815">
        <f t="shared" si="29"/>
        <v>710089</v>
      </c>
      <c r="J54" s="1815">
        <f t="shared" si="29"/>
        <v>588727</v>
      </c>
      <c r="K54" s="1815">
        <f t="shared" si="29"/>
        <v>963758</v>
      </c>
      <c r="L54" s="1815">
        <f t="shared" si="29"/>
        <v>1573231</v>
      </c>
      <c r="M54" s="1815">
        <f t="shared" si="29"/>
        <v>890211</v>
      </c>
      <c r="N54" s="1815">
        <f t="shared" si="29"/>
        <v>538213</v>
      </c>
      <c r="O54" s="1815">
        <f t="shared" si="29"/>
        <v>666183</v>
      </c>
      <c r="P54" s="1815">
        <f t="shared" si="29"/>
        <v>654787</v>
      </c>
      <c r="Q54" s="1815">
        <f t="shared" si="29"/>
        <v>-1244404</v>
      </c>
      <c r="R54" s="1815"/>
      <c r="S54" s="1815">
        <f t="shared" si="29"/>
        <v>-1140867</v>
      </c>
      <c r="T54" s="1815">
        <f t="shared" si="29"/>
        <v>-1064211</v>
      </c>
      <c r="U54" s="1815">
        <f t="shared" si="29"/>
        <v>-781920</v>
      </c>
      <c r="V54" s="1815">
        <f t="shared" si="29"/>
        <v>-638955</v>
      </c>
      <c r="W54" s="1815">
        <f t="shared" si="29"/>
        <v>-966433</v>
      </c>
      <c r="X54" s="1815">
        <f t="shared" si="29"/>
        <v>-2068619</v>
      </c>
      <c r="Y54" s="1815">
        <f t="shared" si="29"/>
        <v>-1955189</v>
      </c>
      <c r="Z54" s="1815">
        <f t="shared" si="29"/>
        <v>-1340542</v>
      </c>
      <c r="AA54" s="1815">
        <f t="shared" si="29"/>
        <v>-1011382</v>
      </c>
      <c r="AB54" s="1815">
        <f t="shared" si="29"/>
        <v>-1298777</v>
      </c>
      <c r="AC54" s="1815">
        <f t="shared" si="29"/>
        <v>-927434</v>
      </c>
      <c r="AD54" s="1815">
        <f t="shared" si="29"/>
        <v>-1053516</v>
      </c>
      <c r="AE54" s="1815">
        <f t="shared" si="29"/>
        <v>-698103</v>
      </c>
      <c r="AF54" s="1815">
        <f t="shared" si="29"/>
        <v>-750388</v>
      </c>
      <c r="AG54" s="1815">
        <f t="shared" si="29"/>
        <v>-673490</v>
      </c>
      <c r="AH54" s="1815">
        <f t="shared" si="29"/>
        <v>-996994</v>
      </c>
      <c r="AI54" s="1815">
        <f t="shared" si="29"/>
        <v>-436376.42758311657</v>
      </c>
      <c r="AJ54" s="1815">
        <f t="shared" si="29"/>
        <v>-396654.5941297547</v>
      </c>
      <c r="AK54" s="1815">
        <f t="shared" si="29"/>
        <v>-524950.67454341031</v>
      </c>
      <c r="AL54" s="1815">
        <f t="shared" si="29"/>
        <v>-1622336.3778024083</v>
      </c>
      <c r="AM54" s="1815">
        <f t="shared" si="29"/>
        <v>-671566.22408798197</v>
      </c>
      <c r="AN54" s="1815">
        <f t="shared" si="29"/>
        <v>-771571.69435475848</v>
      </c>
      <c r="AO54" s="1815">
        <f t="shared" si="29"/>
        <v>-746322.43978691078</v>
      </c>
      <c r="AP54" s="1815">
        <f t="shared" si="29"/>
        <v>-1297693.8243593953</v>
      </c>
      <c r="AQ54" s="1815">
        <f t="shared" si="29"/>
        <v>-478011.04370876565</v>
      </c>
      <c r="AR54" s="1815">
        <f t="shared" si="29"/>
        <v>-237806.66322836257</v>
      </c>
      <c r="AS54" s="1815">
        <f t="shared" si="29"/>
        <v>-501034.43859768822</v>
      </c>
      <c r="AT54" s="1815">
        <f t="shared" si="29"/>
        <v>-240675.28170025465</v>
      </c>
      <c r="AU54" s="1815">
        <f t="shared" si="29"/>
        <v>-413188</v>
      </c>
      <c r="AV54" s="1815">
        <f t="shared" si="29"/>
        <v>855</v>
      </c>
    </row>
    <row r="55" spans="1:56">
      <c r="B55" s="17" t="s">
        <v>1047</v>
      </c>
      <c r="C55" s="1815">
        <f>SUM(C52:C54)</f>
        <v>6488310</v>
      </c>
      <c r="D55" s="1815">
        <f t="shared" ref="D55:AV55" si="30">SUM(D52:D54)</f>
        <v>7575165</v>
      </c>
      <c r="E55" s="1815">
        <f t="shared" si="30"/>
        <v>8211342</v>
      </c>
      <c r="F55" s="1815">
        <f t="shared" si="30"/>
        <v>8856918</v>
      </c>
      <c r="G55" s="1815">
        <f t="shared" si="30"/>
        <v>9859770</v>
      </c>
      <c r="H55" s="1815">
        <f t="shared" si="30"/>
        <v>10876139</v>
      </c>
      <c r="I55" s="1815">
        <f t="shared" si="30"/>
        <v>11573588</v>
      </c>
      <c r="J55" s="1815">
        <f t="shared" si="30"/>
        <v>11954810</v>
      </c>
      <c r="K55" s="1815">
        <f t="shared" si="30"/>
        <v>12511091</v>
      </c>
      <c r="L55" s="1815">
        <f t="shared" si="30"/>
        <v>13797964</v>
      </c>
      <c r="M55" s="1815">
        <f t="shared" si="30"/>
        <v>13805932</v>
      </c>
      <c r="N55" s="1815">
        <f t="shared" si="30"/>
        <v>14056225</v>
      </c>
      <c r="O55" s="1815">
        <f t="shared" si="30"/>
        <v>14914533</v>
      </c>
      <c r="P55" s="1815">
        <f t="shared" si="30"/>
        <v>16079319</v>
      </c>
      <c r="Q55" s="1815">
        <f t="shared" si="30"/>
        <v>17367666</v>
      </c>
      <c r="R55" s="1815"/>
      <c r="S55" s="1815">
        <f t="shared" si="30"/>
        <v>18667690</v>
      </c>
      <c r="T55" s="1815">
        <f t="shared" si="30"/>
        <v>19768762</v>
      </c>
      <c r="U55" s="1815">
        <f t="shared" si="30"/>
        <v>20032160</v>
      </c>
      <c r="V55" s="1815">
        <f t="shared" si="30"/>
        <v>20630716</v>
      </c>
      <c r="W55" s="1815">
        <f t="shared" si="30"/>
        <v>20265787</v>
      </c>
      <c r="X55" s="1815">
        <f t="shared" si="30"/>
        <v>21509053</v>
      </c>
      <c r="Y55" s="1815">
        <f t="shared" si="30"/>
        <v>22307353</v>
      </c>
      <c r="Z55" s="1815">
        <f t="shared" si="30"/>
        <v>21938183</v>
      </c>
      <c r="AA55" s="1815">
        <f t="shared" si="30"/>
        <v>21099087</v>
      </c>
      <c r="AB55" s="1815">
        <f t="shared" si="30"/>
        <v>20497999</v>
      </c>
      <c r="AC55" s="1815">
        <f t="shared" si="30"/>
        <v>20583793</v>
      </c>
      <c r="AD55" s="1815">
        <f t="shared" si="30"/>
        <v>20263967</v>
      </c>
      <c r="AE55" s="1815">
        <f t="shared" si="30"/>
        <v>19975742</v>
      </c>
      <c r="AF55" s="1815">
        <f t="shared" si="30"/>
        <v>19793033</v>
      </c>
      <c r="AG55" s="1815">
        <f t="shared" si="30"/>
        <v>20010092</v>
      </c>
      <c r="AH55" s="1815">
        <f t="shared" si="30"/>
        <v>20020257</v>
      </c>
      <c r="AI55" s="1815">
        <f t="shared" si="30"/>
        <v>20685166.378402021</v>
      </c>
      <c r="AJ55" s="1815">
        <f t="shared" si="30"/>
        <v>20627278.316831104</v>
      </c>
      <c r="AK55" s="1815">
        <f t="shared" si="30"/>
        <v>20205463.205991965</v>
      </c>
      <c r="AL55" s="1815">
        <f t="shared" si="30"/>
        <v>18779507.111172631</v>
      </c>
      <c r="AM55" s="1815">
        <f t="shared" si="30"/>
        <v>19644870.789474234</v>
      </c>
      <c r="AN55" s="1815">
        <f t="shared" si="30"/>
        <v>19410165.95154839</v>
      </c>
      <c r="AO55" s="1815">
        <f t="shared" si="30"/>
        <v>19529339.636758182</v>
      </c>
      <c r="AP55" s="1815">
        <f t="shared" si="30"/>
        <v>19804762.736494955</v>
      </c>
      <c r="AQ55" s="1815">
        <f t="shared" si="30"/>
        <v>20303990.088862881</v>
      </c>
      <c r="AR55" s="1815">
        <f t="shared" si="30"/>
        <v>20829387.308003824</v>
      </c>
      <c r="AS55" s="1815">
        <f t="shared" si="30"/>
        <v>20937780</v>
      </c>
      <c r="AT55" s="1815">
        <f t="shared" si="30"/>
        <v>21328822.999999996</v>
      </c>
      <c r="AU55" s="1815">
        <f t="shared" si="30"/>
        <v>21177777</v>
      </c>
      <c r="AV55" s="1815">
        <f t="shared" si="30"/>
        <v>21553785</v>
      </c>
    </row>
    <row r="56" spans="1:56">
      <c r="B56" s="17"/>
      <c r="C56" s="17"/>
    </row>
    <row r="57" spans="1:56">
      <c r="B57" s="17" t="s">
        <v>865</v>
      </c>
      <c r="C57" s="1816">
        <f>C52/C55*100</f>
        <v>71.051475653906792</v>
      </c>
      <c r="D57" s="1816">
        <f t="shared" ref="D57:AV57" si="31">D52/D55*100</f>
        <v>67.781441064320049</v>
      </c>
      <c r="E57" s="1816">
        <f t="shared" si="31"/>
        <v>68.29501194810787</v>
      </c>
      <c r="F57" s="1816">
        <f t="shared" si="31"/>
        <v>67.906702986298399</v>
      </c>
      <c r="G57" s="1816">
        <f t="shared" si="31"/>
        <v>65.710670735727106</v>
      </c>
      <c r="H57" s="1816">
        <f t="shared" si="31"/>
        <v>65.248090337940695</v>
      </c>
      <c r="I57" s="1816">
        <f t="shared" si="31"/>
        <v>65.720811903793361</v>
      </c>
      <c r="J57" s="1816">
        <f t="shared" si="31"/>
        <v>67.752686993770709</v>
      </c>
      <c r="K57" s="1816">
        <f t="shared" si="31"/>
        <v>67.71184063803868</v>
      </c>
      <c r="L57" s="1816">
        <f t="shared" si="31"/>
        <v>64.241296759434945</v>
      </c>
      <c r="M57" s="1816">
        <f t="shared" si="31"/>
        <v>67.222169426881138</v>
      </c>
      <c r="N57" s="1816">
        <f t="shared" si="31"/>
        <v>68.613201624191419</v>
      </c>
      <c r="O57" s="1816">
        <f t="shared" si="31"/>
        <v>66.759140229197925</v>
      </c>
      <c r="P57" s="1816">
        <f t="shared" si="31"/>
        <v>65.40501497606958</v>
      </c>
      <c r="Q57" s="1816">
        <f t="shared" si="31"/>
        <v>74.312184492723432</v>
      </c>
      <c r="R57" s="1816"/>
      <c r="S57" s="1816">
        <f t="shared" si="31"/>
        <v>70.588519522233341</v>
      </c>
      <c r="T57" s="1816">
        <f t="shared" si="31"/>
        <v>71.357275685751091</v>
      </c>
      <c r="U57" s="1816">
        <f t="shared" si="31"/>
        <v>72.907105374557716</v>
      </c>
      <c r="V57" s="1816">
        <f t="shared" si="31"/>
        <v>73.114743085019441</v>
      </c>
      <c r="W57" s="1816">
        <f t="shared" si="31"/>
        <v>74.73699886414478</v>
      </c>
      <c r="X57" s="1816">
        <f t="shared" si="31"/>
        <v>71.55914767609714</v>
      </c>
      <c r="Y57" s="1816">
        <f t="shared" si="31"/>
        <v>70.503210309174733</v>
      </c>
      <c r="Z57" s="1816">
        <f t="shared" si="31"/>
        <v>72.44814668562114</v>
      </c>
      <c r="AA57" s="1816">
        <f t="shared" si="31"/>
        <v>75.622428591341418</v>
      </c>
      <c r="AB57" s="1816">
        <f t="shared" si="31"/>
        <v>78.961941602202245</v>
      </c>
      <c r="AC57" s="1816">
        <f t="shared" si="31"/>
        <v>78.839152725641966</v>
      </c>
      <c r="AD57" s="1816">
        <f t="shared" si="31"/>
        <v>81.403305680472144</v>
      </c>
      <c r="AE57" s="1816">
        <f t="shared" si="31"/>
        <v>81.797331983963346</v>
      </c>
      <c r="AF57" s="1816">
        <f t="shared" si="31"/>
        <v>82.417202052863743</v>
      </c>
      <c r="AG57" s="1816">
        <f t="shared" si="31"/>
        <v>82.08016235007814</v>
      </c>
      <c r="AH57" s="1816">
        <f t="shared" si="31"/>
        <v>82.634278870645858</v>
      </c>
      <c r="AI57" s="1816">
        <f t="shared" si="31"/>
        <v>79.369776571105518</v>
      </c>
      <c r="AJ57" s="1816">
        <f t="shared" si="31"/>
        <v>80.565860378771518</v>
      </c>
      <c r="AK57" s="1816">
        <f t="shared" si="31"/>
        <v>80.856191197508821</v>
      </c>
      <c r="AL57" s="1816">
        <f t="shared" si="31"/>
        <v>86.203826882200175</v>
      </c>
      <c r="AM57" s="1816">
        <f t="shared" si="31"/>
        <v>82.43822763828426</v>
      </c>
      <c r="AN57" s="1816">
        <f t="shared" si="31"/>
        <v>83.831762466234863</v>
      </c>
      <c r="AO57" s="1816">
        <f t="shared" si="31"/>
        <v>83.003864599685102</v>
      </c>
      <c r="AP57" s="1816">
        <f t="shared" si="31"/>
        <v>84.800989213069371</v>
      </c>
      <c r="AQ57" s="1816">
        <f t="shared" si="31"/>
        <v>82.3651818321798</v>
      </c>
      <c r="AR57" s="1816">
        <f t="shared" si="31"/>
        <v>80.938058216554836</v>
      </c>
      <c r="AS57" s="1816">
        <f t="shared" si="31"/>
        <v>80.456731294641827</v>
      </c>
      <c r="AT57" s="1816">
        <f t="shared" si="31"/>
        <v>79.567221395785182</v>
      </c>
      <c r="AU57" s="1816">
        <f t="shared" si="31"/>
        <v>80.799514509950683</v>
      </c>
      <c r="AV57" s="1816">
        <f t="shared" si="31"/>
        <v>78.95294956315098</v>
      </c>
    </row>
    <row r="58" spans="1:56">
      <c r="B58" s="17" t="s">
        <v>863</v>
      </c>
      <c r="C58" s="1816">
        <f>C53/C55*100</f>
        <v>35.023326567318762</v>
      </c>
      <c r="D58" s="1816">
        <f t="shared" ref="D58:AV58" si="32">D53/D55*100</f>
        <v>30.98721942030306</v>
      </c>
      <c r="E58" s="1816">
        <f t="shared" si="32"/>
        <v>28.658190098524699</v>
      </c>
      <c r="F58" s="1816">
        <f t="shared" si="32"/>
        <v>27.39459708219044</v>
      </c>
      <c r="G58" s="1816">
        <f t="shared" si="32"/>
        <v>29.444378519985758</v>
      </c>
      <c r="H58" s="1816">
        <f t="shared" si="32"/>
        <v>28.99623662404462</v>
      </c>
      <c r="I58" s="1816">
        <f t="shared" si="32"/>
        <v>28.143761467921617</v>
      </c>
      <c r="J58" s="1816">
        <f t="shared" si="32"/>
        <v>27.322709436620073</v>
      </c>
      <c r="K58" s="1816">
        <f t="shared" si="32"/>
        <v>24.584930283058448</v>
      </c>
      <c r="L58" s="1816">
        <f t="shared" si="32"/>
        <v>24.356796408513603</v>
      </c>
      <c r="M58" s="1816">
        <f t="shared" si="32"/>
        <v>26.329797944825454</v>
      </c>
      <c r="N58" s="1816">
        <f t="shared" si="32"/>
        <v>27.557797346015732</v>
      </c>
      <c r="O58" s="1816">
        <f t="shared" si="32"/>
        <v>28.77418957737396</v>
      </c>
      <c r="P58" s="1816">
        <f t="shared" si="32"/>
        <v>30.522754104200555</v>
      </c>
      <c r="Q58" s="1816">
        <f t="shared" si="32"/>
        <v>32.852877295083864</v>
      </c>
      <c r="R58" s="1816"/>
      <c r="S58" s="1816">
        <f t="shared" si="32"/>
        <v>35.522932939212083</v>
      </c>
      <c r="T58" s="1816">
        <f t="shared" si="32"/>
        <v>34.026020445792206</v>
      </c>
      <c r="U58" s="1816">
        <f t="shared" si="32"/>
        <v>30.996218081325228</v>
      </c>
      <c r="V58" s="1816">
        <f t="shared" si="32"/>
        <v>29.982362221456587</v>
      </c>
      <c r="W58" s="1816">
        <f t="shared" si="32"/>
        <v>30.031792004919421</v>
      </c>
      <c r="X58" s="1816">
        <f t="shared" si="32"/>
        <v>38.058286434088942</v>
      </c>
      <c r="Y58" s="1816">
        <f t="shared" si="32"/>
        <v>38.261563350882554</v>
      </c>
      <c r="Z58" s="1816">
        <f t="shared" si="32"/>
        <v>33.662395832872761</v>
      </c>
      <c r="AA58" s="1816">
        <f t="shared" si="32"/>
        <v>29.171058444377241</v>
      </c>
      <c r="AB58" s="1816">
        <f t="shared" si="32"/>
        <v>27.374174425513438</v>
      </c>
      <c r="AC58" s="1816">
        <f t="shared" si="32"/>
        <v>25.666498880939969</v>
      </c>
      <c r="AD58" s="1816">
        <f t="shared" si="32"/>
        <v>23.795656595769231</v>
      </c>
      <c r="AE58" s="1816">
        <f t="shared" si="32"/>
        <v>21.697421802904742</v>
      </c>
      <c r="AF58" s="1816">
        <f t="shared" si="32"/>
        <v>21.373970325821212</v>
      </c>
      <c r="AG58" s="1816">
        <f t="shared" si="32"/>
        <v>21.285589291643436</v>
      </c>
      <c r="AH58" s="1816">
        <f t="shared" si="32"/>
        <v>22.345647211222115</v>
      </c>
      <c r="AI58" s="1816">
        <f t="shared" si="32"/>
        <v>22.739833859868579</v>
      </c>
      <c r="AJ58" s="1816">
        <f t="shared" si="32"/>
        <v>21.357100993238976</v>
      </c>
      <c r="AK58" s="1816">
        <f t="shared" si="32"/>
        <v>21.741871856980993</v>
      </c>
      <c r="AL58" s="1816">
        <f t="shared" si="32"/>
        <v>22.435038707819594</v>
      </c>
      <c r="AM58" s="1816">
        <f t="shared" si="32"/>
        <v>20.980304513364239</v>
      </c>
      <c r="AN58" s="1816">
        <f t="shared" si="32"/>
        <v>20.14332819646609</v>
      </c>
      <c r="AO58" s="1816">
        <f t="shared" si="32"/>
        <v>20.817680079594179</v>
      </c>
      <c r="AP58" s="1816">
        <f t="shared" si="32"/>
        <v>21.751443863889868</v>
      </c>
      <c r="AQ58" s="1816">
        <f t="shared" si="32"/>
        <v>19.989089626861951</v>
      </c>
      <c r="AR58" s="1816">
        <f t="shared" si="32"/>
        <v>20.203630013213608</v>
      </c>
      <c r="AS58" s="1816">
        <f t="shared" si="32"/>
        <v>21.936237007621759</v>
      </c>
      <c r="AT58" s="1816">
        <f t="shared" si="32"/>
        <v>21.5611825564641</v>
      </c>
      <c r="AU58" s="1816">
        <f t="shared" si="32"/>
        <v>21.15153068237521</v>
      </c>
      <c r="AV58" s="1816">
        <f t="shared" si="32"/>
        <v>21.043083616172286</v>
      </c>
    </row>
    <row r="59" spans="1:56">
      <c r="B59" s="17" t="s">
        <v>864</v>
      </c>
      <c r="C59" s="1816">
        <f>C54/C55*100</f>
        <v>-6.0748022212255579</v>
      </c>
      <c r="D59" s="1816">
        <f t="shared" ref="D59:AV59" si="33">D54/D55*100</f>
        <v>1.2313395153768927</v>
      </c>
      <c r="E59" s="1816">
        <f t="shared" si="33"/>
        <v>3.0467979533674279</v>
      </c>
      <c r="F59" s="1816">
        <f t="shared" si="33"/>
        <v>4.6986999315111646</v>
      </c>
      <c r="G59" s="1816">
        <f t="shared" si="33"/>
        <v>4.8449507442871385</v>
      </c>
      <c r="H59" s="1816">
        <f t="shared" si="33"/>
        <v>5.7556730380146854</v>
      </c>
      <c r="I59" s="1816">
        <f t="shared" si="33"/>
        <v>6.1354266282850229</v>
      </c>
      <c r="J59" s="1816">
        <f t="shared" si="33"/>
        <v>4.9246035696092196</v>
      </c>
      <c r="K59" s="1816">
        <f t="shared" si="33"/>
        <v>7.7032290789028703</v>
      </c>
      <c r="L59" s="1816">
        <f t="shared" si="33"/>
        <v>11.401906832051454</v>
      </c>
      <c r="M59" s="1816">
        <f t="shared" si="33"/>
        <v>6.4480326282934026</v>
      </c>
      <c r="N59" s="1816">
        <f t="shared" si="33"/>
        <v>3.8290010297928498</v>
      </c>
      <c r="O59" s="1816">
        <f t="shared" si="33"/>
        <v>4.466670193428115</v>
      </c>
      <c r="P59" s="1816">
        <f t="shared" si="33"/>
        <v>4.0722309197298721</v>
      </c>
      <c r="Q59" s="1816">
        <f t="shared" si="33"/>
        <v>-7.1650617878072964</v>
      </c>
      <c r="R59" s="1816"/>
      <c r="S59" s="1816">
        <f t="shared" si="33"/>
        <v>-6.1114524614454169</v>
      </c>
      <c r="T59" s="1816">
        <f t="shared" si="33"/>
        <v>-5.3832961315432897</v>
      </c>
      <c r="U59" s="1816">
        <f t="shared" si="33"/>
        <v>-3.9033234558829397</v>
      </c>
      <c r="V59" s="1816">
        <f t="shared" si="33"/>
        <v>-3.097105306476033</v>
      </c>
      <c r="W59" s="1816">
        <f t="shared" si="33"/>
        <v>-4.768790869064202</v>
      </c>
      <c r="X59" s="1816">
        <f t="shared" si="33"/>
        <v>-9.6174341101860694</v>
      </c>
      <c r="Y59" s="1816">
        <f t="shared" si="33"/>
        <v>-8.7647736600572923</v>
      </c>
      <c r="Z59" s="1816">
        <f t="shared" si="33"/>
        <v>-6.1105425184938973</v>
      </c>
      <c r="AA59" s="1816">
        <f t="shared" si="33"/>
        <v>-4.7934870357186545</v>
      </c>
      <c r="AB59" s="1816">
        <f t="shared" si="33"/>
        <v>-6.3361160277156809</v>
      </c>
      <c r="AC59" s="1816">
        <f t="shared" si="33"/>
        <v>-4.5056516065819352</v>
      </c>
      <c r="AD59" s="1816">
        <f t="shared" si="33"/>
        <v>-5.1989622762413692</v>
      </c>
      <c r="AE59" s="1816">
        <f t="shared" si="33"/>
        <v>-3.4947537868680927</v>
      </c>
      <c r="AF59" s="1816">
        <f t="shared" si="33"/>
        <v>-3.7911723786849643</v>
      </c>
      <c r="AG59" s="1816">
        <f t="shared" si="33"/>
        <v>-3.3657516417215874</v>
      </c>
      <c r="AH59" s="1816">
        <f t="shared" si="33"/>
        <v>-4.9799260818679798</v>
      </c>
      <c r="AI59" s="1816">
        <f t="shared" si="33"/>
        <v>-2.1096104309741004</v>
      </c>
      <c r="AJ59" s="1816">
        <f t="shared" si="33"/>
        <v>-1.9229613720104752</v>
      </c>
      <c r="AK59" s="1816">
        <f t="shared" si="33"/>
        <v>-2.5980630544898138</v>
      </c>
      <c r="AL59" s="1816">
        <f t="shared" si="33"/>
        <v>-8.6388655900197708</v>
      </c>
      <c r="AM59" s="1816">
        <f t="shared" si="33"/>
        <v>-3.4185321516485039</v>
      </c>
      <c r="AN59" s="1816">
        <f t="shared" si="33"/>
        <v>-3.9750906627009468</v>
      </c>
      <c r="AO59" s="1816">
        <f t="shared" si="33"/>
        <v>-3.8215446792792749</v>
      </c>
      <c r="AP59" s="1816">
        <f t="shared" si="33"/>
        <v>-6.5524330769592494</v>
      </c>
      <c r="AQ59" s="1816">
        <f t="shared" si="33"/>
        <v>-2.3542714590417559</v>
      </c>
      <c r="AR59" s="1816">
        <f t="shared" si="33"/>
        <v>-1.1416882297684476</v>
      </c>
      <c r="AS59" s="1816">
        <f t="shared" si="33"/>
        <v>-2.3929683022636028</v>
      </c>
      <c r="AT59" s="1816">
        <f t="shared" si="33"/>
        <v>-1.1284039522492859</v>
      </c>
      <c r="AU59" s="1816">
        <f t="shared" si="33"/>
        <v>-1.9510451923258989</v>
      </c>
      <c r="AV59" s="1816">
        <f t="shared" si="33"/>
        <v>3.9668206767396073E-3</v>
      </c>
    </row>
    <row r="60" spans="1:56">
      <c r="B60" s="17" t="s">
        <v>1047</v>
      </c>
      <c r="C60" s="1816">
        <f>SUM(C57:C59)</f>
        <v>100</v>
      </c>
      <c r="D60" s="1816">
        <f t="shared" ref="D60:AV60" si="34">SUM(D57:D59)</f>
        <v>100</v>
      </c>
      <c r="E60" s="1816">
        <f t="shared" si="34"/>
        <v>100</v>
      </c>
      <c r="F60" s="1816">
        <f t="shared" si="34"/>
        <v>100</v>
      </c>
      <c r="G60" s="1816">
        <f t="shared" si="34"/>
        <v>100</v>
      </c>
      <c r="H60" s="1816">
        <f t="shared" si="34"/>
        <v>100</v>
      </c>
      <c r="I60" s="1816">
        <f t="shared" si="34"/>
        <v>100</v>
      </c>
      <c r="J60" s="1816">
        <f t="shared" si="34"/>
        <v>100</v>
      </c>
      <c r="K60" s="1816">
        <f t="shared" si="34"/>
        <v>100</v>
      </c>
      <c r="L60" s="1816">
        <f t="shared" si="34"/>
        <v>100</v>
      </c>
      <c r="M60" s="1816">
        <f t="shared" si="34"/>
        <v>100</v>
      </c>
      <c r="N60" s="1816">
        <f t="shared" si="34"/>
        <v>100</v>
      </c>
      <c r="O60" s="1816">
        <f t="shared" si="34"/>
        <v>100</v>
      </c>
      <c r="P60" s="1816">
        <f t="shared" si="34"/>
        <v>100.00000000000001</v>
      </c>
      <c r="Q60" s="1816">
        <f t="shared" si="34"/>
        <v>100</v>
      </c>
      <c r="R60" s="1816"/>
      <c r="S60" s="1816">
        <f t="shared" si="34"/>
        <v>100</v>
      </c>
      <c r="T60" s="1816">
        <f t="shared" si="34"/>
        <v>100</v>
      </c>
      <c r="U60" s="1816">
        <f t="shared" si="34"/>
        <v>100</v>
      </c>
      <c r="V60" s="1816">
        <f t="shared" si="34"/>
        <v>99.999999999999986</v>
      </c>
      <c r="W60" s="1816">
        <f t="shared" si="34"/>
        <v>100</v>
      </c>
      <c r="X60" s="1816">
        <f t="shared" si="34"/>
        <v>100.00000000000001</v>
      </c>
      <c r="Y60" s="1816">
        <f t="shared" si="34"/>
        <v>100</v>
      </c>
      <c r="Z60" s="1816">
        <f t="shared" si="34"/>
        <v>100</v>
      </c>
      <c r="AA60" s="1816">
        <f t="shared" si="34"/>
        <v>100</v>
      </c>
      <c r="AB60" s="1816">
        <f t="shared" si="34"/>
        <v>100.00000000000001</v>
      </c>
      <c r="AC60" s="1816">
        <f t="shared" si="34"/>
        <v>100</v>
      </c>
      <c r="AD60" s="1816">
        <f t="shared" si="34"/>
        <v>100</v>
      </c>
      <c r="AE60" s="1816">
        <f t="shared" si="34"/>
        <v>100</v>
      </c>
      <c r="AF60" s="1816">
        <f t="shared" si="34"/>
        <v>100</v>
      </c>
      <c r="AG60" s="1816">
        <f t="shared" si="34"/>
        <v>99.999999999999986</v>
      </c>
      <c r="AH60" s="1816">
        <f t="shared" si="34"/>
        <v>100</v>
      </c>
      <c r="AI60" s="1816">
        <f t="shared" si="34"/>
        <v>100</v>
      </c>
      <c r="AJ60" s="1816">
        <f t="shared" si="34"/>
        <v>100.00000000000001</v>
      </c>
      <c r="AK60" s="1816">
        <f t="shared" si="34"/>
        <v>100</v>
      </c>
      <c r="AL60" s="1816">
        <f t="shared" si="34"/>
        <v>100</v>
      </c>
      <c r="AM60" s="1816">
        <f t="shared" si="34"/>
        <v>99.999999999999986</v>
      </c>
      <c r="AN60" s="1816">
        <f t="shared" si="34"/>
        <v>100</v>
      </c>
      <c r="AO60" s="1816">
        <f t="shared" si="34"/>
        <v>100.00000000000001</v>
      </c>
      <c r="AP60" s="1816">
        <f t="shared" si="34"/>
        <v>99.999999999999986</v>
      </c>
      <c r="AQ60" s="1816">
        <f t="shared" si="34"/>
        <v>100</v>
      </c>
      <c r="AR60" s="1816">
        <f t="shared" si="34"/>
        <v>100</v>
      </c>
      <c r="AS60" s="1816">
        <f t="shared" si="34"/>
        <v>99.999999999999986</v>
      </c>
      <c r="AT60" s="1816">
        <f t="shared" si="34"/>
        <v>100</v>
      </c>
      <c r="AU60" s="1816">
        <f t="shared" si="34"/>
        <v>100</v>
      </c>
      <c r="AV60" s="1816">
        <f t="shared" si="34"/>
        <v>100</v>
      </c>
    </row>
    <row r="62" spans="1:56">
      <c r="B62" s="2047" t="s">
        <v>1054</v>
      </c>
      <c r="C62" s="1634">
        <f>C44-C45</f>
        <v>265337</v>
      </c>
      <c r="D62" s="1634">
        <f t="shared" ref="D62:AV62" si="35">D44-D45</f>
        <v>570076</v>
      </c>
      <c r="E62" s="1634">
        <f t="shared" si="35"/>
        <v>505671</v>
      </c>
      <c r="F62" s="1634">
        <f t="shared" si="35"/>
        <v>612221</v>
      </c>
      <c r="G62" s="1634">
        <f t="shared" si="35"/>
        <v>635659</v>
      </c>
      <c r="H62" s="1634">
        <f t="shared" si="35"/>
        <v>684278</v>
      </c>
      <c r="I62" s="1634">
        <f t="shared" si="35"/>
        <v>739003</v>
      </c>
      <c r="J62" s="1634">
        <f t="shared" si="35"/>
        <v>666558</v>
      </c>
      <c r="K62" s="1634">
        <f t="shared" si="35"/>
        <v>876634</v>
      </c>
      <c r="L62" s="1634">
        <f t="shared" si="35"/>
        <v>915962</v>
      </c>
      <c r="M62" s="1634">
        <f t="shared" si="35"/>
        <v>849197</v>
      </c>
      <c r="N62" s="1634">
        <f t="shared" si="35"/>
        <v>697189</v>
      </c>
      <c r="O62" s="1634">
        <f t="shared" si="35"/>
        <v>246814</v>
      </c>
      <c r="P62" s="1634">
        <f t="shared" si="35"/>
        <v>68654</v>
      </c>
      <c r="Q62" s="1634">
        <f t="shared" si="35"/>
        <v>16716</v>
      </c>
      <c r="R62" s="1634">
        <f t="shared" si="35"/>
        <v>1.3185064240823774E-3</v>
      </c>
      <c r="S62" s="1634">
        <f t="shared" si="35"/>
        <v>-213851</v>
      </c>
      <c r="T62" s="1634">
        <f t="shared" si="35"/>
        <v>211011</v>
      </c>
      <c r="U62" s="1634">
        <f t="shared" si="35"/>
        <v>200011</v>
      </c>
      <c r="V62" s="1634">
        <f t="shared" si="35"/>
        <v>197964</v>
      </c>
      <c r="W62" s="1634">
        <f t="shared" si="35"/>
        <v>-848773</v>
      </c>
      <c r="X62" s="1634">
        <f t="shared" si="35"/>
        <v>-2010551</v>
      </c>
      <c r="Y62" s="1634">
        <f t="shared" si="35"/>
        <v>-1703605</v>
      </c>
      <c r="Z62" s="1634">
        <f t="shared" si="35"/>
        <v>-856108</v>
      </c>
      <c r="AA62" s="1634">
        <f t="shared" si="35"/>
        <v>-539204</v>
      </c>
      <c r="AB62" s="1634">
        <f t="shared" si="35"/>
        <v>-612993</v>
      </c>
      <c r="AC62" s="1634">
        <f t="shared" si="35"/>
        <v>461879</v>
      </c>
      <c r="AD62" s="1634">
        <f t="shared" si="35"/>
        <v>-504002</v>
      </c>
      <c r="AE62" s="1634">
        <f t="shared" si="35"/>
        <v>-90450</v>
      </c>
      <c r="AF62" s="1634">
        <f t="shared" si="35"/>
        <v>-39891</v>
      </c>
      <c r="AG62" s="1634">
        <f t="shared" si="35"/>
        <v>343911</v>
      </c>
      <c r="AH62" s="1634">
        <f t="shared" si="35"/>
        <v>-716372</v>
      </c>
      <c r="AI62" s="1634">
        <f t="shared" si="35"/>
        <v>-68654</v>
      </c>
      <c r="AJ62" s="1634">
        <f t="shared" si="35"/>
        <v>537653</v>
      </c>
      <c r="AK62" s="1634">
        <f t="shared" si="35"/>
        <v>88956</v>
      </c>
      <c r="AL62" s="1634">
        <f t="shared" si="35"/>
        <v>-1043597</v>
      </c>
      <c r="AM62" s="1634">
        <f t="shared" si="35"/>
        <v>-247361</v>
      </c>
      <c r="AN62" s="1634">
        <f t="shared" si="35"/>
        <v>-412900</v>
      </c>
      <c r="AO62" s="1634">
        <f t="shared" si="35"/>
        <v>-666793</v>
      </c>
      <c r="AP62" s="1634">
        <f t="shared" si="35"/>
        <v>-1102825</v>
      </c>
      <c r="AQ62" s="1634">
        <f t="shared" si="35"/>
        <v>-516549</v>
      </c>
      <c r="AR62" s="1634">
        <f t="shared" si="35"/>
        <v>-521248</v>
      </c>
      <c r="AS62" s="1634">
        <f t="shared" si="35"/>
        <v>-689050</v>
      </c>
      <c r="AT62" s="1634">
        <f t="shared" si="35"/>
        <v>-661450</v>
      </c>
      <c r="AU62" s="1634">
        <f t="shared" si="35"/>
        <v>-22811</v>
      </c>
      <c r="AV62" s="1634">
        <f t="shared" si="35"/>
        <v>-443438</v>
      </c>
    </row>
  </sheetData>
  <mergeCells count="1">
    <mergeCell ref="A4:B4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89B9-936B-4CF2-8711-50F5119163D6}">
  <sheetPr>
    <tabColor theme="9" tint="0.79998168889431442"/>
  </sheetPr>
  <dimension ref="A1:Q4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4"/>
  <cols>
    <col min="1" max="1" width="6.36328125" style="5" customWidth="1"/>
    <col min="2" max="2" width="2.6328125" style="5" customWidth="1"/>
    <col min="3" max="3" width="25.90625" style="5" customWidth="1"/>
    <col min="4" max="13" width="11.6328125" style="5" customWidth="1"/>
    <col min="14" max="15" width="11.6328125" style="145" customWidth="1"/>
    <col min="16" max="16" width="11.6328125" style="145" hidden="1" customWidth="1"/>
    <col min="17" max="16384" width="9" style="145"/>
  </cols>
  <sheetData>
    <row r="1" spans="1:17" ht="21">
      <c r="A1" s="153" t="s">
        <v>334</v>
      </c>
      <c r="B1" s="154"/>
      <c r="C1" s="155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4.5" thickBot="1">
      <c r="A2" s="156"/>
      <c r="B2" s="157"/>
      <c r="C2" s="157"/>
      <c r="K2" s="70" t="s">
        <v>216</v>
      </c>
      <c r="L2" s="158"/>
      <c r="M2" s="158" t="s">
        <v>335</v>
      </c>
    </row>
    <row r="3" spans="1:17" ht="13">
      <c r="A3" s="135"/>
      <c r="B3" s="136"/>
      <c r="C3" s="159"/>
      <c r="D3" s="2270" t="s">
        <v>460</v>
      </c>
      <c r="E3" s="2271"/>
      <c r="F3" s="2271"/>
      <c r="G3" s="2271"/>
      <c r="H3" s="2271"/>
      <c r="I3" s="2271"/>
      <c r="J3" s="2271"/>
      <c r="K3" s="2271"/>
      <c r="L3" s="2271"/>
      <c r="M3" s="2271"/>
      <c r="N3" s="2272"/>
      <c r="O3" s="2273"/>
      <c r="P3" s="172"/>
    </row>
    <row r="4" spans="1:17" ht="13">
      <c r="A4" s="2266" t="s">
        <v>88</v>
      </c>
      <c r="B4" s="2267"/>
      <c r="C4" s="2268"/>
      <c r="D4" s="2227" t="s">
        <v>24</v>
      </c>
      <c r="E4" s="2228" t="s">
        <v>25</v>
      </c>
      <c r="F4" s="2227" t="s">
        <v>26</v>
      </c>
      <c r="G4" s="2228" t="s">
        <v>27</v>
      </c>
      <c r="H4" s="2227" t="s">
        <v>28</v>
      </c>
      <c r="I4" s="2228" t="s">
        <v>29</v>
      </c>
      <c r="J4" s="2229" t="s">
        <v>30</v>
      </c>
      <c r="K4" s="2229" t="s">
        <v>71</v>
      </c>
      <c r="L4" s="2229" t="s">
        <v>187</v>
      </c>
      <c r="M4" s="2227" t="s">
        <v>212</v>
      </c>
      <c r="N4" s="2227" t="s">
        <v>222</v>
      </c>
      <c r="O4" s="2227" t="s">
        <v>428</v>
      </c>
      <c r="P4" s="363" t="s">
        <v>477</v>
      </c>
    </row>
    <row r="5" spans="1:17" ht="13">
      <c r="A5" s="137"/>
      <c r="B5" s="138"/>
      <c r="C5" s="160"/>
      <c r="D5" s="2230">
        <v>2006</v>
      </c>
      <c r="E5" s="2231">
        <v>2007</v>
      </c>
      <c r="F5" s="2230">
        <v>2008</v>
      </c>
      <c r="G5" s="2231">
        <v>2009</v>
      </c>
      <c r="H5" s="2230">
        <v>2010</v>
      </c>
      <c r="I5" s="2231">
        <v>2011</v>
      </c>
      <c r="J5" s="2232">
        <v>2012</v>
      </c>
      <c r="K5" s="2232">
        <v>2013</v>
      </c>
      <c r="L5" s="2232">
        <v>2014</v>
      </c>
      <c r="M5" s="2230">
        <v>2015</v>
      </c>
      <c r="N5" s="2230">
        <v>2016</v>
      </c>
      <c r="O5" s="2230">
        <v>2017</v>
      </c>
      <c r="P5" s="364" t="s">
        <v>431</v>
      </c>
      <c r="Q5" s="1020" t="s">
        <v>853</v>
      </c>
    </row>
    <row r="6" spans="1:17" ht="13">
      <c r="A6" s="76" t="s">
        <v>336</v>
      </c>
      <c r="B6" s="77"/>
      <c r="C6" s="78"/>
      <c r="D6" s="164">
        <v>108.2</v>
      </c>
      <c r="E6" s="165">
        <v>100.1</v>
      </c>
      <c r="F6" s="165">
        <v>90.6</v>
      </c>
      <c r="G6" s="165">
        <v>97.1</v>
      </c>
      <c r="H6" s="165">
        <v>104.4</v>
      </c>
      <c r="I6" s="165">
        <v>101.9</v>
      </c>
      <c r="J6" s="165">
        <v>106.7</v>
      </c>
      <c r="K6" s="1026">
        <v>102.8</v>
      </c>
      <c r="L6" s="165">
        <v>103.5</v>
      </c>
      <c r="M6" s="165">
        <v>121</v>
      </c>
      <c r="N6" s="163">
        <v>145.30000000000001</v>
      </c>
      <c r="O6" s="1021">
        <v>150.19999999999999</v>
      </c>
      <c r="P6" s="173"/>
      <c r="Q6" s="1019">
        <f>(O6-K6)/K6*100</f>
        <v>46.108949416342405</v>
      </c>
    </row>
    <row r="7" spans="1:17" ht="13">
      <c r="A7" s="76" t="s">
        <v>90</v>
      </c>
      <c r="B7" s="79" t="s">
        <v>91</v>
      </c>
      <c r="C7" s="78"/>
      <c r="D7" s="164">
        <v>111.4</v>
      </c>
      <c r="E7" s="165">
        <v>101.1</v>
      </c>
      <c r="F7" s="165">
        <v>90.8</v>
      </c>
      <c r="G7" s="165">
        <v>96.1</v>
      </c>
      <c r="H7" s="165">
        <v>106.3</v>
      </c>
      <c r="I7" s="165">
        <v>101</v>
      </c>
      <c r="J7" s="165">
        <v>112.4</v>
      </c>
      <c r="K7" s="1026">
        <v>105.3</v>
      </c>
      <c r="L7" s="165">
        <v>103</v>
      </c>
      <c r="M7" s="165">
        <v>123.4</v>
      </c>
      <c r="N7" s="165">
        <v>148.4</v>
      </c>
      <c r="O7" s="1022">
        <v>146.1</v>
      </c>
      <c r="P7" s="173"/>
      <c r="Q7" s="1019">
        <f t="shared" ref="Q7:Q46" si="0">(O7-K7)/K7*100</f>
        <v>38.746438746438741</v>
      </c>
    </row>
    <row r="8" spans="1:17" ht="13">
      <c r="A8" s="76" t="s">
        <v>337</v>
      </c>
      <c r="B8" s="79" t="s">
        <v>92</v>
      </c>
      <c r="C8" s="78"/>
      <c r="D8" s="164">
        <v>107.4</v>
      </c>
      <c r="E8" s="165">
        <v>104.2</v>
      </c>
      <c r="F8" s="165">
        <v>101.5</v>
      </c>
      <c r="G8" s="165">
        <v>106.5</v>
      </c>
      <c r="H8" s="165">
        <v>105.3</v>
      </c>
      <c r="I8" s="165">
        <v>97.3</v>
      </c>
      <c r="J8" s="165">
        <v>95.8</v>
      </c>
      <c r="K8" s="1026">
        <v>113.8</v>
      </c>
      <c r="L8" s="165">
        <v>103.6</v>
      </c>
      <c r="M8" s="165">
        <v>102.7</v>
      </c>
      <c r="N8" s="165">
        <v>114.8</v>
      </c>
      <c r="O8" s="1022">
        <v>119.7</v>
      </c>
      <c r="P8" s="173"/>
      <c r="Q8" s="1019">
        <f t="shared" si="0"/>
        <v>5.1845342706502686</v>
      </c>
    </row>
    <row r="9" spans="1:17" ht="13">
      <c r="A9" s="76" t="s">
        <v>93</v>
      </c>
      <c r="B9" s="79" t="s">
        <v>94</v>
      </c>
      <c r="C9" s="78"/>
      <c r="D9" s="164">
        <v>96.9</v>
      </c>
      <c r="E9" s="165">
        <v>93.8</v>
      </c>
      <c r="F9" s="165">
        <v>85.2</v>
      </c>
      <c r="G9" s="165">
        <v>95.8</v>
      </c>
      <c r="H9" s="165">
        <v>96.3</v>
      </c>
      <c r="I9" s="165">
        <v>107.4</v>
      </c>
      <c r="J9" s="165">
        <v>95.5</v>
      </c>
      <c r="K9" s="1026">
        <v>97.5</v>
      </c>
      <c r="L9" s="165">
        <v>113</v>
      </c>
      <c r="M9" s="165">
        <v>127.6</v>
      </c>
      <c r="N9" s="165">
        <v>155.19999999999999</v>
      </c>
      <c r="O9" s="1022">
        <v>189</v>
      </c>
      <c r="P9" s="173"/>
      <c r="Q9" s="1019">
        <f t="shared" si="0"/>
        <v>93.84615384615384</v>
      </c>
    </row>
    <row r="10" spans="1:17" ht="13">
      <c r="A10" s="81"/>
      <c r="B10" s="82" t="s">
        <v>338</v>
      </c>
      <c r="C10" s="83"/>
      <c r="D10" s="166">
        <v>108.2</v>
      </c>
      <c r="E10" s="167">
        <v>100.1</v>
      </c>
      <c r="F10" s="167">
        <v>90.6</v>
      </c>
      <c r="G10" s="167">
        <v>97.1</v>
      </c>
      <c r="H10" s="167">
        <v>104.4</v>
      </c>
      <c r="I10" s="167">
        <v>101.9</v>
      </c>
      <c r="J10" s="167">
        <v>106.7</v>
      </c>
      <c r="K10" s="1027">
        <v>102.8</v>
      </c>
      <c r="L10" s="167">
        <v>103.5</v>
      </c>
      <c r="M10" s="167">
        <v>121</v>
      </c>
      <c r="N10" s="167">
        <v>145.30000000000001</v>
      </c>
      <c r="O10" s="1023">
        <v>150.19999999999999</v>
      </c>
      <c r="P10" s="173"/>
      <c r="Q10" s="1019">
        <f t="shared" si="0"/>
        <v>46.108949416342405</v>
      </c>
    </row>
    <row r="11" spans="1:17" ht="13">
      <c r="A11" s="76" t="s">
        <v>339</v>
      </c>
      <c r="B11" s="79"/>
      <c r="C11" s="78"/>
      <c r="D11" s="164">
        <v>60.9</v>
      </c>
      <c r="E11" s="165">
        <v>66.400000000000006</v>
      </c>
      <c r="F11" s="165">
        <v>69</v>
      </c>
      <c r="G11" s="165">
        <v>98</v>
      </c>
      <c r="H11" s="165">
        <v>99</v>
      </c>
      <c r="I11" s="165">
        <v>101.7</v>
      </c>
      <c r="J11" s="165">
        <v>104.8</v>
      </c>
      <c r="K11" s="1026">
        <v>108.4</v>
      </c>
      <c r="L11" s="165">
        <v>120.1</v>
      </c>
      <c r="M11" s="165">
        <v>129.69999999999999</v>
      </c>
      <c r="N11" s="165">
        <v>130.69999999999999</v>
      </c>
      <c r="O11" s="1022">
        <v>128.19999999999999</v>
      </c>
      <c r="P11" s="173"/>
      <c r="Q11" s="1019">
        <f t="shared" si="0"/>
        <v>18.265682656826552</v>
      </c>
    </row>
    <row r="12" spans="1:17" ht="13">
      <c r="A12" s="76" t="s">
        <v>340</v>
      </c>
      <c r="B12" s="79"/>
      <c r="C12" s="78"/>
      <c r="D12" s="164">
        <v>111.8</v>
      </c>
      <c r="E12" s="165">
        <v>108.8</v>
      </c>
      <c r="F12" s="165">
        <v>107.4</v>
      </c>
      <c r="G12" s="165">
        <v>109.3</v>
      </c>
      <c r="H12" s="165">
        <v>103.3</v>
      </c>
      <c r="I12" s="165">
        <v>99.6</v>
      </c>
      <c r="J12" s="165">
        <v>99.6</v>
      </c>
      <c r="K12" s="1026">
        <v>99.4</v>
      </c>
      <c r="L12" s="165">
        <v>100.7</v>
      </c>
      <c r="M12" s="165">
        <v>106</v>
      </c>
      <c r="N12" s="165">
        <v>105.1</v>
      </c>
      <c r="O12" s="1022">
        <v>102.4</v>
      </c>
      <c r="P12" s="173"/>
      <c r="Q12" s="1019">
        <f t="shared" si="0"/>
        <v>3.0181086519114686</v>
      </c>
    </row>
    <row r="13" spans="1:17" ht="13">
      <c r="A13" s="76" t="s">
        <v>90</v>
      </c>
      <c r="B13" s="78" t="s">
        <v>341</v>
      </c>
      <c r="C13" s="78"/>
      <c r="D13" s="164">
        <v>91.5</v>
      </c>
      <c r="E13" s="165">
        <v>90.7</v>
      </c>
      <c r="F13" s="165">
        <v>98.2</v>
      </c>
      <c r="G13" s="165">
        <v>99.6</v>
      </c>
      <c r="H13" s="165">
        <v>100</v>
      </c>
      <c r="I13" s="165">
        <v>99.9</v>
      </c>
      <c r="J13" s="165">
        <v>98.8</v>
      </c>
      <c r="K13" s="1026">
        <v>98</v>
      </c>
      <c r="L13" s="165">
        <v>99.9</v>
      </c>
      <c r="M13" s="165">
        <v>105.3</v>
      </c>
      <c r="N13" s="165">
        <v>105.5</v>
      </c>
      <c r="O13" s="1022">
        <v>103.7</v>
      </c>
      <c r="P13" s="173"/>
      <c r="Q13" s="1019">
        <f t="shared" si="0"/>
        <v>5.8163265306122476</v>
      </c>
    </row>
    <row r="14" spans="1:17" ht="13">
      <c r="A14" s="76" t="s">
        <v>213</v>
      </c>
      <c r="B14" s="90" t="s">
        <v>342</v>
      </c>
      <c r="C14" s="78"/>
      <c r="D14" s="164">
        <v>102.4</v>
      </c>
      <c r="E14" s="165">
        <v>102.6</v>
      </c>
      <c r="F14" s="165">
        <v>102.5</v>
      </c>
      <c r="G14" s="165">
        <v>105.4</v>
      </c>
      <c r="H14" s="165">
        <v>99.9</v>
      </c>
      <c r="I14" s="165">
        <v>101.8</v>
      </c>
      <c r="J14" s="165">
        <v>103.2</v>
      </c>
      <c r="K14" s="1026">
        <v>102</v>
      </c>
      <c r="L14" s="165">
        <v>104.6</v>
      </c>
      <c r="M14" s="165">
        <v>108.7</v>
      </c>
      <c r="N14" s="165">
        <v>110.9</v>
      </c>
      <c r="O14" s="1022">
        <v>107.5</v>
      </c>
      <c r="P14" s="173"/>
      <c r="Q14" s="1019">
        <f t="shared" si="0"/>
        <v>5.3921568627450984</v>
      </c>
    </row>
    <row r="15" spans="1:17" ht="13">
      <c r="A15" s="76" t="s">
        <v>93</v>
      </c>
      <c r="B15" s="90" t="s">
        <v>343</v>
      </c>
      <c r="C15" s="78"/>
      <c r="D15" s="164">
        <v>90.6</v>
      </c>
      <c r="E15" s="165">
        <v>93.8</v>
      </c>
      <c r="F15" s="165">
        <v>98.5</v>
      </c>
      <c r="G15" s="165">
        <v>112.8</v>
      </c>
      <c r="H15" s="165">
        <v>103.2</v>
      </c>
      <c r="I15" s="165">
        <v>100.9</v>
      </c>
      <c r="J15" s="165">
        <v>101.6</v>
      </c>
      <c r="K15" s="1026">
        <v>94.4</v>
      </c>
      <c r="L15" s="165">
        <v>95.8</v>
      </c>
      <c r="M15" s="165">
        <v>101.9</v>
      </c>
      <c r="N15" s="165">
        <v>103.6</v>
      </c>
      <c r="O15" s="1022">
        <v>97.6</v>
      </c>
      <c r="P15" s="173"/>
      <c r="Q15" s="1019">
        <f t="shared" si="0"/>
        <v>3.3898305084745637</v>
      </c>
    </row>
    <row r="16" spans="1:17" ht="13">
      <c r="A16" s="76" t="s">
        <v>95</v>
      </c>
      <c r="B16" s="90" t="s">
        <v>344</v>
      </c>
      <c r="C16" s="78"/>
      <c r="D16" s="164">
        <v>107</v>
      </c>
      <c r="E16" s="165">
        <v>103.3</v>
      </c>
      <c r="F16" s="165">
        <v>101.7</v>
      </c>
      <c r="G16" s="165">
        <v>104.2</v>
      </c>
      <c r="H16" s="165">
        <v>101</v>
      </c>
      <c r="I16" s="165">
        <v>99.8</v>
      </c>
      <c r="J16" s="165">
        <v>94.2</v>
      </c>
      <c r="K16" s="1026">
        <v>93.4</v>
      </c>
      <c r="L16" s="165">
        <v>93</v>
      </c>
      <c r="M16" s="165">
        <v>97.5</v>
      </c>
      <c r="N16" s="165">
        <v>93.9</v>
      </c>
      <c r="O16" s="1022">
        <v>92.8</v>
      </c>
      <c r="P16" s="173"/>
      <c r="Q16" s="1019">
        <f t="shared" si="0"/>
        <v>-0.64239828693791057</v>
      </c>
    </row>
    <row r="17" spans="1:17" ht="13">
      <c r="A17" s="76" t="s">
        <v>97</v>
      </c>
      <c r="B17" s="90" t="s">
        <v>345</v>
      </c>
      <c r="C17" s="78"/>
      <c r="D17" s="164">
        <v>112.6</v>
      </c>
      <c r="E17" s="165">
        <v>106.8</v>
      </c>
      <c r="F17" s="165">
        <v>106.3</v>
      </c>
      <c r="G17" s="165">
        <v>89.7</v>
      </c>
      <c r="H17" s="165">
        <v>111.1</v>
      </c>
      <c r="I17" s="165">
        <v>95.8</v>
      </c>
      <c r="J17" s="165">
        <v>78.3</v>
      </c>
      <c r="K17" s="1026">
        <v>70.400000000000006</v>
      </c>
      <c r="L17" s="165">
        <v>76.3</v>
      </c>
      <c r="M17" s="165">
        <v>81.599999999999994</v>
      </c>
      <c r="N17" s="165">
        <v>88.7</v>
      </c>
      <c r="O17" s="1022">
        <v>101.9</v>
      </c>
      <c r="P17" s="173"/>
      <c r="Q17" s="1019">
        <f t="shared" si="0"/>
        <v>44.74431818181818</v>
      </c>
    </row>
    <row r="18" spans="1:17" ht="13">
      <c r="A18" s="76" t="s">
        <v>106</v>
      </c>
      <c r="B18" s="90" t="s">
        <v>346</v>
      </c>
      <c r="C18" s="78"/>
      <c r="D18" s="164">
        <v>95.9</v>
      </c>
      <c r="E18" s="165">
        <v>94.6</v>
      </c>
      <c r="F18" s="165">
        <v>94.4</v>
      </c>
      <c r="G18" s="165">
        <v>110.3</v>
      </c>
      <c r="H18" s="165">
        <v>105.7</v>
      </c>
      <c r="I18" s="165">
        <v>99.2</v>
      </c>
      <c r="J18" s="165">
        <v>97.7</v>
      </c>
      <c r="K18" s="1026">
        <v>94.9</v>
      </c>
      <c r="L18" s="165">
        <v>96.3</v>
      </c>
      <c r="M18" s="165">
        <v>104.1</v>
      </c>
      <c r="N18" s="165">
        <v>104.4</v>
      </c>
      <c r="O18" s="1022">
        <v>101.7</v>
      </c>
      <c r="P18" s="173"/>
      <c r="Q18" s="1019">
        <f t="shared" si="0"/>
        <v>7.1654373024236007</v>
      </c>
    </row>
    <row r="19" spans="1:17" ht="13">
      <c r="A19" s="76" t="s">
        <v>109</v>
      </c>
      <c r="B19" s="90" t="s">
        <v>347</v>
      </c>
      <c r="C19" s="145"/>
      <c r="D19" s="164">
        <v>93.7</v>
      </c>
      <c r="E19" s="165">
        <v>96</v>
      </c>
      <c r="F19" s="165">
        <v>105.2</v>
      </c>
      <c r="G19" s="165">
        <v>103.4</v>
      </c>
      <c r="H19" s="165">
        <v>97.1</v>
      </c>
      <c r="I19" s="165">
        <v>102.1</v>
      </c>
      <c r="J19" s="165">
        <v>103.2</v>
      </c>
      <c r="K19" s="1026">
        <v>96.7</v>
      </c>
      <c r="L19" s="165">
        <v>105.7</v>
      </c>
      <c r="M19" s="165">
        <v>112.5</v>
      </c>
      <c r="N19" s="165">
        <v>108.4</v>
      </c>
      <c r="O19" s="1022">
        <v>111.9</v>
      </c>
      <c r="P19" s="173"/>
      <c r="Q19" s="1019">
        <f t="shared" si="0"/>
        <v>15.718717683557395</v>
      </c>
    </row>
    <row r="20" spans="1:17" ht="13">
      <c r="A20" s="76" t="s">
        <v>111</v>
      </c>
      <c r="B20" s="90" t="s">
        <v>348</v>
      </c>
      <c r="C20" s="78"/>
      <c r="D20" s="164">
        <v>100.4</v>
      </c>
      <c r="E20" s="165">
        <v>101.4</v>
      </c>
      <c r="F20" s="165">
        <v>99.4</v>
      </c>
      <c r="G20" s="165">
        <v>109</v>
      </c>
      <c r="H20" s="165">
        <v>101.9</v>
      </c>
      <c r="I20" s="165">
        <v>101.2</v>
      </c>
      <c r="J20" s="165">
        <v>111.6</v>
      </c>
      <c r="K20" s="1026">
        <v>113.7</v>
      </c>
      <c r="L20" s="165">
        <v>118.4</v>
      </c>
      <c r="M20" s="165">
        <v>128.4</v>
      </c>
      <c r="N20" s="165">
        <v>135.1</v>
      </c>
      <c r="O20" s="1022">
        <v>127.3</v>
      </c>
      <c r="P20" s="173"/>
      <c r="Q20" s="1019">
        <f t="shared" si="0"/>
        <v>11.961301671064199</v>
      </c>
    </row>
    <row r="21" spans="1:17" ht="13">
      <c r="A21" s="76" t="s">
        <v>113</v>
      </c>
      <c r="B21" s="90" t="s">
        <v>349</v>
      </c>
      <c r="C21" s="78"/>
      <c r="D21" s="164">
        <v>111.6</v>
      </c>
      <c r="E21" s="165">
        <v>110.6</v>
      </c>
      <c r="F21" s="165">
        <v>105</v>
      </c>
      <c r="G21" s="165">
        <v>107.6</v>
      </c>
      <c r="H21" s="165">
        <v>103.6</v>
      </c>
      <c r="I21" s="165">
        <v>100.3</v>
      </c>
      <c r="J21" s="165">
        <v>104.9</v>
      </c>
      <c r="K21" s="1026">
        <v>106.9</v>
      </c>
      <c r="L21" s="165">
        <v>108.8</v>
      </c>
      <c r="M21" s="165">
        <v>113.6</v>
      </c>
      <c r="N21" s="165">
        <v>114.4</v>
      </c>
      <c r="O21" s="1022">
        <v>111.6</v>
      </c>
      <c r="P21" s="173"/>
      <c r="Q21" s="1019">
        <f t="shared" si="0"/>
        <v>4.3966323666978377</v>
      </c>
    </row>
    <row r="22" spans="1:17" ht="13">
      <c r="A22" s="76" t="s">
        <v>350</v>
      </c>
      <c r="B22" s="90" t="s">
        <v>351</v>
      </c>
      <c r="C22" s="78"/>
      <c r="D22" s="164">
        <v>333.5</v>
      </c>
      <c r="E22" s="165">
        <v>269.5</v>
      </c>
      <c r="F22" s="165">
        <v>201.8</v>
      </c>
      <c r="G22" s="165">
        <v>171.2</v>
      </c>
      <c r="H22" s="165">
        <v>131.69999999999999</v>
      </c>
      <c r="I22" s="165">
        <v>93</v>
      </c>
      <c r="J22" s="165">
        <v>78.7</v>
      </c>
      <c r="K22" s="1026">
        <v>86.6</v>
      </c>
      <c r="L22" s="165">
        <v>71.900000000000006</v>
      </c>
      <c r="M22" s="165">
        <v>72.099999999999994</v>
      </c>
      <c r="N22" s="165">
        <v>69.2</v>
      </c>
      <c r="O22" s="1022">
        <v>74.900000000000006</v>
      </c>
      <c r="P22" s="173"/>
      <c r="Q22" s="1019">
        <f t="shared" si="0"/>
        <v>-13.510392609699757</v>
      </c>
    </row>
    <row r="23" spans="1:17" ht="13">
      <c r="A23" s="76" t="s">
        <v>352</v>
      </c>
      <c r="B23" s="90" t="s">
        <v>353</v>
      </c>
      <c r="C23" s="78"/>
      <c r="D23" s="164">
        <v>129.5</v>
      </c>
      <c r="E23" s="165">
        <v>118.7</v>
      </c>
      <c r="F23" s="165">
        <v>116.4</v>
      </c>
      <c r="G23" s="165">
        <v>117.5</v>
      </c>
      <c r="H23" s="165">
        <v>103.4</v>
      </c>
      <c r="I23" s="165">
        <v>99.3</v>
      </c>
      <c r="J23" s="165">
        <v>97.2</v>
      </c>
      <c r="K23" s="1026">
        <v>95.9</v>
      </c>
      <c r="L23" s="165">
        <v>91.8</v>
      </c>
      <c r="M23" s="165">
        <v>93.7</v>
      </c>
      <c r="N23" s="165">
        <v>90.4</v>
      </c>
      <c r="O23" s="1022">
        <v>82</v>
      </c>
      <c r="P23" s="173"/>
      <c r="Q23" s="1019">
        <f t="shared" si="0"/>
        <v>-14.494264859228368</v>
      </c>
    </row>
    <row r="24" spans="1:17" ht="13">
      <c r="A24" s="76" t="s">
        <v>354</v>
      </c>
      <c r="B24" s="90" t="s">
        <v>355</v>
      </c>
      <c r="C24" s="78"/>
      <c r="D24" s="164">
        <v>249.3</v>
      </c>
      <c r="E24" s="165">
        <v>206.9</v>
      </c>
      <c r="F24" s="165">
        <v>171.7</v>
      </c>
      <c r="G24" s="165">
        <v>146.4</v>
      </c>
      <c r="H24" s="165">
        <v>119.6</v>
      </c>
      <c r="I24" s="165">
        <v>90.3</v>
      </c>
      <c r="J24" s="165">
        <v>84</v>
      </c>
      <c r="K24" s="1026">
        <v>82.1</v>
      </c>
      <c r="L24" s="165">
        <v>81.7</v>
      </c>
      <c r="M24" s="165">
        <v>96.9</v>
      </c>
      <c r="N24" s="165">
        <v>97.2</v>
      </c>
      <c r="O24" s="1022">
        <v>91.4</v>
      </c>
      <c r="P24" s="173"/>
      <c r="Q24" s="1019">
        <f t="shared" si="0"/>
        <v>11.327649208282597</v>
      </c>
    </row>
    <row r="25" spans="1:17" ht="13">
      <c r="A25" s="76" t="s">
        <v>356</v>
      </c>
      <c r="B25" s="90" t="s">
        <v>357</v>
      </c>
      <c r="C25" s="78"/>
      <c r="D25" s="164">
        <v>113.3</v>
      </c>
      <c r="E25" s="165">
        <v>111.3</v>
      </c>
      <c r="F25" s="165">
        <v>104.2</v>
      </c>
      <c r="G25" s="165">
        <v>108.9</v>
      </c>
      <c r="H25" s="165">
        <v>104.4</v>
      </c>
      <c r="I25" s="165">
        <v>99.4</v>
      </c>
      <c r="J25" s="165">
        <v>103.5</v>
      </c>
      <c r="K25" s="1026">
        <v>109.4</v>
      </c>
      <c r="L25" s="165">
        <v>112.4</v>
      </c>
      <c r="M25" s="165">
        <v>118.5</v>
      </c>
      <c r="N25" s="165">
        <v>114.2</v>
      </c>
      <c r="O25" s="1022">
        <v>112.1</v>
      </c>
      <c r="P25" s="173"/>
      <c r="Q25" s="1019">
        <f t="shared" si="0"/>
        <v>2.4680073126142488</v>
      </c>
    </row>
    <row r="26" spans="1:17" ht="13">
      <c r="A26" s="76" t="s">
        <v>358</v>
      </c>
      <c r="B26" s="90" t="s">
        <v>359</v>
      </c>
      <c r="C26" s="78"/>
      <c r="D26" s="164">
        <v>116.1</v>
      </c>
      <c r="E26" s="165">
        <v>111.5</v>
      </c>
      <c r="F26" s="165">
        <v>107.5</v>
      </c>
      <c r="G26" s="165">
        <v>101.7</v>
      </c>
      <c r="H26" s="165">
        <v>98</v>
      </c>
      <c r="I26" s="165">
        <v>100</v>
      </c>
      <c r="J26" s="165">
        <v>96.8</v>
      </c>
      <c r="K26" s="1026">
        <v>94.3</v>
      </c>
      <c r="L26" s="165">
        <v>95</v>
      </c>
      <c r="M26" s="165">
        <v>96.4</v>
      </c>
      <c r="N26" s="165">
        <v>101</v>
      </c>
      <c r="O26" s="1022">
        <v>100.4</v>
      </c>
      <c r="P26" s="173"/>
      <c r="Q26" s="1019">
        <f t="shared" si="0"/>
        <v>6.4687168610816634</v>
      </c>
    </row>
    <row r="27" spans="1:17" ht="13">
      <c r="A27" s="76" t="s">
        <v>360</v>
      </c>
      <c r="B27" s="90" t="s">
        <v>361</v>
      </c>
      <c r="C27" s="78"/>
      <c r="D27" s="164">
        <v>101.7</v>
      </c>
      <c r="E27" s="165">
        <v>99.7</v>
      </c>
      <c r="F27" s="165">
        <v>100.7</v>
      </c>
      <c r="G27" s="165">
        <v>110.7</v>
      </c>
      <c r="H27" s="165">
        <v>104.1</v>
      </c>
      <c r="I27" s="165">
        <v>100.2</v>
      </c>
      <c r="J27" s="165">
        <v>100.5</v>
      </c>
      <c r="K27" s="1026">
        <v>99</v>
      </c>
      <c r="L27" s="165">
        <v>100.3</v>
      </c>
      <c r="M27" s="165">
        <v>105.5</v>
      </c>
      <c r="N27" s="165">
        <v>105.6</v>
      </c>
      <c r="O27" s="1022">
        <v>100.9</v>
      </c>
      <c r="P27" s="173"/>
      <c r="Q27" s="1019">
        <f t="shared" si="0"/>
        <v>1.9191919191919249</v>
      </c>
    </row>
    <row r="28" spans="1:17" ht="13">
      <c r="A28" s="76" t="s">
        <v>362</v>
      </c>
      <c r="B28" s="79"/>
      <c r="C28" s="78"/>
      <c r="D28" s="164">
        <v>99</v>
      </c>
      <c r="E28" s="165">
        <v>100.8</v>
      </c>
      <c r="F28" s="165">
        <v>103</v>
      </c>
      <c r="G28" s="165">
        <v>100.4</v>
      </c>
      <c r="H28" s="165">
        <v>100.4</v>
      </c>
      <c r="I28" s="165">
        <v>100.2</v>
      </c>
      <c r="J28" s="165">
        <v>99.8</v>
      </c>
      <c r="K28" s="1026">
        <v>100.6</v>
      </c>
      <c r="L28" s="165">
        <v>102.8</v>
      </c>
      <c r="M28" s="165">
        <v>104.4</v>
      </c>
      <c r="N28" s="165">
        <v>105.1</v>
      </c>
      <c r="O28" s="1022">
        <v>106</v>
      </c>
      <c r="P28" s="173"/>
      <c r="Q28" s="1019">
        <f t="shared" si="0"/>
        <v>5.367793240556666</v>
      </c>
    </row>
    <row r="29" spans="1:17" ht="13">
      <c r="A29" s="81"/>
      <c r="B29" s="82" t="s">
        <v>363</v>
      </c>
      <c r="C29" s="83"/>
      <c r="D29" s="166">
        <v>109.9</v>
      </c>
      <c r="E29" s="167">
        <v>107.7</v>
      </c>
      <c r="F29" s="167">
        <v>106.8</v>
      </c>
      <c r="G29" s="167">
        <v>108.1</v>
      </c>
      <c r="H29" s="167">
        <v>103</v>
      </c>
      <c r="I29" s="167">
        <v>99.7</v>
      </c>
      <c r="J29" s="167">
        <v>99.6</v>
      </c>
      <c r="K29" s="1027">
        <v>99.6</v>
      </c>
      <c r="L29" s="167">
        <v>101</v>
      </c>
      <c r="M29" s="167">
        <v>105.8</v>
      </c>
      <c r="N29" s="167">
        <v>105.2</v>
      </c>
      <c r="O29" s="1023">
        <v>103</v>
      </c>
      <c r="P29" s="173"/>
      <c r="Q29" s="1019">
        <f t="shared" si="0"/>
        <v>3.4136546184739012</v>
      </c>
    </row>
    <row r="30" spans="1:17" ht="13">
      <c r="A30" s="76" t="s">
        <v>364</v>
      </c>
      <c r="B30" s="79"/>
      <c r="C30" s="78"/>
      <c r="D30" s="164">
        <v>103.8</v>
      </c>
      <c r="E30" s="165">
        <v>103.5</v>
      </c>
      <c r="F30" s="165">
        <v>104.5</v>
      </c>
      <c r="G30" s="165">
        <v>105</v>
      </c>
      <c r="H30" s="165">
        <v>104.7</v>
      </c>
      <c r="I30" s="165">
        <v>104.1</v>
      </c>
      <c r="J30" s="165">
        <v>110.7</v>
      </c>
      <c r="K30" s="1026">
        <v>116.7</v>
      </c>
      <c r="L30" s="165">
        <v>126.7</v>
      </c>
      <c r="M30" s="165">
        <v>127.9</v>
      </c>
      <c r="N30" s="165">
        <v>123.6</v>
      </c>
      <c r="O30" s="1022">
        <v>126.8</v>
      </c>
      <c r="P30" s="173"/>
      <c r="Q30" s="1019">
        <f t="shared" si="0"/>
        <v>8.654670094258778</v>
      </c>
    </row>
    <row r="31" spans="1:17" ht="13">
      <c r="A31" s="76" t="s">
        <v>365</v>
      </c>
      <c r="B31" s="79"/>
      <c r="C31" s="78"/>
      <c r="D31" s="164">
        <v>100.8</v>
      </c>
      <c r="E31" s="165">
        <v>101.6</v>
      </c>
      <c r="F31" s="165">
        <v>103.3</v>
      </c>
      <c r="G31" s="165">
        <v>100.1</v>
      </c>
      <c r="H31" s="165">
        <v>100.1</v>
      </c>
      <c r="I31" s="165">
        <v>99.9</v>
      </c>
      <c r="J31" s="165">
        <v>98.9</v>
      </c>
      <c r="K31" s="1026">
        <v>99.3</v>
      </c>
      <c r="L31" s="165">
        <v>102</v>
      </c>
      <c r="M31" s="165">
        <v>101.3</v>
      </c>
      <c r="N31" s="165">
        <v>101.6</v>
      </c>
      <c r="O31" s="1022">
        <v>102.7</v>
      </c>
      <c r="P31" s="173"/>
      <c r="Q31" s="1019">
        <f t="shared" si="0"/>
        <v>3.4239677744209525</v>
      </c>
    </row>
    <row r="32" spans="1:17" ht="13">
      <c r="A32" s="76" t="s">
        <v>366</v>
      </c>
      <c r="B32" s="77"/>
      <c r="C32" s="145"/>
      <c r="D32" s="164">
        <v>100.6</v>
      </c>
      <c r="E32" s="165">
        <v>100.1</v>
      </c>
      <c r="F32" s="165">
        <v>97.7</v>
      </c>
      <c r="G32" s="165">
        <v>102.5</v>
      </c>
      <c r="H32" s="165">
        <v>101.2</v>
      </c>
      <c r="I32" s="165">
        <v>100.2</v>
      </c>
      <c r="J32" s="165">
        <v>101.2</v>
      </c>
      <c r="K32" s="1026">
        <v>100.5</v>
      </c>
      <c r="L32" s="165">
        <v>104.4</v>
      </c>
      <c r="M32" s="165">
        <v>109.3</v>
      </c>
      <c r="N32" s="165">
        <v>111.4</v>
      </c>
      <c r="O32" s="1022">
        <v>110.6</v>
      </c>
      <c r="P32" s="173"/>
      <c r="Q32" s="1019">
        <f t="shared" si="0"/>
        <v>10.049751243781088</v>
      </c>
    </row>
    <row r="33" spans="1:17" ht="13">
      <c r="A33" s="76" t="s">
        <v>367</v>
      </c>
      <c r="B33" s="77"/>
      <c r="C33" s="145"/>
      <c r="D33" s="164">
        <v>98.2</v>
      </c>
      <c r="E33" s="165">
        <v>97.7</v>
      </c>
      <c r="F33" s="165">
        <v>98.7</v>
      </c>
      <c r="G33" s="165">
        <v>103.6</v>
      </c>
      <c r="H33" s="165">
        <v>102</v>
      </c>
      <c r="I33" s="165">
        <v>100.1</v>
      </c>
      <c r="J33" s="165">
        <v>100</v>
      </c>
      <c r="K33" s="1026">
        <v>98</v>
      </c>
      <c r="L33" s="165">
        <v>101.2</v>
      </c>
      <c r="M33" s="165">
        <v>103.8</v>
      </c>
      <c r="N33" s="165">
        <v>108.5</v>
      </c>
      <c r="O33" s="1022">
        <v>107.3</v>
      </c>
      <c r="P33" s="173"/>
      <c r="Q33" s="1019">
        <f t="shared" si="0"/>
        <v>9.4897959183673439</v>
      </c>
    </row>
    <row r="34" spans="1:17" ht="13">
      <c r="A34" s="76" t="s">
        <v>368</v>
      </c>
      <c r="B34" s="79"/>
      <c r="C34" s="78"/>
      <c r="D34" s="164">
        <v>107.7</v>
      </c>
      <c r="E34" s="165">
        <v>106</v>
      </c>
      <c r="F34" s="165">
        <v>103.9</v>
      </c>
      <c r="G34" s="165">
        <v>101.7</v>
      </c>
      <c r="H34" s="165">
        <v>100.8</v>
      </c>
      <c r="I34" s="165">
        <v>99.7</v>
      </c>
      <c r="J34" s="165">
        <v>99.3</v>
      </c>
      <c r="K34" s="1026">
        <v>97.5</v>
      </c>
      <c r="L34" s="165">
        <v>98.8</v>
      </c>
      <c r="M34" s="165">
        <v>98.4</v>
      </c>
      <c r="N34" s="165">
        <v>99.1</v>
      </c>
      <c r="O34" s="1022">
        <v>96.5</v>
      </c>
      <c r="P34" s="173"/>
      <c r="Q34" s="1019">
        <f t="shared" si="0"/>
        <v>-1.0256410256410255</v>
      </c>
    </row>
    <row r="35" spans="1:17" ht="13">
      <c r="A35" s="76" t="s">
        <v>369</v>
      </c>
      <c r="B35" s="79"/>
      <c r="C35" s="78"/>
      <c r="D35" s="164">
        <v>118.1</v>
      </c>
      <c r="E35" s="165">
        <v>113.7</v>
      </c>
      <c r="F35" s="165">
        <v>110.2</v>
      </c>
      <c r="G35" s="165">
        <v>104.4</v>
      </c>
      <c r="H35" s="165">
        <v>103.2</v>
      </c>
      <c r="I35" s="165">
        <v>99.9</v>
      </c>
      <c r="J35" s="165">
        <v>94.3</v>
      </c>
      <c r="K35" s="1026">
        <v>89.5</v>
      </c>
      <c r="L35" s="165">
        <v>88.7</v>
      </c>
      <c r="M35" s="165">
        <v>86.3</v>
      </c>
      <c r="N35" s="165">
        <v>84.3</v>
      </c>
      <c r="O35" s="1022">
        <v>83.3</v>
      </c>
      <c r="P35" s="173"/>
      <c r="Q35" s="1019">
        <f t="shared" si="0"/>
        <v>-6.9273743016759814</v>
      </c>
    </row>
    <row r="36" spans="1:17" ht="13">
      <c r="A36" s="76" t="s">
        <v>370</v>
      </c>
      <c r="B36" s="79"/>
      <c r="C36" s="78"/>
      <c r="D36" s="164">
        <v>99.5</v>
      </c>
      <c r="E36" s="165">
        <v>100.4</v>
      </c>
      <c r="F36" s="165">
        <v>101.3</v>
      </c>
      <c r="G36" s="165">
        <v>101.6</v>
      </c>
      <c r="H36" s="165">
        <v>100.8</v>
      </c>
      <c r="I36" s="165">
        <v>99.8</v>
      </c>
      <c r="J36" s="165">
        <v>99.4</v>
      </c>
      <c r="K36" s="1026">
        <v>98.7</v>
      </c>
      <c r="L36" s="165">
        <v>97.9</v>
      </c>
      <c r="M36" s="165">
        <v>97.5</v>
      </c>
      <c r="N36" s="165">
        <v>97.1</v>
      </c>
      <c r="O36" s="1022">
        <v>96.5</v>
      </c>
      <c r="P36" s="173"/>
      <c r="Q36" s="1019">
        <f t="shared" si="0"/>
        <v>-2.2289766970618063</v>
      </c>
    </row>
    <row r="37" spans="1:17" ht="13">
      <c r="A37" s="76" t="s">
        <v>371</v>
      </c>
      <c r="B37" s="77"/>
      <c r="C37" s="78"/>
      <c r="D37" s="164">
        <v>104.8</v>
      </c>
      <c r="E37" s="165">
        <v>104.6</v>
      </c>
      <c r="F37" s="165">
        <v>103.4</v>
      </c>
      <c r="G37" s="165">
        <v>103</v>
      </c>
      <c r="H37" s="165">
        <v>100.8</v>
      </c>
      <c r="I37" s="165">
        <v>100.3</v>
      </c>
      <c r="J37" s="165">
        <v>99.9</v>
      </c>
      <c r="K37" s="1026">
        <v>99.3</v>
      </c>
      <c r="L37" s="165">
        <v>103.7</v>
      </c>
      <c r="M37" s="165">
        <v>105.1</v>
      </c>
      <c r="N37" s="165">
        <v>105.5</v>
      </c>
      <c r="O37" s="1022">
        <v>106.1</v>
      </c>
      <c r="P37" s="173"/>
      <c r="Q37" s="1019">
        <f t="shared" si="0"/>
        <v>6.8479355488418907</v>
      </c>
    </row>
    <row r="38" spans="1:17" ht="13">
      <c r="A38" s="76" t="s">
        <v>372</v>
      </c>
      <c r="B38" s="79"/>
      <c r="C38" s="78"/>
      <c r="D38" s="164">
        <v>103.9</v>
      </c>
      <c r="E38" s="165">
        <v>104.4</v>
      </c>
      <c r="F38" s="165">
        <v>104.4</v>
      </c>
      <c r="G38" s="165">
        <v>101.4</v>
      </c>
      <c r="H38" s="165">
        <v>100.3</v>
      </c>
      <c r="I38" s="165">
        <v>100</v>
      </c>
      <c r="J38" s="165">
        <v>98.7</v>
      </c>
      <c r="K38" s="1026">
        <v>98.2</v>
      </c>
      <c r="L38" s="165">
        <v>100.9</v>
      </c>
      <c r="M38" s="165">
        <v>101.2</v>
      </c>
      <c r="N38" s="165">
        <v>101.3</v>
      </c>
      <c r="O38" s="1022">
        <v>102.3</v>
      </c>
      <c r="P38" s="173"/>
      <c r="Q38" s="1019">
        <f t="shared" si="0"/>
        <v>4.1751527494908292</v>
      </c>
    </row>
    <row r="39" spans="1:17" ht="13">
      <c r="A39" s="76" t="s">
        <v>373</v>
      </c>
      <c r="B39" s="79"/>
      <c r="C39" s="78"/>
      <c r="D39" s="164">
        <v>107.3</v>
      </c>
      <c r="E39" s="165">
        <v>106.9</v>
      </c>
      <c r="F39" s="165">
        <v>105.6</v>
      </c>
      <c r="G39" s="165">
        <v>102.2</v>
      </c>
      <c r="H39" s="165">
        <v>100.7</v>
      </c>
      <c r="I39" s="165">
        <v>100.1</v>
      </c>
      <c r="J39" s="165">
        <v>98.7</v>
      </c>
      <c r="K39" s="1026">
        <v>97.8</v>
      </c>
      <c r="L39" s="165">
        <v>100.1</v>
      </c>
      <c r="M39" s="165">
        <v>100.4</v>
      </c>
      <c r="N39" s="165">
        <v>101</v>
      </c>
      <c r="O39" s="1022">
        <v>101.7</v>
      </c>
      <c r="P39" s="173"/>
      <c r="Q39" s="1019">
        <f t="shared" si="0"/>
        <v>3.9877300613496995</v>
      </c>
    </row>
    <row r="40" spans="1:17" ht="13">
      <c r="A40" s="76" t="s">
        <v>374</v>
      </c>
      <c r="B40" s="79"/>
      <c r="C40" s="78"/>
      <c r="D40" s="164">
        <v>96.9</v>
      </c>
      <c r="E40" s="165">
        <v>96.2</v>
      </c>
      <c r="F40" s="165">
        <v>97.1</v>
      </c>
      <c r="G40" s="165">
        <v>98.5</v>
      </c>
      <c r="H40" s="165">
        <v>99.8</v>
      </c>
      <c r="I40" s="165">
        <v>100.1</v>
      </c>
      <c r="J40" s="165">
        <v>101</v>
      </c>
      <c r="K40" s="1026">
        <v>100.4</v>
      </c>
      <c r="L40" s="165">
        <v>101.4</v>
      </c>
      <c r="M40" s="165">
        <v>101.5</v>
      </c>
      <c r="N40" s="165">
        <v>102.6</v>
      </c>
      <c r="O40" s="1022">
        <v>103.4</v>
      </c>
      <c r="P40" s="173"/>
      <c r="Q40" s="1019">
        <f t="shared" si="0"/>
        <v>2.9880478087649398</v>
      </c>
    </row>
    <row r="41" spans="1:17" ht="13">
      <c r="A41" s="76" t="s">
        <v>375</v>
      </c>
      <c r="B41" s="79"/>
      <c r="C41" s="78"/>
      <c r="D41" s="164">
        <v>102.1</v>
      </c>
      <c r="E41" s="165">
        <v>102.6</v>
      </c>
      <c r="F41" s="165">
        <v>101.2</v>
      </c>
      <c r="G41" s="165">
        <v>100.8</v>
      </c>
      <c r="H41" s="165">
        <v>101</v>
      </c>
      <c r="I41" s="165">
        <v>100.1</v>
      </c>
      <c r="J41" s="165">
        <v>99.8</v>
      </c>
      <c r="K41" s="1026">
        <v>100.7</v>
      </c>
      <c r="L41" s="165">
        <v>103.3</v>
      </c>
      <c r="M41" s="165">
        <v>104.9</v>
      </c>
      <c r="N41" s="165">
        <v>105</v>
      </c>
      <c r="O41" s="1022">
        <v>105.9</v>
      </c>
      <c r="P41" s="173"/>
      <c r="Q41" s="1019">
        <f t="shared" si="0"/>
        <v>5.1638530287984139</v>
      </c>
    </row>
    <row r="42" spans="1:17" ht="13">
      <c r="A42" s="89"/>
      <c r="B42" s="90" t="s">
        <v>376</v>
      </c>
      <c r="C42" s="78"/>
      <c r="D42" s="164">
        <v>102.4</v>
      </c>
      <c r="E42" s="165">
        <v>102.2</v>
      </c>
      <c r="F42" s="165">
        <v>102</v>
      </c>
      <c r="G42" s="165">
        <v>101.6</v>
      </c>
      <c r="H42" s="165">
        <v>101</v>
      </c>
      <c r="I42" s="165">
        <v>100.2</v>
      </c>
      <c r="J42" s="165">
        <v>99.9</v>
      </c>
      <c r="K42" s="1026">
        <v>99.5</v>
      </c>
      <c r="L42" s="165">
        <v>101.6</v>
      </c>
      <c r="M42" s="165">
        <v>102.1</v>
      </c>
      <c r="N42" s="165">
        <v>102.3</v>
      </c>
      <c r="O42" s="1022">
        <v>102.5</v>
      </c>
      <c r="P42" s="173"/>
      <c r="Q42" s="1019">
        <f t="shared" si="0"/>
        <v>3.0150753768844218</v>
      </c>
    </row>
    <row r="43" spans="1:17" ht="13">
      <c r="A43" s="91">
        <v>17</v>
      </c>
      <c r="B43" s="92" t="s">
        <v>140</v>
      </c>
      <c r="C43" s="94"/>
      <c r="D43" s="168">
        <v>104.6</v>
      </c>
      <c r="E43" s="169">
        <v>103.8</v>
      </c>
      <c r="F43" s="169">
        <v>103.4</v>
      </c>
      <c r="G43" s="169">
        <v>103.4</v>
      </c>
      <c r="H43" s="169">
        <v>101.5</v>
      </c>
      <c r="I43" s="169">
        <v>100.1</v>
      </c>
      <c r="J43" s="169">
        <v>99.8</v>
      </c>
      <c r="K43" s="1028">
        <v>99.5</v>
      </c>
      <c r="L43" s="169">
        <v>101.4</v>
      </c>
      <c r="M43" s="169">
        <v>103.1</v>
      </c>
      <c r="N43" s="169">
        <v>103.2</v>
      </c>
      <c r="O43" s="1024">
        <v>102.8</v>
      </c>
      <c r="P43" s="173"/>
      <c r="Q43" s="1019">
        <f t="shared" si="0"/>
        <v>3.3165829145728618</v>
      </c>
    </row>
    <row r="44" spans="1:17" ht="13">
      <c r="A44" s="76" t="s">
        <v>377</v>
      </c>
      <c r="B44" s="78"/>
      <c r="C44" s="78"/>
      <c r="D44" s="164">
        <v>97</v>
      </c>
      <c r="E44" s="165">
        <v>104</v>
      </c>
      <c r="F44" s="165">
        <v>105.4</v>
      </c>
      <c r="G44" s="165">
        <v>86.9</v>
      </c>
      <c r="H44" s="165">
        <v>88.3</v>
      </c>
      <c r="I44" s="165">
        <v>100.6</v>
      </c>
      <c r="J44" s="165">
        <v>103</v>
      </c>
      <c r="K44" s="1026">
        <v>115.2</v>
      </c>
      <c r="L44" s="165">
        <v>152.19999999999999</v>
      </c>
      <c r="M44" s="165">
        <v>144.69999999999999</v>
      </c>
      <c r="N44" s="165">
        <v>130.5</v>
      </c>
      <c r="O44" s="1022">
        <v>142.30000000000001</v>
      </c>
      <c r="P44" s="173"/>
      <c r="Q44" s="1019">
        <f t="shared" si="0"/>
        <v>23.524305555555564</v>
      </c>
    </row>
    <row r="45" spans="1:17" ht="13">
      <c r="A45" s="76" t="s">
        <v>378</v>
      </c>
      <c r="B45" s="78"/>
      <c r="C45" s="78"/>
      <c r="D45" s="170">
        <v>99.3</v>
      </c>
      <c r="E45" s="171">
        <v>106.9</v>
      </c>
      <c r="F45" s="171">
        <v>105.8</v>
      </c>
      <c r="G45" s="171">
        <v>101.4</v>
      </c>
      <c r="H45" s="171">
        <v>99.9</v>
      </c>
      <c r="I45" s="171">
        <v>99.8</v>
      </c>
      <c r="J45" s="171">
        <v>97.7</v>
      </c>
      <c r="K45" s="1029">
        <v>97.8</v>
      </c>
      <c r="L45" s="171">
        <v>145.30000000000001</v>
      </c>
      <c r="M45" s="171">
        <v>158.30000000000001</v>
      </c>
      <c r="N45" s="171">
        <v>161.5</v>
      </c>
      <c r="O45" s="1025">
        <v>163.80000000000001</v>
      </c>
      <c r="P45" s="173"/>
      <c r="Q45" s="1019">
        <f t="shared" si="0"/>
        <v>67.484662576687143</v>
      </c>
    </row>
    <row r="46" spans="1:17" ht="13.5" thickBot="1">
      <c r="A46" s="161" t="s">
        <v>379</v>
      </c>
      <c r="B46" s="162"/>
      <c r="C46" s="162"/>
      <c r="D46" s="170">
        <v>104.6</v>
      </c>
      <c r="E46" s="171">
        <v>103.8</v>
      </c>
      <c r="F46" s="171">
        <v>103.4</v>
      </c>
      <c r="G46" s="171">
        <v>103.2</v>
      </c>
      <c r="H46" s="171">
        <v>101.4</v>
      </c>
      <c r="I46" s="171">
        <v>100.1</v>
      </c>
      <c r="J46" s="171">
        <v>99.9</v>
      </c>
      <c r="K46" s="1029">
        <v>99.7</v>
      </c>
      <c r="L46" s="171">
        <v>101.8</v>
      </c>
      <c r="M46" s="171">
        <v>103.3</v>
      </c>
      <c r="N46" s="171">
        <v>103.1</v>
      </c>
      <c r="O46" s="1025">
        <v>102.8</v>
      </c>
      <c r="P46" s="174"/>
      <c r="Q46" s="1019">
        <f t="shared" si="0"/>
        <v>3.1093279839518497</v>
      </c>
    </row>
    <row r="47" spans="1:17">
      <c r="A47" s="2269"/>
      <c r="B47" s="2269"/>
      <c r="C47" s="2269"/>
    </row>
  </sheetData>
  <mergeCells count="3">
    <mergeCell ref="A4:C4"/>
    <mergeCell ref="A47:C47"/>
    <mergeCell ref="D3:O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142BC-80F6-4424-BA17-665D7B90BA6A}">
  <sheetPr>
    <tabColor theme="9" tint="0.79998168889431442"/>
  </sheetPr>
  <dimension ref="A1:AE10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" defaultRowHeight="12"/>
  <cols>
    <col min="1" max="1" width="1.90625" style="303" customWidth="1"/>
    <col min="2" max="2" width="30.6328125" style="303" customWidth="1"/>
    <col min="3" max="25" width="9.7265625" style="303" customWidth="1"/>
    <col min="26" max="30" width="9.7265625" style="301" customWidth="1"/>
    <col min="31" max="31" width="9" style="301" hidden="1" customWidth="1"/>
    <col min="32" max="16384" width="9" style="301"/>
  </cols>
  <sheetData>
    <row r="1" spans="1:31">
      <c r="A1" s="302" t="s">
        <v>223</v>
      </c>
      <c r="S1" s="179" t="s">
        <v>468</v>
      </c>
      <c r="T1" s="179" t="s">
        <v>468</v>
      </c>
      <c r="U1" s="179" t="s">
        <v>468</v>
      </c>
      <c r="V1" s="179" t="s">
        <v>468</v>
      </c>
      <c r="W1" s="179" t="s">
        <v>468</v>
      </c>
      <c r="X1" s="179" t="s">
        <v>468</v>
      </c>
      <c r="Y1" s="179" t="s">
        <v>468</v>
      </c>
      <c r="Z1" s="179" t="s">
        <v>468</v>
      </c>
      <c r="AA1" s="179" t="s">
        <v>468</v>
      </c>
      <c r="AB1" s="179" t="s">
        <v>468</v>
      </c>
      <c r="AC1" s="179" t="s">
        <v>468</v>
      </c>
      <c r="AD1" s="179" t="s">
        <v>468</v>
      </c>
    </row>
    <row r="2" spans="1:31" ht="15" customHeight="1" thickBot="1"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5" t="s">
        <v>0</v>
      </c>
      <c r="O2" s="305" t="s">
        <v>0</v>
      </c>
      <c r="P2" s="305" t="s">
        <v>0</v>
      </c>
      <c r="Q2" s="305" t="s">
        <v>0</v>
      </c>
      <c r="R2" s="305" t="s">
        <v>0</v>
      </c>
      <c r="AA2" s="70" t="s">
        <v>216</v>
      </c>
    </row>
    <row r="3" spans="1:31" ht="14.15" customHeight="1" thickBot="1">
      <c r="A3" s="306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239" t="s">
        <v>156</v>
      </c>
      <c r="O3" s="240"/>
      <c r="P3" s="240"/>
      <c r="Q3" s="240"/>
      <c r="R3" s="240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2145"/>
      <c r="AD3" s="2146"/>
      <c r="AE3" s="233" t="s">
        <v>612</v>
      </c>
    </row>
    <row r="4" spans="1:31" ht="14.15" customHeight="1">
      <c r="A4" s="2274" t="s">
        <v>157</v>
      </c>
      <c r="B4" s="2275"/>
      <c r="C4" s="2233" t="s">
        <v>8</v>
      </c>
      <c r="D4" s="2234" t="s">
        <v>9</v>
      </c>
      <c r="E4" s="2235" t="s">
        <v>10</v>
      </c>
      <c r="F4" s="2234" t="s">
        <v>11</v>
      </c>
      <c r="G4" s="2235" t="s">
        <v>12</v>
      </c>
      <c r="H4" s="2234" t="s">
        <v>13</v>
      </c>
      <c r="I4" s="2235" t="s">
        <v>14</v>
      </c>
      <c r="J4" s="2234" t="s">
        <v>15</v>
      </c>
      <c r="K4" s="2235" t="s">
        <v>16</v>
      </c>
      <c r="L4" s="2234" t="s">
        <v>17</v>
      </c>
      <c r="M4" s="2236" t="s">
        <v>18</v>
      </c>
      <c r="N4" s="2237" t="s">
        <v>19</v>
      </c>
      <c r="O4" s="2237" t="s">
        <v>20</v>
      </c>
      <c r="P4" s="2238" t="s">
        <v>21</v>
      </c>
      <c r="Q4" s="2239" t="s">
        <v>22</v>
      </c>
      <c r="R4" s="2240" t="s">
        <v>23</v>
      </c>
      <c r="S4" s="2241" t="s">
        <v>24</v>
      </c>
      <c r="T4" s="2228" t="s">
        <v>25</v>
      </c>
      <c r="U4" s="2227" t="s">
        <v>26</v>
      </c>
      <c r="V4" s="2228" t="s">
        <v>27</v>
      </c>
      <c r="W4" s="2227" t="s">
        <v>28</v>
      </c>
      <c r="X4" s="2228" t="s">
        <v>29</v>
      </c>
      <c r="Y4" s="2229" t="s">
        <v>30</v>
      </c>
      <c r="Z4" s="2229" t="s">
        <v>71</v>
      </c>
      <c r="AA4" s="2229" t="s">
        <v>187</v>
      </c>
      <c r="AB4" s="2227" t="s">
        <v>212</v>
      </c>
      <c r="AC4" s="2227" t="s">
        <v>222</v>
      </c>
      <c r="AD4" s="2227" t="s">
        <v>428</v>
      </c>
      <c r="AE4" s="363" t="s">
        <v>477</v>
      </c>
    </row>
    <row r="5" spans="1:31" ht="14.15" customHeight="1" thickBot="1">
      <c r="A5" s="308"/>
      <c r="B5" s="309"/>
      <c r="C5" s="2242">
        <v>1990</v>
      </c>
      <c r="D5" s="2243">
        <v>1991</v>
      </c>
      <c r="E5" s="2244">
        <v>1992</v>
      </c>
      <c r="F5" s="2243">
        <v>1993</v>
      </c>
      <c r="G5" s="2244">
        <v>1994</v>
      </c>
      <c r="H5" s="2243">
        <v>1995</v>
      </c>
      <c r="I5" s="2244">
        <v>1996</v>
      </c>
      <c r="J5" s="2243">
        <v>1997</v>
      </c>
      <c r="K5" s="2244">
        <v>1998</v>
      </c>
      <c r="L5" s="2243">
        <v>1999</v>
      </c>
      <c r="M5" s="2245">
        <v>2000</v>
      </c>
      <c r="N5" s="2246">
        <v>2001</v>
      </c>
      <c r="O5" s="2247">
        <v>2002</v>
      </c>
      <c r="P5" s="2246">
        <v>2003</v>
      </c>
      <c r="Q5" s="2248">
        <v>2004</v>
      </c>
      <c r="R5" s="2246">
        <v>2005</v>
      </c>
      <c r="S5" s="2249">
        <v>2006</v>
      </c>
      <c r="T5" s="2231">
        <v>2007</v>
      </c>
      <c r="U5" s="2230">
        <v>2008</v>
      </c>
      <c r="V5" s="2231">
        <v>2009</v>
      </c>
      <c r="W5" s="2230">
        <v>2010</v>
      </c>
      <c r="X5" s="2231">
        <v>2011</v>
      </c>
      <c r="Y5" s="2232">
        <v>2012</v>
      </c>
      <c r="Z5" s="2232">
        <v>2013</v>
      </c>
      <c r="AA5" s="2232">
        <v>2014</v>
      </c>
      <c r="AB5" s="2230">
        <v>2015</v>
      </c>
      <c r="AC5" s="2230">
        <v>2016</v>
      </c>
      <c r="AD5" s="2230">
        <v>2017</v>
      </c>
      <c r="AE5" s="364" t="s">
        <v>431</v>
      </c>
    </row>
    <row r="6" spans="1:31" ht="14.15" customHeight="1">
      <c r="A6" s="310"/>
      <c r="B6" s="311" t="s">
        <v>32</v>
      </c>
      <c r="C6" s="565"/>
      <c r="D6" s="565"/>
      <c r="E6" s="565"/>
      <c r="F6" s="565"/>
      <c r="G6" s="565"/>
      <c r="H6" s="565"/>
      <c r="I6" s="565"/>
      <c r="J6" s="565"/>
      <c r="K6" s="565"/>
      <c r="L6" s="565"/>
      <c r="M6" s="565"/>
      <c r="N6" s="312">
        <v>108.1</v>
      </c>
      <c r="O6" s="312">
        <v>106.7</v>
      </c>
      <c r="P6" s="312">
        <v>106</v>
      </c>
      <c r="Q6" s="312">
        <v>105.3</v>
      </c>
      <c r="R6" s="392">
        <v>104.5</v>
      </c>
      <c r="S6" s="330">
        <v>103.89829294019559</v>
      </c>
      <c r="T6" s="330">
        <v>103.77796859196991</v>
      </c>
      <c r="U6" s="330">
        <v>104.08916208953924</v>
      </c>
      <c r="V6" s="330">
        <v>101.57420606270702</v>
      </c>
      <c r="W6" s="330">
        <v>100.38425454317792</v>
      </c>
      <c r="X6" s="330">
        <v>99.904944927115054</v>
      </c>
      <c r="Y6" s="330">
        <v>99.101225949857024</v>
      </c>
      <c r="Z6" s="330">
        <v>99.284148188669548</v>
      </c>
      <c r="AA6" s="330">
        <v>101.34317031106004</v>
      </c>
      <c r="AB6" s="878">
        <v>101.25973988200849</v>
      </c>
      <c r="AC6" s="2147">
        <v>100.8468737941445</v>
      </c>
      <c r="AD6" s="2148">
        <v>101.13102863644346</v>
      </c>
      <c r="AE6" s="402"/>
    </row>
    <row r="7" spans="1:31" ht="14.15" customHeight="1">
      <c r="A7" s="310"/>
      <c r="B7" s="313" t="s">
        <v>33</v>
      </c>
      <c r="C7" s="566"/>
      <c r="D7" s="566"/>
      <c r="E7" s="566"/>
      <c r="F7" s="566"/>
      <c r="G7" s="566"/>
      <c r="H7" s="566"/>
      <c r="I7" s="566"/>
      <c r="J7" s="566"/>
      <c r="K7" s="566"/>
      <c r="L7" s="566"/>
      <c r="M7" s="566"/>
      <c r="N7" s="312">
        <v>108</v>
      </c>
      <c r="O7" s="312">
        <v>106.7</v>
      </c>
      <c r="P7" s="312">
        <v>106</v>
      </c>
      <c r="Q7" s="312">
        <v>105.3</v>
      </c>
      <c r="R7" s="392">
        <v>104.5</v>
      </c>
      <c r="S7" s="330">
        <v>103.84573404981734</v>
      </c>
      <c r="T7" s="330">
        <v>103.72322281425524</v>
      </c>
      <c r="U7" s="330">
        <v>104.05126893994078</v>
      </c>
      <c r="V7" s="330">
        <v>101.56681578909121</v>
      </c>
      <c r="W7" s="330">
        <v>100.37504618712063</v>
      </c>
      <c r="X7" s="330">
        <v>99.900624647644946</v>
      </c>
      <c r="Y7" s="330">
        <v>99.110852305435643</v>
      </c>
      <c r="Z7" s="330">
        <v>99.300161102161582</v>
      </c>
      <c r="AA7" s="330">
        <v>101.3738949832441</v>
      </c>
      <c r="AB7" s="878">
        <v>101.28572146581635</v>
      </c>
      <c r="AC7" s="2149">
        <v>100.87251916741442</v>
      </c>
      <c r="AD7" s="2150">
        <v>101.14763646915958</v>
      </c>
      <c r="AE7" s="400"/>
    </row>
    <row r="8" spans="1:31" ht="14.15" customHeight="1">
      <c r="A8" s="310"/>
      <c r="B8" s="314" t="s">
        <v>76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312">
        <v>100.3</v>
      </c>
      <c r="O8" s="312">
        <v>100</v>
      </c>
      <c r="P8" s="312">
        <v>99.5</v>
      </c>
      <c r="Q8" s="312">
        <v>99.7</v>
      </c>
      <c r="R8" s="392">
        <v>98.1</v>
      </c>
      <c r="S8" s="330">
        <v>98.500000000000014</v>
      </c>
      <c r="T8" s="330">
        <v>98.9</v>
      </c>
      <c r="U8" s="330">
        <v>102.2</v>
      </c>
      <c r="V8" s="330">
        <v>101.1</v>
      </c>
      <c r="W8" s="330">
        <v>100.40000000000002</v>
      </c>
      <c r="X8" s="330">
        <v>100.29999999999998</v>
      </c>
      <c r="Y8" s="330">
        <v>99.7</v>
      </c>
      <c r="Z8" s="330">
        <v>100.39999999999998</v>
      </c>
      <c r="AA8" s="330">
        <v>104.69999999999997</v>
      </c>
      <c r="AB8" s="878">
        <v>107.49999999999993</v>
      </c>
      <c r="AC8" s="2149">
        <v>109.09999999999995</v>
      </c>
      <c r="AD8" s="2150">
        <v>110.39999999999996</v>
      </c>
      <c r="AE8" s="400"/>
    </row>
    <row r="9" spans="1:31" ht="14.15" customHeight="1">
      <c r="A9" s="310"/>
      <c r="B9" s="314" t="s">
        <v>77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312">
        <v>78.099999999999994</v>
      </c>
      <c r="O9" s="312">
        <v>77.599999999999994</v>
      </c>
      <c r="P9" s="312">
        <v>79.7</v>
      </c>
      <c r="Q9" s="312">
        <v>80.3</v>
      </c>
      <c r="R9" s="392">
        <v>80.2</v>
      </c>
      <c r="S9" s="330">
        <v>82.4</v>
      </c>
      <c r="T9" s="330">
        <v>83.6</v>
      </c>
      <c r="U9" s="330">
        <v>84.5</v>
      </c>
      <c r="V9" s="330">
        <v>83.999999999999986</v>
      </c>
      <c r="W9" s="330">
        <v>89.499999999999986</v>
      </c>
      <c r="X9" s="330">
        <v>99.799999999999983</v>
      </c>
      <c r="Y9" s="330">
        <v>99.3</v>
      </c>
      <c r="Z9" s="330">
        <v>99.000000000000028</v>
      </c>
      <c r="AA9" s="330">
        <v>102.60000000000005</v>
      </c>
      <c r="AB9" s="878">
        <v>102.30000000000005</v>
      </c>
      <c r="AC9" s="2149">
        <v>103.40000000000005</v>
      </c>
      <c r="AD9" s="2150">
        <v>105.40000000000005</v>
      </c>
      <c r="AE9" s="400"/>
    </row>
    <row r="10" spans="1:31" ht="14.15" customHeight="1">
      <c r="A10" s="310"/>
      <c r="B10" s="314" t="s">
        <v>78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312">
        <v>102.6</v>
      </c>
      <c r="O10" s="312">
        <v>100.8</v>
      </c>
      <c r="P10" s="312">
        <v>99.6</v>
      </c>
      <c r="Q10" s="312">
        <v>99.7</v>
      </c>
      <c r="R10" s="392">
        <v>99.9</v>
      </c>
      <c r="S10" s="330">
        <v>100.8</v>
      </c>
      <c r="T10" s="330">
        <v>101.20000000000002</v>
      </c>
      <c r="U10" s="330">
        <v>101.69999999999999</v>
      </c>
      <c r="V10" s="330">
        <v>101.49999999999999</v>
      </c>
      <c r="W10" s="330">
        <v>100.2</v>
      </c>
      <c r="X10" s="330">
        <v>100.1</v>
      </c>
      <c r="Y10" s="330">
        <v>100.19999999999997</v>
      </c>
      <c r="Z10" s="330">
        <v>100.9</v>
      </c>
      <c r="AA10" s="330">
        <v>103.99999999999999</v>
      </c>
      <c r="AB10" s="878">
        <v>105.59999999999997</v>
      </c>
      <c r="AC10" s="2149">
        <v>107.1</v>
      </c>
      <c r="AD10" s="2150">
        <v>107.59999999999998</v>
      </c>
      <c r="AE10" s="400"/>
    </row>
    <row r="11" spans="1:31" ht="14.15" customHeight="1">
      <c r="A11" s="310"/>
      <c r="B11" s="314" t="s">
        <v>79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312">
        <v>104.3</v>
      </c>
      <c r="O11" s="312">
        <v>103</v>
      </c>
      <c r="P11" s="312">
        <v>102.3</v>
      </c>
      <c r="Q11" s="312">
        <v>101.4</v>
      </c>
      <c r="R11" s="392">
        <v>101.2</v>
      </c>
      <c r="S11" s="330">
        <v>100.59999999999998</v>
      </c>
      <c r="T11" s="330">
        <v>101.49999999999999</v>
      </c>
      <c r="U11" s="330">
        <v>102.19999999999997</v>
      </c>
      <c r="V11" s="330">
        <v>100.69999999999999</v>
      </c>
      <c r="W11" s="330">
        <v>100.2</v>
      </c>
      <c r="X11" s="330">
        <v>99.9</v>
      </c>
      <c r="Y11" s="330">
        <v>99.700000000000017</v>
      </c>
      <c r="Z11" s="330">
        <v>99.6</v>
      </c>
      <c r="AA11" s="330">
        <v>99.399999999999991</v>
      </c>
      <c r="AB11" s="878">
        <v>97.799999999999983</v>
      </c>
      <c r="AC11" s="2149">
        <v>96.099999999999966</v>
      </c>
      <c r="AD11" s="2150">
        <v>95.799999999999969</v>
      </c>
      <c r="AE11" s="400"/>
    </row>
    <row r="12" spans="1:31" ht="14.15" customHeight="1">
      <c r="A12" s="310"/>
      <c r="B12" s="314" t="s">
        <v>80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312">
        <v>154.80000000000001</v>
      </c>
      <c r="O12" s="312">
        <v>148</v>
      </c>
      <c r="P12" s="312">
        <v>141.9</v>
      </c>
      <c r="Q12" s="312">
        <v>135.30000000000001</v>
      </c>
      <c r="R12" s="392">
        <v>131.1</v>
      </c>
      <c r="S12" s="330">
        <v>127.50000000000003</v>
      </c>
      <c r="T12" s="330">
        <v>123.60000000000002</v>
      </c>
      <c r="U12" s="330">
        <v>122.10000000000004</v>
      </c>
      <c r="V12" s="330">
        <v>115.40000000000003</v>
      </c>
      <c r="W12" s="330">
        <v>106.3</v>
      </c>
      <c r="X12" s="330">
        <v>98.7</v>
      </c>
      <c r="Y12" s="330">
        <v>92.900000000000034</v>
      </c>
      <c r="Z12" s="330">
        <v>90.90000000000002</v>
      </c>
      <c r="AA12" s="330">
        <v>93.3</v>
      </c>
      <c r="AB12" s="878">
        <v>92.9</v>
      </c>
      <c r="AC12" s="2149">
        <v>91.8</v>
      </c>
      <c r="AD12" s="2150">
        <v>90.9</v>
      </c>
      <c r="AE12" s="400"/>
    </row>
    <row r="13" spans="1:31" ht="14.15" customHeight="1">
      <c r="A13" s="310"/>
      <c r="B13" s="314" t="s">
        <v>81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312">
        <v>106.3</v>
      </c>
      <c r="O13" s="312">
        <v>104.5</v>
      </c>
      <c r="P13" s="312">
        <v>104.2</v>
      </c>
      <c r="Q13" s="312">
        <v>103</v>
      </c>
      <c r="R13" s="392">
        <v>103.1</v>
      </c>
      <c r="S13" s="330">
        <v>101.79999999999998</v>
      </c>
      <c r="T13" s="330">
        <v>101.49999999999999</v>
      </c>
      <c r="U13" s="330">
        <v>100.9</v>
      </c>
      <c r="V13" s="330">
        <v>100.6</v>
      </c>
      <c r="W13" s="330">
        <v>100.30000000000001</v>
      </c>
      <c r="X13" s="330">
        <v>99.9</v>
      </c>
      <c r="Y13" s="330">
        <v>99.6</v>
      </c>
      <c r="Z13" s="330">
        <v>99.399999999999977</v>
      </c>
      <c r="AA13" s="330">
        <v>100.59999999999998</v>
      </c>
      <c r="AB13" s="878">
        <v>100.49999999999994</v>
      </c>
      <c r="AC13" s="2149">
        <v>99.699999999999946</v>
      </c>
      <c r="AD13" s="2150">
        <v>99.599999999999937</v>
      </c>
      <c r="AE13" s="400"/>
    </row>
    <row r="14" spans="1:31" ht="14.15" customHeight="1">
      <c r="A14" s="310"/>
      <c r="B14" s="314" t="s">
        <v>82</v>
      </c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312">
        <v>92.6</v>
      </c>
      <c r="O14" s="312">
        <v>91.9</v>
      </c>
      <c r="P14" s="312">
        <v>92.3</v>
      </c>
      <c r="Q14" s="312">
        <v>94</v>
      </c>
      <c r="R14" s="392">
        <v>96.3</v>
      </c>
      <c r="S14" s="330">
        <v>97.5</v>
      </c>
      <c r="T14" s="330">
        <v>99.600000000000023</v>
      </c>
      <c r="U14" s="330">
        <v>100.8</v>
      </c>
      <c r="V14" s="330">
        <v>96.199999999999974</v>
      </c>
      <c r="W14" s="330">
        <v>97.999999999999986</v>
      </c>
      <c r="X14" s="330">
        <v>100.30000000000001</v>
      </c>
      <c r="Y14" s="330">
        <v>100.50000000000001</v>
      </c>
      <c r="Z14" s="330">
        <v>101.70000000000002</v>
      </c>
      <c r="AA14" s="330">
        <v>105.30000000000001</v>
      </c>
      <c r="AB14" s="878">
        <v>101.30000000000001</v>
      </c>
      <c r="AC14" s="2149">
        <v>100.50000000000001</v>
      </c>
      <c r="AD14" s="2150">
        <v>102.49999999999999</v>
      </c>
      <c r="AE14" s="400"/>
    </row>
    <row r="15" spans="1:31" ht="14.15" customHeight="1">
      <c r="A15" s="310"/>
      <c r="B15" s="314" t="s">
        <v>83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312">
        <v>113.1</v>
      </c>
      <c r="O15" s="312">
        <v>112.2</v>
      </c>
      <c r="P15" s="312">
        <v>111.8</v>
      </c>
      <c r="Q15" s="312">
        <v>110.2</v>
      </c>
      <c r="R15" s="392">
        <v>106</v>
      </c>
      <c r="S15" s="330">
        <v>102.90000000000002</v>
      </c>
      <c r="T15" s="330">
        <v>100.70000000000002</v>
      </c>
      <c r="U15" s="330">
        <v>101.1</v>
      </c>
      <c r="V15" s="330">
        <v>100.40000000000002</v>
      </c>
      <c r="W15" s="330">
        <v>99.999999999999986</v>
      </c>
      <c r="X15" s="330">
        <v>100</v>
      </c>
      <c r="Y15" s="330">
        <v>99.90000000000002</v>
      </c>
      <c r="Z15" s="330">
        <v>99.700000000000017</v>
      </c>
      <c r="AA15" s="330">
        <v>100.80000000000003</v>
      </c>
      <c r="AB15" s="878">
        <v>100.60000000000002</v>
      </c>
      <c r="AC15" s="2149">
        <v>99.200000000000017</v>
      </c>
      <c r="AD15" s="2150">
        <v>96.500000000000028</v>
      </c>
      <c r="AE15" s="400"/>
    </row>
    <row r="16" spans="1:31" ht="14.15" customHeight="1">
      <c r="A16" s="310"/>
      <c r="B16" s="314" t="s">
        <v>84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312">
        <v>161.5</v>
      </c>
      <c r="O16" s="312">
        <v>155.4</v>
      </c>
      <c r="P16" s="312">
        <v>151</v>
      </c>
      <c r="Q16" s="312">
        <v>146.4</v>
      </c>
      <c r="R16" s="392">
        <v>139.69999999999999</v>
      </c>
      <c r="S16" s="330">
        <v>133.10000000000002</v>
      </c>
      <c r="T16" s="330">
        <v>128</v>
      </c>
      <c r="U16" s="330">
        <v>122.30000000000001</v>
      </c>
      <c r="V16" s="330">
        <v>113.39999999999999</v>
      </c>
      <c r="W16" s="330">
        <v>104.1</v>
      </c>
      <c r="X16" s="330">
        <v>99.199999999999989</v>
      </c>
      <c r="Y16" s="330">
        <v>96.499999999999986</v>
      </c>
      <c r="Z16" s="330">
        <v>96.999999999999957</v>
      </c>
      <c r="AA16" s="330">
        <v>99.499999999999957</v>
      </c>
      <c r="AB16" s="878">
        <v>100.99999999999996</v>
      </c>
      <c r="AC16" s="2149">
        <v>100.09999999999997</v>
      </c>
      <c r="AD16" s="2150">
        <v>99.999999999999972</v>
      </c>
      <c r="AE16" s="400"/>
    </row>
    <row r="17" spans="1:31" ht="14.15" customHeight="1">
      <c r="A17" s="310"/>
      <c r="B17" s="314" t="s">
        <v>85</v>
      </c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312">
        <v>110.8</v>
      </c>
      <c r="O17" s="312">
        <v>108.8</v>
      </c>
      <c r="P17" s="312">
        <v>107.6</v>
      </c>
      <c r="Q17" s="312">
        <v>106.5</v>
      </c>
      <c r="R17" s="392">
        <v>106.5</v>
      </c>
      <c r="S17" s="330">
        <v>105.99999999999999</v>
      </c>
      <c r="T17" s="330">
        <v>106.29999999999997</v>
      </c>
      <c r="U17" s="330">
        <v>105.70000000000002</v>
      </c>
      <c r="V17" s="330">
        <v>102.4</v>
      </c>
      <c r="W17" s="330">
        <v>100.59999999999998</v>
      </c>
      <c r="X17" s="330">
        <v>99.799999999999983</v>
      </c>
      <c r="Y17" s="330">
        <v>98.499999999999986</v>
      </c>
      <c r="Z17" s="330">
        <v>98.299999999999983</v>
      </c>
      <c r="AA17" s="330">
        <v>99.6</v>
      </c>
      <c r="AB17" s="878">
        <v>99.699999999999989</v>
      </c>
      <c r="AC17" s="2149">
        <v>99.5</v>
      </c>
      <c r="AD17" s="2150">
        <v>99.999999999999972</v>
      </c>
      <c r="AE17" s="400"/>
    </row>
    <row r="18" spans="1:31" ht="14.15" customHeight="1">
      <c r="A18" s="310"/>
      <c r="B18" s="314" t="s">
        <v>86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312">
        <v>96.5</v>
      </c>
      <c r="O18" s="312">
        <v>96.2</v>
      </c>
      <c r="P18" s="312">
        <v>96.8</v>
      </c>
      <c r="Q18" s="312">
        <v>97.4</v>
      </c>
      <c r="R18" s="392">
        <v>97.4</v>
      </c>
      <c r="S18" s="330">
        <v>98.000000000000014</v>
      </c>
      <c r="T18" s="330">
        <v>98.699999999999974</v>
      </c>
      <c r="U18" s="330">
        <v>100.49999999999997</v>
      </c>
      <c r="V18" s="330">
        <v>100.4</v>
      </c>
      <c r="W18" s="330">
        <v>100.2</v>
      </c>
      <c r="X18" s="330">
        <v>99.9</v>
      </c>
      <c r="Y18" s="330">
        <v>100.10000000000001</v>
      </c>
      <c r="Z18" s="330">
        <v>100.49999999999999</v>
      </c>
      <c r="AA18" s="330">
        <v>104.60000000000001</v>
      </c>
      <c r="AB18" s="878">
        <v>106.2</v>
      </c>
      <c r="AC18" s="2149">
        <v>107.20000000000003</v>
      </c>
      <c r="AD18" s="2150">
        <v>107.70000000000005</v>
      </c>
      <c r="AE18" s="400"/>
    </row>
    <row r="19" spans="1:31" ht="14.15" customHeight="1">
      <c r="A19" s="310"/>
      <c r="B19" s="314" t="s">
        <v>87</v>
      </c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312">
        <v>103.7</v>
      </c>
      <c r="O19" s="312">
        <v>104.3</v>
      </c>
      <c r="P19" s="312">
        <v>104.4</v>
      </c>
      <c r="Q19" s="312">
        <v>103.9</v>
      </c>
      <c r="R19" s="392">
        <v>103.9</v>
      </c>
      <c r="S19" s="330">
        <v>104.10000000000004</v>
      </c>
      <c r="T19" s="330">
        <v>103.2</v>
      </c>
      <c r="U19" s="330">
        <v>102.60000000000001</v>
      </c>
      <c r="V19" s="330">
        <v>100.49999999999999</v>
      </c>
      <c r="W19" s="330">
        <v>100.6</v>
      </c>
      <c r="X19" s="330">
        <v>99.9</v>
      </c>
      <c r="Y19" s="330">
        <v>98.599999999999966</v>
      </c>
      <c r="Z19" s="330">
        <v>98.699999999999989</v>
      </c>
      <c r="AA19" s="330">
        <v>100.79999999999998</v>
      </c>
      <c r="AB19" s="878">
        <v>101.29999999999997</v>
      </c>
      <c r="AC19" s="2149">
        <v>101.2</v>
      </c>
      <c r="AD19" s="2150">
        <v>101.6</v>
      </c>
      <c r="AE19" s="400"/>
    </row>
    <row r="20" spans="1:31" ht="14.15" customHeight="1">
      <c r="A20" s="310"/>
      <c r="B20" s="314" t="s">
        <v>227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315"/>
      <c r="O20" s="315"/>
      <c r="P20" s="315"/>
      <c r="Q20" s="315"/>
      <c r="R20" s="393" t="s">
        <v>189</v>
      </c>
      <c r="S20" s="330">
        <v>104.6</v>
      </c>
      <c r="T20" s="330">
        <v>104.2</v>
      </c>
      <c r="U20" s="330">
        <v>104.5</v>
      </c>
      <c r="V20" s="330">
        <v>101.8</v>
      </c>
      <c r="W20" s="330">
        <v>100.4</v>
      </c>
      <c r="X20" s="330">
        <v>99.9</v>
      </c>
      <c r="Y20" s="330">
        <v>99</v>
      </c>
      <c r="Z20" s="330">
        <v>99.2</v>
      </c>
      <c r="AA20" s="330">
        <v>101.8</v>
      </c>
      <c r="AB20" s="878">
        <v>102.1</v>
      </c>
      <c r="AC20" s="2149">
        <v>102</v>
      </c>
      <c r="AD20" s="2150">
        <v>102.5</v>
      </c>
      <c r="AE20" s="400"/>
    </row>
    <row r="21" spans="1:31" ht="14.15" customHeight="1">
      <c r="A21" s="310"/>
      <c r="B21" s="314" t="s">
        <v>228</v>
      </c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315"/>
      <c r="O21" s="315"/>
      <c r="P21" s="315"/>
      <c r="Q21" s="315"/>
      <c r="R21" s="393" t="s">
        <v>189</v>
      </c>
      <c r="S21" s="330">
        <v>100.59999999999998</v>
      </c>
      <c r="T21" s="330">
        <v>101.49999999999999</v>
      </c>
      <c r="U21" s="330">
        <v>102.19999999999997</v>
      </c>
      <c r="V21" s="330">
        <v>100.69999999999999</v>
      </c>
      <c r="W21" s="330">
        <v>100.2</v>
      </c>
      <c r="X21" s="330">
        <v>99.9</v>
      </c>
      <c r="Y21" s="330">
        <v>99.700000000000017</v>
      </c>
      <c r="Z21" s="330">
        <v>99.6</v>
      </c>
      <c r="AA21" s="330">
        <v>99.399999999999991</v>
      </c>
      <c r="AB21" s="878">
        <v>97.799999999999983</v>
      </c>
      <c r="AC21" s="2149">
        <v>96.099999999999966</v>
      </c>
      <c r="AD21" s="2150">
        <v>95.799999999999969</v>
      </c>
      <c r="AE21" s="400"/>
    </row>
    <row r="22" spans="1:31" ht="14.15" customHeight="1">
      <c r="A22" s="316"/>
      <c r="B22" s="317" t="s">
        <v>34</v>
      </c>
      <c r="C22" s="567"/>
      <c r="D22" s="567"/>
      <c r="E22" s="567"/>
      <c r="F22" s="567"/>
      <c r="G22" s="567"/>
      <c r="H22" s="567"/>
      <c r="I22" s="567"/>
      <c r="J22" s="567"/>
      <c r="K22" s="567"/>
      <c r="L22" s="567"/>
      <c r="M22" s="567"/>
      <c r="N22" s="318">
        <v>109.8</v>
      </c>
      <c r="O22" s="318">
        <v>107.2</v>
      </c>
      <c r="P22" s="318">
        <v>106.2</v>
      </c>
      <c r="Q22" s="318">
        <v>105.5</v>
      </c>
      <c r="R22" s="394">
        <v>105.9</v>
      </c>
      <c r="S22" s="331">
        <v>106.60000000000001</v>
      </c>
      <c r="T22" s="331">
        <v>106.59999999999998</v>
      </c>
      <c r="U22" s="331">
        <v>106</v>
      </c>
      <c r="V22" s="331">
        <v>101.89999999999999</v>
      </c>
      <c r="W22" s="331">
        <v>100.79999999999995</v>
      </c>
      <c r="X22" s="331">
        <v>100.1</v>
      </c>
      <c r="Y22" s="331">
        <v>98.7</v>
      </c>
      <c r="Z22" s="331">
        <v>98.599999999999966</v>
      </c>
      <c r="AA22" s="331">
        <v>100</v>
      </c>
      <c r="AB22" s="878">
        <v>100.1</v>
      </c>
      <c r="AC22" s="2149">
        <v>99.700000000000017</v>
      </c>
      <c r="AD22" s="2150">
        <v>100.30000000000001</v>
      </c>
      <c r="AE22" s="400"/>
    </row>
    <row r="23" spans="1:31" ht="14.15" customHeight="1">
      <c r="A23" s="310"/>
      <c r="B23" s="311" t="s">
        <v>35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312">
        <v>106.4</v>
      </c>
      <c r="O23" s="312">
        <v>104.6</v>
      </c>
      <c r="P23" s="312">
        <v>103.2</v>
      </c>
      <c r="Q23" s="312">
        <v>102.7</v>
      </c>
      <c r="R23" s="392">
        <v>102.8</v>
      </c>
      <c r="S23" s="330">
        <v>101.90000000000003</v>
      </c>
      <c r="T23" s="330">
        <v>102.10000000000004</v>
      </c>
      <c r="U23" s="330">
        <v>102.10000000000004</v>
      </c>
      <c r="V23" s="330">
        <v>100.60000000000005</v>
      </c>
      <c r="W23" s="330">
        <v>100.10000000000004</v>
      </c>
      <c r="X23" s="330">
        <v>100</v>
      </c>
      <c r="Y23" s="330">
        <v>99.300000000000026</v>
      </c>
      <c r="Z23" s="330">
        <v>99.000000000000043</v>
      </c>
      <c r="AA23" s="330">
        <v>101.00000000000003</v>
      </c>
      <c r="AB23" s="878">
        <v>100.70000000000003</v>
      </c>
      <c r="AC23" s="2149">
        <v>100.40000000000002</v>
      </c>
      <c r="AD23" s="2150">
        <v>101.10000000000005</v>
      </c>
      <c r="AE23" s="400"/>
    </row>
    <row r="24" spans="1:31" ht="14.15" customHeight="1">
      <c r="A24" s="310"/>
      <c r="B24" s="313" t="s">
        <v>36</v>
      </c>
      <c r="C24" s="566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312">
        <v>106.4</v>
      </c>
      <c r="O24" s="312">
        <v>104.6</v>
      </c>
      <c r="P24" s="312">
        <v>103.2</v>
      </c>
      <c r="Q24" s="312">
        <v>102.7</v>
      </c>
      <c r="R24" s="392">
        <v>102.8</v>
      </c>
      <c r="S24" s="330">
        <v>101.90000000000003</v>
      </c>
      <c r="T24" s="330">
        <v>102.10000000000004</v>
      </c>
      <c r="U24" s="330">
        <v>102.10000000000004</v>
      </c>
      <c r="V24" s="330">
        <v>100.60000000000005</v>
      </c>
      <c r="W24" s="330">
        <v>100.10000000000004</v>
      </c>
      <c r="X24" s="330">
        <v>100</v>
      </c>
      <c r="Y24" s="330">
        <v>99.300000000000026</v>
      </c>
      <c r="Z24" s="330">
        <v>99.000000000000043</v>
      </c>
      <c r="AA24" s="330">
        <v>101.00000000000003</v>
      </c>
      <c r="AB24" s="878">
        <v>100.70000000000003</v>
      </c>
      <c r="AC24" s="2149">
        <v>100.40000000000002</v>
      </c>
      <c r="AD24" s="2150">
        <v>101.10000000000005</v>
      </c>
      <c r="AE24" s="400"/>
    </row>
    <row r="25" spans="1:31" ht="14.15" customHeight="1">
      <c r="A25" s="310"/>
      <c r="B25" s="313" t="s">
        <v>37</v>
      </c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312">
        <v>106.4</v>
      </c>
      <c r="O25" s="312">
        <v>104.6</v>
      </c>
      <c r="P25" s="312">
        <v>103.2</v>
      </c>
      <c r="Q25" s="312">
        <v>102.7</v>
      </c>
      <c r="R25" s="392">
        <v>102.8</v>
      </c>
      <c r="S25" s="330">
        <v>101.90000000000003</v>
      </c>
      <c r="T25" s="330">
        <v>102.10000000000004</v>
      </c>
      <c r="U25" s="330">
        <v>102.10000000000004</v>
      </c>
      <c r="V25" s="330">
        <v>100.60000000000005</v>
      </c>
      <c r="W25" s="330">
        <v>100.10000000000004</v>
      </c>
      <c r="X25" s="330">
        <v>100</v>
      </c>
      <c r="Y25" s="330">
        <v>99.300000000000026</v>
      </c>
      <c r="Z25" s="330">
        <v>99.000000000000043</v>
      </c>
      <c r="AA25" s="330">
        <v>101.00000000000003</v>
      </c>
      <c r="AB25" s="878">
        <v>100.70000000000003</v>
      </c>
      <c r="AC25" s="2149">
        <v>100.40000000000002</v>
      </c>
      <c r="AD25" s="2150">
        <v>101.10000000000005</v>
      </c>
      <c r="AE25" s="400"/>
    </row>
    <row r="26" spans="1:31" ht="14.15" customHeight="1">
      <c r="A26" s="310"/>
      <c r="B26" s="313" t="s">
        <v>38</v>
      </c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312">
        <v>106.4</v>
      </c>
      <c r="O26" s="312">
        <v>104.6</v>
      </c>
      <c r="P26" s="312">
        <v>103.2</v>
      </c>
      <c r="Q26" s="312">
        <v>102.7</v>
      </c>
      <c r="R26" s="392">
        <v>102.8</v>
      </c>
      <c r="S26" s="330">
        <v>101.90000000000003</v>
      </c>
      <c r="T26" s="330">
        <v>102.10000000000004</v>
      </c>
      <c r="U26" s="330">
        <v>102.10000000000004</v>
      </c>
      <c r="V26" s="330">
        <v>100.60000000000005</v>
      </c>
      <c r="W26" s="330">
        <v>100.10000000000004</v>
      </c>
      <c r="X26" s="330">
        <v>100</v>
      </c>
      <c r="Y26" s="330">
        <v>99.300000000000026</v>
      </c>
      <c r="Z26" s="330">
        <v>99.000000000000043</v>
      </c>
      <c r="AA26" s="330">
        <v>101.00000000000003</v>
      </c>
      <c r="AB26" s="878">
        <v>100.70000000000003</v>
      </c>
      <c r="AC26" s="2149">
        <v>100.40000000000002</v>
      </c>
      <c r="AD26" s="2150">
        <v>101.10000000000005</v>
      </c>
      <c r="AE26" s="400"/>
    </row>
    <row r="27" spans="1:31" ht="14.15" customHeight="1">
      <c r="A27" s="310"/>
      <c r="B27" s="313" t="s">
        <v>39</v>
      </c>
      <c r="C27" s="566"/>
      <c r="D27" s="566"/>
      <c r="E27" s="566"/>
      <c r="F27" s="566"/>
      <c r="G27" s="566"/>
      <c r="H27" s="566"/>
      <c r="I27" s="566"/>
      <c r="J27" s="566"/>
      <c r="K27" s="566"/>
      <c r="L27" s="566"/>
      <c r="M27" s="566"/>
      <c r="N27" s="312">
        <v>106.4</v>
      </c>
      <c r="O27" s="312">
        <v>104.6</v>
      </c>
      <c r="P27" s="312">
        <v>103.2</v>
      </c>
      <c r="Q27" s="312">
        <v>102.7</v>
      </c>
      <c r="R27" s="392">
        <v>102.8</v>
      </c>
      <c r="S27" s="330">
        <v>101.90000000000003</v>
      </c>
      <c r="T27" s="330">
        <v>102.10000000000004</v>
      </c>
      <c r="U27" s="330">
        <v>102.10000000000004</v>
      </c>
      <c r="V27" s="330">
        <v>100.60000000000005</v>
      </c>
      <c r="W27" s="330">
        <v>100.10000000000004</v>
      </c>
      <c r="X27" s="330">
        <v>100</v>
      </c>
      <c r="Y27" s="330">
        <v>99.300000000000026</v>
      </c>
      <c r="Z27" s="330">
        <v>99.000000000000043</v>
      </c>
      <c r="AA27" s="330">
        <v>101.00000000000003</v>
      </c>
      <c r="AB27" s="878">
        <v>100.70000000000003</v>
      </c>
      <c r="AC27" s="2149">
        <v>100.40000000000002</v>
      </c>
      <c r="AD27" s="2150">
        <v>101.10000000000005</v>
      </c>
      <c r="AE27" s="400"/>
    </row>
    <row r="28" spans="1:31" ht="14.15" customHeight="1">
      <c r="A28" s="310"/>
      <c r="B28" s="313" t="s">
        <v>40</v>
      </c>
      <c r="C28" s="566"/>
      <c r="D28" s="566"/>
      <c r="E28" s="566"/>
      <c r="F28" s="566"/>
      <c r="G28" s="566"/>
      <c r="H28" s="566"/>
      <c r="I28" s="566"/>
      <c r="J28" s="566"/>
      <c r="K28" s="566"/>
      <c r="L28" s="566"/>
      <c r="M28" s="566"/>
      <c r="N28" s="312"/>
      <c r="O28" s="312"/>
      <c r="P28" s="312"/>
      <c r="Q28" s="312"/>
      <c r="R28" s="392" t="s">
        <v>189</v>
      </c>
      <c r="S28" s="330"/>
      <c r="T28" s="330"/>
      <c r="U28" s="330"/>
      <c r="V28" s="330"/>
      <c r="W28" s="330"/>
      <c r="X28" s="330"/>
      <c r="Y28" s="330"/>
      <c r="Z28" s="330"/>
      <c r="AA28" s="330"/>
      <c r="AB28" s="878"/>
      <c r="AC28" s="2149"/>
      <c r="AD28" s="2150"/>
      <c r="AE28" s="400"/>
    </row>
    <row r="29" spans="1:31" ht="14.15" customHeight="1">
      <c r="A29" s="310"/>
      <c r="B29" s="313" t="s">
        <v>41</v>
      </c>
      <c r="C29" s="566"/>
      <c r="D29" s="566"/>
      <c r="E29" s="566"/>
      <c r="F29" s="566"/>
      <c r="G29" s="566"/>
      <c r="H29" s="566"/>
      <c r="I29" s="566"/>
      <c r="J29" s="566"/>
      <c r="K29" s="566"/>
      <c r="L29" s="566"/>
      <c r="M29" s="566"/>
      <c r="N29" s="312">
        <v>107.9</v>
      </c>
      <c r="O29" s="312">
        <v>106.4</v>
      </c>
      <c r="P29" s="312">
        <v>105.6</v>
      </c>
      <c r="Q29" s="312">
        <v>104.9</v>
      </c>
      <c r="R29" s="392">
        <v>104.2</v>
      </c>
      <c r="S29" s="330">
        <v>103.5</v>
      </c>
      <c r="T29" s="330">
        <v>103.4</v>
      </c>
      <c r="U29" s="330">
        <v>103.7</v>
      </c>
      <c r="V29" s="330">
        <v>101.4</v>
      </c>
      <c r="W29" s="330">
        <v>100.3</v>
      </c>
      <c r="X29" s="330">
        <v>99.9</v>
      </c>
      <c r="Y29" s="330">
        <v>99.2</v>
      </c>
      <c r="Z29" s="330">
        <v>99.2</v>
      </c>
      <c r="AA29" s="330">
        <v>101.3</v>
      </c>
      <c r="AB29" s="878">
        <v>101.2</v>
      </c>
      <c r="AC29" s="2149">
        <v>100.8</v>
      </c>
      <c r="AD29" s="2150">
        <v>101.1</v>
      </c>
      <c r="AE29" s="400"/>
    </row>
    <row r="30" spans="1:31" ht="14.15" customHeight="1">
      <c r="A30" s="316"/>
      <c r="B30" s="317" t="s">
        <v>42</v>
      </c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318">
        <v>106.8</v>
      </c>
      <c r="O30" s="318">
        <v>105.2</v>
      </c>
      <c r="P30" s="318">
        <v>103.6</v>
      </c>
      <c r="Q30" s="318">
        <v>103.5</v>
      </c>
      <c r="R30" s="394">
        <v>103.6</v>
      </c>
      <c r="S30" s="331">
        <v>103.1</v>
      </c>
      <c r="T30" s="331">
        <v>103.5</v>
      </c>
      <c r="U30" s="331">
        <v>104.1</v>
      </c>
      <c r="V30" s="331">
        <v>101.1</v>
      </c>
      <c r="W30" s="331">
        <v>100.2</v>
      </c>
      <c r="X30" s="331">
        <v>99.9</v>
      </c>
      <c r="Y30" s="331">
        <v>98.7</v>
      </c>
      <c r="Z30" s="331">
        <v>98.4</v>
      </c>
      <c r="AA30" s="331">
        <v>100.8</v>
      </c>
      <c r="AB30" s="878">
        <v>100.6</v>
      </c>
      <c r="AC30" s="2149">
        <v>100.4</v>
      </c>
      <c r="AD30" s="2150">
        <v>101.4</v>
      </c>
      <c r="AE30" s="400"/>
    </row>
    <row r="31" spans="1:31" ht="14.15" customHeight="1">
      <c r="A31" s="310"/>
      <c r="B31" s="314" t="s">
        <v>72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312">
        <v>106.2</v>
      </c>
      <c r="O31" s="312">
        <v>104.1</v>
      </c>
      <c r="P31" s="312">
        <v>103.1</v>
      </c>
      <c r="Q31" s="312">
        <v>102.7</v>
      </c>
      <c r="R31" s="392">
        <v>102.9</v>
      </c>
      <c r="S31" s="330">
        <v>103.3284729528055</v>
      </c>
      <c r="T31" s="330">
        <v>103.89444318362335</v>
      </c>
      <c r="U31" s="330">
        <v>104.47297737926789</v>
      </c>
      <c r="V31" s="330">
        <v>101.27192515493526</v>
      </c>
      <c r="W31" s="330">
        <v>100.49355589253072</v>
      </c>
      <c r="X31" s="330">
        <v>99.911474281481802</v>
      </c>
      <c r="Y31" s="330">
        <v>99.531351979140425</v>
      </c>
      <c r="Z31" s="330">
        <v>100.6716506112946</v>
      </c>
      <c r="AA31" s="330">
        <v>102.63189086968512</v>
      </c>
      <c r="AB31" s="878">
        <v>102.98093346866229</v>
      </c>
      <c r="AC31" s="2149">
        <v>102.33186366596969</v>
      </c>
      <c r="AD31" s="2150">
        <v>103.44956067227839</v>
      </c>
      <c r="AE31" s="400"/>
    </row>
    <row r="32" spans="1:31" ht="14.15" customHeight="1">
      <c r="A32" s="310"/>
      <c r="B32" s="313" t="s">
        <v>44</v>
      </c>
      <c r="C32" s="566"/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312">
        <v>106.3</v>
      </c>
      <c r="O32" s="312">
        <v>104.2</v>
      </c>
      <c r="P32" s="312">
        <v>103.2</v>
      </c>
      <c r="Q32" s="312">
        <v>102.8</v>
      </c>
      <c r="R32" s="392">
        <v>102.9</v>
      </c>
      <c r="S32" s="330">
        <v>103.3171745705983</v>
      </c>
      <c r="T32" s="330">
        <v>103.8602002520844</v>
      </c>
      <c r="U32" s="330">
        <v>104.44552094712675</v>
      </c>
      <c r="V32" s="330">
        <v>101.27851430383092</v>
      </c>
      <c r="W32" s="330">
        <v>100.50780594018494</v>
      </c>
      <c r="X32" s="330">
        <v>99.913934133420284</v>
      </c>
      <c r="Y32" s="330">
        <v>99.548982504705847</v>
      </c>
      <c r="Z32" s="330">
        <v>100.68786670529994</v>
      </c>
      <c r="AA32" s="330">
        <v>102.60702353122547</v>
      </c>
      <c r="AB32" s="878">
        <v>102.95622860846012</v>
      </c>
      <c r="AC32" s="2149">
        <v>102.32481396133278</v>
      </c>
      <c r="AD32" s="2150">
        <v>103.42692122686934</v>
      </c>
      <c r="AE32" s="400"/>
    </row>
    <row r="33" spans="1:31" ht="14.15" customHeight="1">
      <c r="A33" s="310"/>
      <c r="B33" s="313" t="s">
        <v>45</v>
      </c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566"/>
      <c r="N33" s="312">
        <v>108.5</v>
      </c>
      <c r="O33" s="312">
        <v>106.2</v>
      </c>
      <c r="P33" s="312">
        <v>104.6</v>
      </c>
      <c r="Q33" s="312">
        <v>103.9</v>
      </c>
      <c r="R33" s="392">
        <v>103.8</v>
      </c>
      <c r="S33" s="330">
        <v>104.00738956781154</v>
      </c>
      <c r="T33" s="330">
        <v>104.36639460810528</v>
      </c>
      <c r="U33" s="330">
        <v>104.68178459835025</v>
      </c>
      <c r="V33" s="330">
        <v>101.56700933924357</v>
      </c>
      <c r="W33" s="330">
        <v>100.63054220836945</v>
      </c>
      <c r="X33" s="330">
        <v>99.9</v>
      </c>
      <c r="Y33" s="330">
        <v>99.533265778889501</v>
      </c>
      <c r="Z33" s="330">
        <v>100.60057738871164</v>
      </c>
      <c r="AA33" s="330">
        <v>102.28921050787739</v>
      </c>
      <c r="AB33" s="878">
        <v>102.60437380122571</v>
      </c>
      <c r="AC33" s="2149">
        <v>101.88299385724471</v>
      </c>
      <c r="AD33" s="2150">
        <v>102.84346892618692</v>
      </c>
      <c r="AE33" s="400"/>
    </row>
    <row r="34" spans="1:31" ht="14.15" customHeight="1">
      <c r="A34" s="310"/>
      <c r="B34" s="313" t="s">
        <v>46</v>
      </c>
      <c r="C34" s="566"/>
      <c r="D34" s="566"/>
      <c r="E34" s="566"/>
      <c r="F34" s="566"/>
      <c r="G34" s="566"/>
      <c r="H34" s="566"/>
      <c r="I34" s="566"/>
      <c r="J34" s="566"/>
      <c r="K34" s="566"/>
      <c r="L34" s="566"/>
      <c r="M34" s="566"/>
      <c r="N34" s="312">
        <v>96.4</v>
      </c>
      <c r="O34" s="312">
        <v>95.4</v>
      </c>
      <c r="P34" s="312">
        <v>95.8</v>
      </c>
      <c r="Q34" s="312">
        <v>96.4</v>
      </c>
      <c r="R34" s="392">
        <v>97.2</v>
      </c>
      <c r="S34" s="330">
        <v>99.09999999999998</v>
      </c>
      <c r="T34" s="330">
        <v>100.89999999999999</v>
      </c>
      <c r="U34" s="330">
        <v>103.1</v>
      </c>
      <c r="V34" s="330">
        <v>99.9</v>
      </c>
      <c r="W34" s="330">
        <v>99.8</v>
      </c>
      <c r="X34" s="330">
        <v>99.899999999999977</v>
      </c>
      <c r="Y34" s="330">
        <v>99.199999999999974</v>
      </c>
      <c r="Z34" s="330">
        <v>102.09999999999997</v>
      </c>
      <c r="AA34" s="330">
        <v>105.79999999999995</v>
      </c>
      <c r="AB34" s="878">
        <v>105.69999999999997</v>
      </c>
      <c r="AC34" s="2149">
        <v>105.39999999999998</v>
      </c>
      <c r="AD34" s="2150">
        <v>107.29999999999997</v>
      </c>
      <c r="AE34" s="400"/>
    </row>
    <row r="35" spans="1:31" ht="14.15" customHeight="1">
      <c r="A35" s="310"/>
      <c r="B35" s="313" t="s">
        <v>47</v>
      </c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312">
        <v>111.9</v>
      </c>
      <c r="O35" s="312">
        <v>109.1</v>
      </c>
      <c r="P35" s="312">
        <v>106.9</v>
      </c>
      <c r="Q35" s="312">
        <v>105.7</v>
      </c>
      <c r="R35" s="392">
        <v>105.3</v>
      </c>
      <c r="S35" s="330">
        <v>105.10000000000004</v>
      </c>
      <c r="T35" s="330">
        <v>105.10000000000002</v>
      </c>
      <c r="U35" s="330">
        <v>105.00000000000003</v>
      </c>
      <c r="V35" s="330">
        <v>101.90000000000003</v>
      </c>
      <c r="W35" s="330">
        <v>100.8</v>
      </c>
      <c r="X35" s="330">
        <v>99.9</v>
      </c>
      <c r="Y35" s="330">
        <v>99.6</v>
      </c>
      <c r="Z35" s="330">
        <v>100.30000000000001</v>
      </c>
      <c r="AA35" s="330">
        <v>101.6</v>
      </c>
      <c r="AB35" s="878">
        <v>101.99999999999996</v>
      </c>
      <c r="AC35" s="2149">
        <v>101.2</v>
      </c>
      <c r="AD35" s="2150">
        <v>102</v>
      </c>
      <c r="AE35" s="400"/>
    </row>
    <row r="36" spans="1:31" ht="14.15" customHeight="1">
      <c r="A36" s="310"/>
      <c r="B36" s="313" t="s">
        <v>48</v>
      </c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312">
        <v>97.9</v>
      </c>
      <c r="O36" s="312">
        <v>96.3</v>
      </c>
      <c r="P36" s="312">
        <v>96.4</v>
      </c>
      <c r="Q36" s="312">
        <v>97</v>
      </c>
      <c r="R36" s="392">
        <v>98.4</v>
      </c>
      <c r="S36" s="330">
        <v>99.72908585209521</v>
      </c>
      <c r="T36" s="330">
        <v>101.23825333556711</v>
      </c>
      <c r="U36" s="330">
        <v>103.33705523323815</v>
      </c>
      <c r="V36" s="330">
        <v>99.932182798548141</v>
      </c>
      <c r="W36" s="330">
        <v>99.866950280485582</v>
      </c>
      <c r="X36" s="330">
        <v>99.986689875447297</v>
      </c>
      <c r="Y36" s="330">
        <v>99.630871413311056</v>
      </c>
      <c r="Z36" s="330">
        <v>101.10553841170902</v>
      </c>
      <c r="AA36" s="330">
        <v>104.17193090478554</v>
      </c>
      <c r="AB36" s="878">
        <v>104.68378603764815</v>
      </c>
      <c r="AC36" s="2149">
        <v>104.51110693689903</v>
      </c>
      <c r="AD36" s="2150">
        <v>106.3857328677791</v>
      </c>
      <c r="AE36" s="400"/>
    </row>
    <row r="37" spans="1:31" ht="14.15" customHeight="1">
      <c r="A37" s="310"/>
      <c r="B37" s="313" t="s">
        <v>46</v>
      </c>
      <c r="C37" s="566"/>
      <c r="D37" s="566"/>
      <c r="E37" s="566"/>
      <c r="F37" s="566"/>
      <c r="G37" s="566"/>
      <c r="H37" s="566"/>
      <c r="I37" s="566"/>
      <c r="J37" s="566"/>
      <c r="K37" s="566"/>
      <c r="L37" s="566"/>
      <c r="M37" s="566"/>
      <c r="N37" s="312">
        <v>95.1</v>
      </c>
      <c r="O37" s="312">
        <v>94.3</v>
      </c>
      <c r="P37" s="312">
        <v>94.7</v>
      </c>
      <c r="Q37" s="312">
        <v>95.5</v>
      </c>
      <c r="R37" s="392">
        <v>96.5</v>
      </c>
      <c r="S37" s="330">
        <v>98.3</v>
      </c>
      <c r="T37" s="330">
        <v>100.00000000000003</v>
      </c>
      <c r="U37" s="330">
        <v>102.80000000000004</v>
      </c>
      <c r="V37" s="330">
        <v>99.200000000000017</v>
      </c>
      <c r="W37" s="330">
        <v>99.500000000000014</v>
      </c>
      <c r="X37" s="330">
        <v>100.00000000000003</v>
      </c>
      <c r="Y37" s="330">
        <v>99.300000000000011</v>
      </c>
      <c r="Z37" s="330">
        <v>101.80000000000003</v>
      </c>
      <c r="AA37" s="330">
        <v>105.1</v>
      </c>
      <c r="AB37" s="878">
        <v>105.4</v>
      </c>
      <c r="AC37" s="2149">
        <v>105.10000000000002</v>
      </c>
      <c r="AD37" s="2150">
        <v>107.20000000000003</v>
      </c>
      <c r="AE37" s="400"/>
    </row>
    <row r="38" spans="1:31" ht="14.15" customHeight="1">
      <c r="A38" s="310"/>
      <c r="B38" s="313" t="s">
        <v>47</v>
      </c>
      <c r="C38" s="566"/>
      <c r="D38" s="566"/>
      <c r="E38" s="566"/>
      <c r="F38" s="566"/>
      <c r="G38" s="566"/>
      <c r="H38" s="566"/>
      <c r="I38" s="566"/>
      <c r="J38" s="566"/>
      <c r="K38" s="566"/>
      <c r="L38" s="566"/>
      <c r="M38" s="566"/>
      <c r="N38" s="312">
        <v>100.7</v>
      </c>
      <c r="O38" s="312">
        <v>99.2</v>
      </c>
      <c r="P38" s="312">
        <v>99.4</v>
      </c>
      <c r="Q38" s="312">
        <v>100</v>
      </c>
      <c r="R38" s="392">
        <v>101.2</v>
      </c>
      <c r="S38" s="330">
        <v>102.3</v>
      </c>
      <c r="T38" s="330">
        <v>103.39999999999998</v>
      </c>
      <c r="U38" s="330">
        <v>104.59999999999997</v>
      </c>
      <c r="V38" s="330">
        <v>101.19999999999997</v>
      </c>
      <c r="W38" s="330">
        <v>100.39999999999998</v>
      </c>
      <c r="X38" s="330">
        <v>99.899999999999991</v>
      </c>
      <c r="Y38" s="330">
        <v>99.399999999999991</v>
      </c>
      <c r="Z38" s="330">
        <v>100.6</v>
      </c>
      <c r="AA38" s="330">
        <v>102.00000000000003</v>
      </c>
      <c r="AB38" s="878">
        <v>102.59999999999998</v>
      </c>
      <c r="AC38" s="2149">
        <v>101.70000000000002</v>
      </c>
      <c r="AD38" s="2150">
        <v>103.00000000000003</v>
      </c>
      <c r="AE38" s="400"/>
    </row>
    <row r="39" spans="1:31" ht="14.15" customHeight="1">
      <c r="A39" s="310"/>
      <c r="B39" s="313" t="s">
        <v>49</v>
      </c>
      <c r="C39" s="566"/>
      <c r="D39" s="566"/>
      <c r="E39" s="566"/>
      <c r="F39" s="566"/>
      <c r="G39" s="566"/>
      <c r="H39" s="566"/>
      <c r="I39" s="566"/>
      <c r="J39" s="566"/>
      <c r="K39" s="566"/>
      <c r="L39" s="566"/>
      <c r="M39" s="566"/>
      <c r="N39" s="312">
        <v>97.4</v>
      </c>
      <c r="O39" s="312">
        <v>95.8</v>
      </c>
      <c r="P39" s="312">
        <v>95.8</v>
      </c>
      <c r="Q39" s="312">
        <v>96.4</v>
      </c>
      <c r="R39" s="392">
        <v>97.7</v>
      </c>
      <c r="S39" s="330">
        <v>99.200000000000017</v>
      </c>
      <c r="T39" s="330">
        <v>100.80000000000003</v>
      </c>
      <c r="U39" s="330">
        <v>103.10000000000004</v>
      </c>
      <c r="V39" s="330">
        <v>99.700000000000031</v>
      </c>
      <c r="W39" s="330">
        <v>99.8</v>
      </c>
      <c r="X39" s="330">
        <v>100</v>
      </c>
      <c r="Y39" s="330">
        <v>99.700000000000017</v>
      </c>
      <c r="Z39" s="330">
        <v>101.2</v>
      </c>
      <c r="AA39" s="330">
        <v>104.69999999999999</v>
      </c>
      <c r="AB39" s="878">
        <v>105.19999999999999</v>
      </c>
      <c r="AC39" s="2149">
        <v>105.2</v>
      </c>
      <c r="AD39" s="2150">
        <v>107.19999999999999</v>
      </c>
      <c r="AE39" s="400"/>
    </row>
    <row r="40" spans="1:31" ht="14.15" customHeight="1">
      <c r="A40" s="310"/>
      <c r="B40" s="313" t="s">
        <v>50</v>
      </c>
      <c r="C40" s="566"/>
      <c r="D40" s="566"/>
      <c r="E40" s="566"/>
      <c r="F40" s="566"/>
      <c r="G40" s="566"/>
      <c r="H40" s="566"/>
      <c r="I40" s="566"/>
      <c r="J40" s="566"/>
      <c r="K40" s="566"/>
      <c r="L40" s="566"/>
      <c r="M40" s="566"/>
      <c r="N40" s="312">
        <v>96.2</v>
      </c>
      <c r="O40" s="312">
        <v>97.8</v>
      </c>
      <c r="P40" s="312">
        <v>95.9</v>
      </c>
      <c r="Q40" s="312">
        <v>96.2</v>
      </c>
      <c r="R40" s="392">
        <v>98</v>
      </c>
      <c r="S40" s="330">
        <v>100.930421021059</v>
      </c>
      <c r="T40" s="330">
        <v>102.9893874607086</v>
      </c>
      <c r="U40" s="330">
        <v>103.86943953590418</v>
      </c>
      <c r="V40" s="330">
        <v>98.209992584018508</v>
      </c>
      <c r="W40" s="330">
        <v>99.272739380124392</v>
      </c>
      <c r="X40" s="330">
        <v>99.700736188709456</v>
      </c>
      <c r="Y40" s="330">
        <v>98.336546285708224</v>
      </c>
      <c r="Z40" s="330">
        <v>100.51545149537186</v>
      </c>
      <c r="AA40" s="330">
        <v>101.22488551280829</v>
      </c>
      <c r="AB40" s="878">
        <v>103.96855117334253</v>
      </c>
      <c r="AC40" s="2149">
        <v>102.02303967168231</v>
      </c>
      <c r="AD40" s="2150">
        <v>105.16215323211469</v>
      </c>
      <c r="AE40" s="400"/>
    </row>
    <row r="41" spans="1:31" ht="14.15" customHeight="1">
      <c r="A41" s="310"/>
      <c r="B41" s="313" t="s">
        <v>51</v>
      </c>
      <c r="C41" s="566"/>
      <c r="D41" s="566"/>
      <c r="E41" s="566"/>
      <c r="F41" s="566"/>
      <c r="G41" s="566"/>
      <c r="H41" s="566"/>
      <c r="I41" s="566"/>
      <c r="J41" s="566"/>
      <c r="K41" s="566"/>
      <c r="L41" s="566"/>
      <c r="M41" s="566"/>
      <c r="N41" s="312">
        <v>95.7</v>
      </c>
      <c r="O41" s="312">
        <v>97.9</v>
      </c>
      <c r="P41" s="312">
        <v>96.2</v>
      </c>
      <c r="Q41" s="312">
        <v>96.1</v>
      </c>
      <c r="R41" s="392">
        <v>98.1</v>
      </c>
      <c r="S41" s="330">
        <v>101</v>
      </c>
      <c r="T41" s="330">
        <v>103.1</v>
      </c>
      <c r="U41" s="330">
        <v>103.95</v>
      </c>
      <c r="V41" s="330">
        <v>98.3</v>
      </c>
      <c r="W41" s="330">
        <v>99.275000000000006</v>
      </c>
      <c r="X41" s="330">
        <v>99.7</v>
      </c>
      <c r="Y41" s="330">
        <v>98.35</v>
      </c>
      <c r="Z41" s="330">
        <v>100.97500000000001</v>
      </c>
      <c r="AA41" s="330">
        <v>101.67499999999998</v>
      </c>
      <c r="AB41" s="878">
        <v>98.850000000000009</v>
      </c>
      <c r="AC41" s="2149">
        <v>97.000000000000014</v>
      </c>
      <c r="AD41" s="2150">
        <v>99.999999999999972</v>
      </c>
      <c r="AE41" s="400"/>
    </row>
    <row r="42" spans="1:31" ht="14.15" customHeight="1">
      <c r="A42" s="316"/>
      <c r="B42" s="317" t="s">
        <v>52</v>
      </c>
      <c r="C42" s="567"/>
      <c r="D42" s="567"/>
      <c r="E42" s="567"/>
      <c r="F42" s="567"/>
      <c r="G42" s="567"/>
      <c r="H42" s="567"/>
      <c r="I42" s="567"/>
      <c r="J42" s="567"/>
      <c r="K42" s="567"/>
      <c r="L42" s="567"/>
      <c r="M42" s="567"/>
      <c r="N42" s="318">
        <v>69.400000000000006</v>
      </c>
      <c r="O42" s="318">
        <v>72.8</v>
      </c>
      <c r="P42" s="318">
        <v>63.3</v>
      </c>
      <c r="Q42" s="318">
        <v>75.400000000000006</v>
      </c>
      <c r="R42" s="394">
        <v>94.7</v>
      </c>
      <c r="S42" s="331">
        <v>93.05000000000004</v>
      </c>
      <c r="T42" s="331">
        <v>104.22500000000001</v>
      </c>
      <c r="U42" s="331">
        <v>98.975000000000009</v>
      </c>
      <c r="V42" s="331">
        <v>87.700000000000017</v>
      </c>
      <c r="W42" s="331">
        <v>91.675000000000011</v>
      </c>
      <c r="X42" s="331">
        <v>102.17500000000004</v>
      </c>
      <c r="Y42" s="331">
        <v>104.30000000000001</v>
      </c>
      <c r="Z42" s="331">
        <v>114.47500000000002</v>
      </c>
      <c r="AA42" s="331">
        <v>103.50000000000001</v>
      </c>
      <c r="AB42" s="878">
        <v>79.374999999999986</v>
      </c>
      <c r="AC42" s="2149">
        <v>78.099999999999994</v>
      </c>
      <c r="AD42" s="2150">
        <v>84.800000000000011</v>
      </c>
      <c r="AE42" s="400"/>
    </row>
    <row r="43" spans="1:31" ht="14.15" customHeight="1">
      <c r="A43" s="310"/>
      <c r="B43" s="311" t="s">
        <v>73</v>
      </c>
      <c r="C43" s="565"/>
      <c r="D43" s="565"/>
      <c r="E43" s="565"/>
      <c r="F43" s="565"/>
      <c r="G43" s="565"/>
      <c r="H43" s="565"/>
      <c r="I43" s="565"/>
      <c r="J43" s="565"/>
      <c r="K43" s="565"/>
      <c r="L43" s="565"/>
      <c r="M43" s="565"/>
      <c r="N43" s="319"/>
      <c r="O43" s="319"/>
      <c r="P43" s="319"/>
      <c r="Q43" s="319"/>
      <c r="R43" s="395"/>
      <c r="S43" s="332" t="s">
        <v>467</v>
      </c>
      <c r="T43" s="332" t="s">
        <v>467</v>
      </c>
      <c r="U43" s="332" t="s">
        <v>467</v>
      </c>
      <c r="V43" s="332" t="s">
        <v>467</v>
      </c>
      <c r="W43" s="332" t="s">
        <v>467</v>
      </c>
      <c r="X43" s="332" t="s">
        <v>467</v>
      </c>
      <c r="Y43" s="332" t="s">
        <v>467</v>
      </c>
      <c r="Z43" s="332" t="s">
        <v>467</v>
      </c>
      <c r="AA43" s="332" t="s">
        <v>467</v>
      </c>
      <c r="AB43" s="879" t="s">
        <v>467</v>
      </c>
      <c r="AC43" s="2151" t="s">
        <v>467</v>
      </c>
      <c r="AD43" s="2152" t="s">
        <v>467</v>
      </c>
      <c r="AE43" s="400"/>
    </row>
    <row r="44" spans="1:31" ht="14.15" customHeight="1">
      <c r="A44" s="310"/>
      <c r="B44" s="321" t="s">
        <v>67</v>
      </c>
      <c r="C44" s="568"/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320">
        <v>98.4</v>
      </c>
      <c r="O44" s="320">
        <v>96.8</v>
      </c>
      <c r="P44" s="320">
        <v>96.4</v>
      </c>
      <c r="Q44" s="320">
        <v>97.9</v>
      </c>
      <c r="R44" s="396">
        <v>99.2</v>
      </c>
      <c r="S44" s="332">
        <v>100.2</v>
      </c>
      <c r="T44" s="330">
        <v>101.7</v>
      </c>
      <c r="U44" s="330">
        <v>104.3</v>
      </c>
      <c r="V44" s="330">
        <v>100.2</v>
      </c>
      <c r="W44" s="330">
        <v>99.1</v>
      </c>
      <c r="X44" s="330">
        <v>98.4</v>
      </c>
      <c r="Y44" s="330">
        <v>98.1</v>
      </c>
      <c r="Z44" s="330">
        <v>99.7</v>
      </c>
      <c r="AA44" s="330">
        <v>100.9</v>
      </c>
      <c r="AB44" s="878">
        <v>98.4</v>
      </c>
      <c r="AC44" s="2149">
        <v>98.2</v>
      </c>
      <c r="AD44" s="2150">
        <v>99.4</v>
      </c>
      <c r="AE44" s="400"/>
    </row>
    <row r="45" spans="1:31" ht="14.15" customHeight="1">
      <c r="A45" s="310"/>
      <c r="B45" s="321" t="s">
        <v>68</v>
      </c>
      <c r="C45" s="568"/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320">
        <v>96.3</v>
      </c>
      <c r="O45" s="320">
        <v>94.7</v>
      </c>
      <c r="P45" s="320">
        <v>94.2</v>
      </c>
      <c r="Q45" s="320">
        <v>96.4</v>
      </c>
      <c r="R45" s="396">
        <v>98.7</v>
      </c>
      <c r="S45" s="332">
        <v>101.6</v>
      </c>
      <c r="T45" s="330">
        <v>104.1</v>
      </c>
      <c r="U45" s="330">
        <v>106</v>
      </c>
      <c r="V45" s="330">
        <v>99.7</v>
      </c>
      <c r="W45" s="330">
        <v>98.6</v>
      </c>
      <c r="X45" s="330">
        <v>98</v>
      </c>
      <c r="Y45" s="330">
        <v>98</v>
      </c>
      <c r="Z45" s="330">
        <v>101.8</v>
      </c>
      <c r="AA45" s="330">
        <v>103</v>
      </c>
      <c r="AB45" s="878">
        <v>99.6</v>
      </c>
      <c r="AC45" s="2149">
        <v>97.5</v>
      </c>
      <c r="AD45" s="2150">
        <v>98.6</v>
      </c>
      <c r="AE45" s="400"/>
    </row>
    <row r="46" spans="1:31" ht="14.15" customHeight="1">
      <c r="A46" s="310"/>
      <c r="B46" s="321" t="s">
        <v>69</v>
      </c>
      <c r="C46" s="568"/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319"/>
      <c r="O46" s="319"/>
      <c r="P46" s="319"/>
      <c r="Q46" s="319"/>
      <c r="R46" s="395" t="s">
        <v>189</v>
      </c>
      <c r="S46" s="333">
        <v>118.08579804920458</v>
      </c>
      <c r="T46" s="334">
        <v>113.6928876629734</v>
      </c>
      <c r="U46" s="334">
        <v>110.18013396871073</v>
      </c>
      <c r="V46" s="334">
        <v>104.3740571356565</v>
      </c>
      <c r="W46" s="334">
        <v>103.22665904144561</v>
      </c>
      <c r="X46" s="334">
        <v>99.9</v>
      </c>
      <c r="Y46" s="334">
        <v>94.32128964646266</v>
      </c>
      <c r="Z46" s="334">
        <v>89.540277206611506</v>
      </c>
      <c r="AA46" s="334">
        <v>88.732085573671824</v>
      </c>
      <c r="AB46" s="880">
        <v>86.336720653493018</v>
      </c>
      <c r="AC46" s="2149">
        <v>84.344839579292753</v>
      </c>
      <c r="AD46" s="2150">
        <v>83.254724909346251</v>
      </c>
      <c r="AE46" s="400"/>
    </row>
    <row r="47" spans="1:31" ht="14.15" customHeight="1">
      <c r="A47" s="316"/>
      <c r="B47" s="322" t="s">
        <v>70</v>
      </c>
      <c r="C47" s="569"/>
      <c r="D47" s="569"/>
      <c r="E47" s="569"/>
      <c r="F47" s="569"/>
      <c r="G47" s="569"/>
      <c r="H47" s="569"/>
      <c r="I47" s="569"/>
      <c r="J47" s="569"/>
      <c r="K47" s="569"/>
      <c r="L47" s="569"/>
      <c r="M47" s="569"/>
      <c r="N47" s="323">
        <v>111.6</v>
      </c>
      <c r="O47" s="323">
        <v>109.5</v>
      </c>
      <c r="P47" s="323">
        <v>108.8</v>
      </c>
      <c r="Q47" s="323">
        <v>107.4</v>
      </c>
      <c r="R47" s="397">
        <v>106.1</v>
      </c>
      <c r="S47" s="335"/>
      <c r="T47" s="331"/>
      <c r="U47" s="331"/>
      <c r="V47" s="330"/>
      <c r="W47" s="330"/>
      <c r="X47" s="330"/>
      <c r="Y47" s="330"/>
      <c r="Z47" s="330"/>
      <c r="AA47" s="330"/>
      <c r="AB47" s="878"/>
      <c r="AC47" s="2149"/>
      <c r="AD47" s="2150"/>
      <c r="AE47" s="400"/>
    </row>
    <row r="48" spans="1:31" ht="14.15" customHeight="1">
      <c r="A48" s="310"/>
      <c r="B48" s="313" t="s">
        <v>74</v>
      </c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312">
        <v>111.6</v>
      </c>
      <c r="O48" s="312">
        <v>109.5</v>
      </c>
      <c r="P48" s="312">
        <v>108.8</v>
      </c>
      <c r="Q48" s="312">
        <v>107.4</v>
      </c>
      <c r="R48" s="392">
        <v>106.1</v>
      </c>
      <c r="S48" s="330">
        <v>104.6</v>
      </c>
      <c r="T48" s="336">
        <v>103.8</v>
      </c>
      <c r="U48" s="337">
        <v>103.4</v>
      </c>
      <c r="V48" s="336">
        <v>103.2</v>
      </c>
      <c r="W48" s="336">
        <v>101.4</v>
      </c>
      <c r="X48" s="336">
        <v>100.1</v>
      </c>
      <c r="Y48" s="336">
        <v>99.9</v>
      </c>
      <c r="Z48" s="336">
        <v>99.7</v>
      </c>
      <c r="AA48" s="336">
        <v>101.8</v>
      </c>
      <c r="AB48" s="881">
        <v>103.3</v>
      </c>
      <c r="AC48" s="2153">
        <v>103.1</v>
      </c>
      <c r="AD48" s="2154">
        <v>102.8</v>
      </c>
      <c r="AE48" s="401"/>
    </row>
    <row r="49" spans="1:31" ht="14.15" customHeight="1">
      <c r="A49" s="324" t="s">
        <v>53</v>
      </c>
      <c r="B49" s="325" t="s">
        <v>158</v>
      </c>
      <c r="C49" s="570"/>
      <c r="D49" s="570"/>
      <c r="E49" s="570"/>
      <c r="F49" s="570"/>
      <c r="G49" s="570"/>
      <c r="H49" s="570"/>
      <c r="I49" s="570"/>
      <c r="J49" s="570"/>
      <c r="K49" s="570"/>
      <c r="L49" s="570"/>
      <c r="M49" s="570"/>
      <c r="N49" s="326">
        <v>111.6</v>
      </c>
      <c r="O49" s="326">
        <v>109.5</v>
      </c>
      <c r="P49" s="326">
        <v>108.8</v>
      </c>
      <c r="Q49" s="326">
        <v>107.4</v>
      </c>
      <c r="R49" s="398">
        <v>106.1</v>
      </c>
      <c r="S49" s="338">
        <v>104.6</v>
      </c>
      <c r="T49" s="330">
        <v>103.8</v>
      </c>
      <c r="U49" s="330">
        <v>103.4</v>
      </c>
      <c r="V49" s="330">
        <v>103.2</v>
      </c>
      <c r="W49" s="330">
        <v>101.4</v>
      </c>
      <c r="X49" s="330">
        <v>100.1</v>
      </c>
      <c r="Y49" s="330">
        <v>99.9</v>
      </c>
      <c r="Z49" s="330">
        <v>99.7</v>
      </c>
      <c r="AA49" s="330">
        <v>101.8</v>
      </c>
      <c r="AB49" s="878">
        <v>103.3</v>
      </c>
      <c r="AC49" s="2149">
        <v>103.1</v>
      </c>
      <c r="AD49" s="2150">
        <v>102.8</v>
      </c>
      <c r="AE49" s="400"/>
    </row>
    <row r="50" spans="1:31" ht="14.15" customHeight="1" thickBot="1">
      <c r="A50" s="308" t="s">
        <v>54</v>
      </c>
      <c r="B50" s="327" t="s">
        <v>75</v>
      </c>
      <c r="C50" s="571"/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328">
        <v>111.6</v>
      </c>
      <c r="O50" s="328">
        <v>109.5</v>
      </c>
      <c r="P50" s="328">
        <v>108.8</v>
      </c>
      <c r="Q50" s="328">
        <v>107.4</v>
      </c>
      <c r="R50" s="399">
        <v>106.1</v>
      </c>
      <c r="S50" s="339">
        <v>104.6</v>
      </c>
      <c r="T50" s="339">
        <v>103.8</v>
      </c>
      <c r="U50" s="339">
        <v>103.4</v>
      </c>
      <c r="V50" s="339">
        <v>103.2</v>
      </c>
      <c r="W50" s="339">
        <v>101.4</v>
      </c>
      <c r="X50" s="339">
        <v>100.1</v>
      </c>
      <c r="Y50" s="339">
        <v>99.9</v>
      </c>
      <c r="Z50" s="339">
        <v>99.7</v>
      </c>
      <c r="AA50" s="339">
        <v>101.8</v>
      </c>
      <c r="AB50" s="882">
        <v>103.3</v>
      </c>
      <c r="AC50" s="2153">
        <v>103.1</v>
      </c>
      <c r="AD50" s="2154">
        <v>102.8</v>
      </c>
      <c r="AE50" s="401"/>
    </row>
    <row r="53" spans="1:31" ht="13">
      <c r="A53" s="497"/>
      <c r="B53" s="498" t="s">
        <v>608</v>
      </c>
      <c r="C53" s="499" t="s">
        <v>573</v>
      </c>
      <c r="D53" s="497"/>
      <c r="E53" s="497"/>
      <c r="F53" s="497"/>
      <c r="G53" s="497"/>
      <c r="H53" s="497"/>
      <c r="I53" s="497"/>
      <c r="J53" s="497"/>
      <c r="K53" s="497"/>
      <c r="L53" s="497"/>
      <c r="M53" s="497"/>
      <c r="N53" s="497"/>
    </row>
    <row r="54" spans="1:31" ht="13">
      <c r="A54" s="497"/>
      <c r="B54" s="500"/>
      <c r="C54" s="497"/>
      <c r="D54" s="497"/>
      <c r="E54" s="497"/>
      <c r="F54" s="497"/>
      <c r="G54" s="497"/>
      <c r="H54" s="497"/>
      <c r="I54" s="497"/>
      <c r="J54" s="497"/>
      <c r="K54" s="497"/>
      <c r="L54" s="497" t="s">
        <v>496</v>
      </c>
      <c r="M54" s="497"/>
      <c r="N54" s="497"/>
    </row>
    <row r="55" spans="1:31" ht="13">
      <c r="A55" s="501"/>
      <c r="B55" s="502"/>
      <c r="C55" s="502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</row>
    <row r="56" spans="1:31" ht="13">
      <c r="A56" s="503"/>
      <c r="B56" s="497" t="s">
        <v>545</v>
      </c>
      <c r="C56" s="497" t="s">
        <v>546</v>
      </c>
      <c r="D56" s="497" t="s">
        <v>547</v>
      </c>
      <c r="E56" s="497" t="s">
        <v>548</v>
      </c>
      <c r="F56" s="497" t="s">
        <v>549</v>
      </c>
      <c r="G56" s="497" t="s">
        <v>550</v>
      </c>
      <c r="H56" s="497" t="s">
        <v>551</v>
      </c>
      <c r="I56" s="497" t="s">
        <v>552</v>
      </c>
      <c r="J56" s="497" t="s">
        <v>553</v>
      </c>
      <c r="K56" s="497" t="s">
        <v>554</v>
      </c>
      <c r="L56" s="497" t="s">
        <v>555</v>
      </c>
      <c r="M56" s="497" t="s">
        <v>556</v>
      </c>
      <c r="N56" s="497" t="s">
        <v>557</v>
      </c>
    </row>
    <row r="57" spans="1:31" ht="13">
      <c r="A57" s="504"/>
      <c r="B57" s="505"/>
      <c r="C57" s="2250">
        <v>1990</v>
      </c>
      <c r="D57" s="2250">
        <v>1991</v>
      </c>
      <c r="E57" s="2250">
        <v>1992</v>
      </c>
      <c r="F57" s="2250">
        <v>1993</v>
      </c>
      <c r="G57" s="2250">
        <v>1994</v>
      </c>
      <c r="H57" s="2250">
        <v>1995</v>
      </c>
      <c r="I57" s="2250">
        <v>1996</v>
      </c>
      <c r="J57" s="2250">
        <v>1997</v>
      </c>
      <c r="K57" s="2250">
        <v>1998</v>
      </c>
      <c r="L57" s="2250">
        <v>1999</v>
      </c>
      <c r="M57" s="2250">
        <v>2000</v>
      </c>
      <c r="N57" s="2250">
        <v>2001</v>
      </c>
    </row>
    <row r="58" spans="1:31" ht="13">
      <c r="A58" s="501"/>
      <c r="B58" s="506" t="s">
        <v>32</v>
      </c>
      <c r="C58" s="572">
        <v>90.9</v>
      </c>
      <c r="D58" s="572">
        <v>93.3</v>
      </c>
      <c r="E58" s="572">
        <v>94.9</v>
      </c>
      <c r="F58" s="572">
        <v>96</v>
      </c>
      <c r="G58" s="572">
        <v>96.6</v>
      </c>
      <c r="H58" s="572">
        <v>97.2</v>
      </c>
      <c r="I58" s="572">
        <v>98.7</v>
      </c>
      <c r="J58" s="572">
        <v>100.6</v>
      </c>
      <c r="K58" s="572">
        <v>101.1</v>
      </c>
      <c r="L58" s="572">
        <v>100.5</v>
      </c>
      <c r="M58" s="572">
        <v>100</v>
      </c>
      <c r="N58" s="572">
        <v>98.4</v>
      </c>
    </row>
    <row r="59" spans="1:31" ht="13">
      <c r="A59" s="503"/>
      <c r="B59" s="507" t="s">
        <v>33</v>
      </c>
      <c r="C59" s="572">
        <v>90.8</v>
      </c>
      <c r="D59" s="572">
        <v>93.3</v>
      </c>
      <c r="E59" s="572">
        <v>94.8</v>
      </c>
      <c r="F59" s="572">
        <v>95.9</v>
      </c>
      <c r="G59" s="572">
        <v>96.6</v>
      </c>
      <c r="H59" s="572">
        <v>97.2</v>
      </c>
      <c r="I59" s="572">
        <v>98.7</v>
      </c>
      <c r="J59" s="572">
        <v>100.6</v>
      </c>
      <c r="K59" s="572">
        <v>101.1</v>
      </c>
      <c r="L59" s="572">
        <v>100.5</v>
      </c>
      <c r="M59" s="572">
        <v>100</v>
      </c>
      <c r="N59" s="572">
        <v>98.4</v>
      </c>
    </row>
    <row r="60" spans="1:31" ht="13">
      <c r="A60" s="503"/>
      <c r="B60" s="507" t="s">
        <v>558</v>
      </c>
      <c r="C60" s="573">
        <v>94.2</v>
      </c>
      <c r="D60" s="573">
        <v>96.7</v>
      </c>
      <c r="E60" s="573">
        <v>96.8</v>
      </c>
      <c r="F60" s="573">
        <v>99.2</v>
      </c>
      <c r="G60" s="573">
        <v>99</v>
      </c>
      <c r="H60" s="573">
        <v>97.6</v>
      </c>
      <c r="I60" s="573">
        <v>98</v>
      </c>
      <c r="J60" s="573">
        <v>99.9</v>
      </c>
      <c r="K60" s="573">
        <v>101.9</v>
      </c>
      <c r="L60" s="573">
        <v>101</v>
      </c>
      <c r="M60" s="573">
        <v>100.3</v>
      </c>
      <c r="N60" s="573">
        <v>99.3</v>
      </c>
    </row>
    <row r="61" spans="1:31" ht="13">
      <c r="A61" s="503"/>
      <c r="B61" s="507" t="s">
        <v>559</v>
      </c>
      <c r="C61" s="573">
        <v>84</v>
      </c>
      <c r="D61" s="573">
        <v>86.7</v>
      </c>
      <c r="E61" s="573">
        <v>89.7</v>
      </c>
      <c r="F61" s="573">
        <v>91</v>
      </c>
      <c r="G61" s="573">
        <v>93.2</v>
      </c>
      <c r="H61" s="573">
        <v>97.1</v>
      </c>
      <c r="I61" s="573">
        <v>101.2</v>
      </c>
      <c r="J61" s="573">
        <v>102</v>
      </c>
      <c r="K61" s="573">
        <v>102.3</v>
      </c>
      <c r="L61" s="573">
        <v>101</v>
      </c>
      <c r="M61" s="573">
        <v>100</v>
      </c>
      <c r="N61" s="573">
        <v>95.5</v>
      </c>
    </row>
    <row r="62" spans="1:31" ht="13">
      <c r="A62" s="503"/>
      <c r="B62" s="507" t="s">
        <v>560</v>
      </c>
      <c r="C62" s="573">
        <v>96.3</v>
      </c>
      <c r="D62" s="573">
        <v>96.9</v>
      </c>
      <c r="E62" s="573">
        <v>97.5</v>
      </c>
      <c r="F62" s="573">
        <v>97.1</v>
      </c>
      <c r="G62" s="573">
        <v>97</v>
      </c>
      <c r="H62" s="573">
        <v>96.8</v>
      </c>
      <c r="I62" s="573">
        <v>97</v>
      </c>
      <c r="J62" s="573">
        <v>102.2</v>
      </c>
      <c r="K62" s="573">
        <v>100.5</v>
      </c>
      <c r="L62" s="573">
        <v>98.8</v>
      </c>
      <c r="M62" s="573">
        <v>100.2</v>
      </c>
      <c r="N62" s="573">
        <v>101.1</v>
      </c>
    </row>
    <row r="63" spans="1:31" ht="13">
      <c r="A63" s="503"/>
      <c r="B63" s="507" t="s">
        <v>561</v>
      </c>
      <c r="C63" s="573">
        <v>110.2</v>
      </c>
      <c r="D63" s="573">
        <v>111.9</v>
      </c>
      <c r="E63" s="573">
        <v>111.5</v>
      </c>
      <c r="F63" s="573">
        <v>112.2</v>
      </c>
      <c r="G63" s="573">
        <v>111</v>
      </c>
      <c r="H63" s="573">
        <v>109.3</v>
      </c>
      <c r="I63" s="573">
        <v>109.2</v>
      </c>
      <c r="J63" s="573">
        <v>109.2</v>
      </c>
      <c r="K63" s="573">
        <v>107.8</v>
      </c>
      <c r="L63" s="573">
        <v>104.7</v>
      </c>
      <c r="M63" s="573">
        <v>98.8</v>
      </c>
      <c r="N63" s="573">
        <v>96.2</v>
      </c>
    </row>
    <row r="64" spans="1:31" ht="13">
      <c r="A64" s="503"/>
      <c r="B64" s="507" t="s">
        <v>562</v>
      </c>
      <c r="C64" s="573">
        <v>90.4</v>
      </c>
      <c r="D64" s="573">
        <v>95.5</v>
      </c>
      <c r="E64" s="573">
        <v>97.7</v>
      </c>
      <c r="F64" s="573">
        <v>95.1</v>
      </c>
      <c r="G64" s="573">
        <v>94.8</v>
      </c>
      <c r="H64" s="573">
        <v>95.1</v>
      </c>
      <c r="I64" s="573">
        <v>95.6</v>
      </c>
      <c r="J64" s="573">
        <v>98</v>
      </c>
      <c r="K64" s="573">
        <v>98.5</v>
      </c>
      <c r="L64" s="573">
        <v>99.4</v>
      </c>
      <c r="M64" s="573">
        <v>99.7</v>
      </c>
      <c r="N64" s="573">
        <v>97.8</v>
      </c>
    </row>
    <row r="65" spans="1:14" ht="13">
      <c r="A65" s="503"/>
      <c r="B65" s="507" t="s">
        <v>563</v>
      </c>
      <c r="C65" s="573">
        <v>84.7</v>
      </c>
      <c r="D65" s="573">
        <v>84.7</v>
      </c>
      <c r="E65" s="573">
        <v>87.6</v>
      </c>
      <c r="F65" s="573">
        <v>88.6</v>
      </c>
      <c r="G65" s="573">
        <v>90.2</v>
      </c>
      <c r="H65" s="573">
        <v>90.2</v>
      </c>
      <c r="I65" s="573">
        <v>90.1</v>
      </c>
      <c r="J65" s="573">
        <v>96.8</v>
      </c>
      <c r="K65" s="573">
        <v>100.3</v>
      </c>
      <c r="L65" s="573">
        <v>99.6</v>
      </c>
      <c r="M65" s="573">
        <v>100.3</v>
      </c>
      <c r="N65" s="573">
        <v>100.4</v>
      </c>
    </row>
    <row r="66" spans="1:14" ht="13">
      <c r="A66" s="503"/>
      <c r="B66" s="507" t="s">
        <v>574</v>
      </c>
      <c r="C66" s="573">
        <v>98.7</v>
      </c>
      <c r="D66" s="573">
        <v>99.2</v>
      </c>
      <c r="E66" s="573">
        <v>100.8</v>
      </c>
      <c r="F66" s="573">
        <v>101.2</v>
      </c>
      <c r="G66" s="573">
        <v>101</v>
      </c>
      <c r="H66" s="573">
        <v>102.3</v>
      </c>
      <c r="I66" s="573">
        <v>102.7</v>
      </c>
      <c r="J66" s="573">
        <v>103.1</v>
      </c>
      <c r="K66" s="573">
        <v>99.9</v>
      </c>
      <c r="L66" s="573">
        <v>100.2</v>
      </c>
      <c r="M66" s="573">
        <v>99.7</v>
      </c>
      <c r="N66" s="573">
        <v>98.8</v>
      </c>
    </row>
    <row r="67" spans="1:14" ht="13">
      <c r="A67" s="503"/>
      <c r="B67" s="507" t="s">
        <v>575</v>
      </c>
      <c r="C67" s="573">
        <v>73.599999999999994</v>
      </c>
      <c r="D67" s="573">
        <v>77.5</v>
      </c>
      <c r="E67" s="573">
        <v>80.099999999999994</v>
      </c>
      <c r="F67" s="573">
        <v>83.8</v>
      </c>
      <c r="G67" s="573">
        <v>85.5</v>
      </c>
      <c r="H67" s="573">
        <v>87.8</v>
      </c>
      <c r="I67" s="573">
        <v>89.6</v>
      </c>
      <c r="J67" s="573">
        <v>93.5</v>
      </c>
      <c r="K67" s="573">
        <v>95.4</v>
      </c>
      <c r="L67" s="573">
        <v>98.4</v>
      </c>
      <c r="M67" s="573">
        <v>100.4</v>
      </c>
      <c r="N67" s="573">
        <v>101.1</v>
      </c>
    </row>
    <row r="68" spans="1:14" ht="13">
      <c r="A68" s="503"/>
      <c r="B68" s="507" t="s">
        <v>564</v>
      </c>
      <c r="C68" s="573">
        <v>92.7</v>
      </c>
      <c r="D68" s="573">
        <v>96.6</v>
      </c>
      <c r="E68" s="573">
        <v>100.4</v>
      </c>
      <c r="F68" s="573">
        <v>101.6</v>
      </c>
      <c r="G68" s="573">
        <v>101.3</v>
      </c>
      <c r="H68" s="573">
        <v>98</v>
      </c>
      <c r="I68" s="573">
        <v>98.8</v>
      </c>
      <c r="J68" s="573">
        <v>101.6</v>
      </c>
      <c r="K68" s="573">
        <v>101</v>
      </c>
      <c r="L68" s="573">
        <v>100.6</v>
      </c>
      <c r="M68" s="573">
        <v>99.5</v>
      </c>
      <c r="N68" s="573">
        <v>98.7</v>
      </c>
    </row>
    <row r="69" spans="1:14" ht="13">
      <c r="A69" s="503"/>
      <c r="B69" s="507" t="s">
        <v>565</v>
      </c>
      <c r="C69" s="573">
        <v>88.5</v>
      </c>
      <c r="D69" s="573">
        <v>89.8</v>
      </c>
      <c r="E69" s="573">
        <v>90.8</v>
      </c>
      <c r="F69" s="573">
        <v>92.2</v>
      </c>
      <c r="G69" s="573">
        <v>93</v>
      </c>
      <c r="H69" s="573">
        <v>93.7</v>
      </c>
      <c r="I69" s="573">
        <v>96</v>
      </c>
      <c r="J69" s="573">
        <v>98.4</v>
      </c>
      <c r="K69" s="573">
        <v>99.5</v>
      </c>
      <c r="L69" s="573">
        <v>99.5</v>
      </c>
      <c r="M69" s="573">
        <v>100</v>
      </c>
      <c r="N69" s="573">
        <v>100.8</v>
      </c>
    </row>
    <row r="70" spans="1:14" ht="13">
      <c r="A70" s="503"/>
      <c r="B70" s="507" t="s">
        <v>34</v>
      </c>
      <c r="C70" s="573">
        <v>96.6</v>
      </c>
      <c r="D70" s="573">
        <v>98.6</v>
      </c>
      <c r="E70" s="573">
        <v>99.7</v>
      </c>
      <c r="F70" s="573">
        <v>99.5</v>
      </c>
      <c r="G70" s="573">
        <v>100.2</v>
      </c>
      <c r="H70" s="573">
        <v>99.9</v>
      </c>
      <c r="I70" s="573">
        <v>100.6</v>
      </c>
      <c r="J70" s="573">
        <v>102.2</v>
      </c>
      <c r="K70" s="573">
        <v>101.3</v>
      </c>
      <c r="L70" s="573">
        <v>100.4</v>
      </c>
      <c r="M70" s="573">
        <v>100.3</v>
      </c>
      <c r="N70" s="573">
        <v>99.1</v>
      </c>
    </row>
    <row r="71" spans="1:14" ht="13">
      <c r="A71" s="503"/>
      <c r="B71" s="508" t="s">
        <v>35</v>
      </c>
      <c r="C71" s="572">
        <v>93.8</v>
      </c>
      <c r="D71" s="572">
        <v>96.1</v>
      </c>
      <c r="E71" s="572">
        <v>99.1</v>
      </c>
      <c r="F71" s="572">
        <v>99.6</v>
      </c>
      <c r="G71" s="572">
        <v>100.4</v>
      </c>
      <c r="H71" s="572">
        <v>100.7</v>
      </c>
      <c r="I71" s="572">
        <v>101.8</v>
      </c>
      <c r="J71" s="572">
        <v>103.1</v>
      </c>
      <c r="K71" s="572">
        <v>102.4</v>
      </c>
      <c r="L71" s="572">
        <v>100.6</v>
      </c>
      <c r="M71" s="572">
        <v>100</v>
      </c>
      <c r="N71" s="572">
        <v>99.4</v>
      </c>
    </row>
    <row r="72" spans="1:14" ht="13">
      <c r="A72" s="503"/>
      <c r="B72" s="507" t="s">
        <v>36</v>
      </c>
      <c r="C72" s="573">
        <v>93.8</v>
      </c>
      <c r="D72" s="573">
        <v>96.1</v>
      </c>
      <c r="E72" s="573">
        <v>99.1</v>
      </c>
      <c r="F72" s="573">
        <v>99.6</v>
      </c>
      <c r="G72" s="573">
        <v>100.4</v>
      </c>
      <c r="H72" s="573">
        <v>100.7</v>
      </c>
      <c r="I72" s="573">
        <v>101.8</v>
      </c>
      <c r="J72" s="573">
        <v>103.1</v>
      </c>
      <c r="K72" s="573">
        <v>102.4</v>
      </c>
      <c r="L72" s="573">
        <v>100.6</v>
      </c>
      <c r="M72" s="573">
        <v>100</v>
      </c>
      <c r="N72" s="573">
        <v>99.4</v>
      </c>
    </row>
    <row r="73" spans="1:14" ht="13">
      <c r="A73" s="503"/>
      <c r="B73" s="507" t="s">
        <v>37</v>
      </c>
      <c r="C73" s="573">
        <v>93.8</v>
      </c>
      <c r="D73" s="573">
        <v>96.1</v>
      </c>
      <c r="E73" s="573">
        <v>99.1</v>
      </c>
      <c r="F73" s="573">
        <v>99.6</v>
      </c>
      <c r="G73" s="573">
        <v>100.4</v>
      </c>
      <c r="H73" s="573">
        <v>100.7</v>
      </c>
      <c r="I73" s="573">
        <v>101.8</v>
      </c>
      <c r="J73" s="573">
        <v>103.1</v>
      </c>
      <c r="K73" s="573">
        <v>102.4</v>
      </c>
      <c r="L73" s="573">
        <v>100.6</v>
      </c>
      <c r="M73" s="573">
        <v>100</v>
      </c>
      <c r="N73" s="573">
        <v>99.4</v>
      </c>
    </row>
    <row r="74" spans="1:14" ht="13">
      <c r="A74" s="503"/>
      <c r="B74" s="507" t="s">
        <v>38</v>
      </c>
      <c r="C74" s="573">
        <v>93.8</v>
      </c>
      <c r="D74" s="573">
        <v>96.1</v>
      </c>
      <c r="E74" s="573">
        <v>99.1</v>
      </c>
      <c r="F74" s="573">
        <v>99.6</v>
      </c>
      <c r="G74" s="573">
        <v>100.4</v>
      </c>
      <c r="H74" s="573">
        <v>100.7</v>
      </c>
      <c r="I74" s="573">
        <v>101.8</v>
      </c>
      <c r="J74" s="573">
        <v>103.1</v>
      </c>
      <c r="K74" s="573">
        <v>102.4</v>
      </c>
      <c r="L74" s="573">
        <v>100.6</v>
      </c>
      <c r="M74" s="573">
        <v>100</v>
      </c>
      <c r="N74" s="573">
        <v>99.4</v>
      </c>
    </row>
    <row r="75" spans="1:14" ht="13">
      <c r="A75" s="503"/>
      <c r="B75" s="507" t="s">
        <v>566</v>
      </c>
      <c r="C75" s="573">
        <v>93.8</v>
      </c>
      <c r="D75" s="573">
        <v>96.1</v>
      </c>
      <c r="E75" s="573">
        <v>99.1</v>
      </c>
      <c r="F75" s="573">
        <v>99.6</v>
      </c>
      <c r="G75" s="573">
        <v>100.4</v>
      </c>
      <c r="H75" s="573">
        <v>100.7</v>
      </c>
      <c r="I75" s="573">
        <v>101.8</v>
      </c>
      <c r="J75" s="573">
        <v>103.1</v>
      </c>
      <c r="K75" s="573">
        <v>102.4</v>
      </c>
      <c r="L75" s="573">
        <v>100.6</v>
      </c>
      <c r="M75" s="573">
        <v>100</v>
      </c>
      <c r="N75" s="573">
        <v>99.4</v>
      </c>
    </row>
    <row r="76" spans="1:14" ht="13">
      <c r="A76" s="503"/>
      <c r="B76" s="507" t="s">
        <v>40</v>
      </c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497"/>
    </row>
    <row r="77" spans="1:14" ht="13">
      <c r="A77" s="503"/>
      <c r="B77" s="507" t="s">
        <v>41</v>
      </c>
      <c r="C77" s="572">
        <v>91</v>
      </c>
      <c r="D77" s="572">
        <v>93.4</v>
      </c>
      <c r="E77" s="572">
        <v>95.2</v>
      </c>
      <c r="F77" s="572">
        <v>96.2</v>
      </c>
      <c r="G77" s="572">
        <v>97</v>
      </c>
      <c r="H77" s="572">
        <v>97.5</v>
      </c>
      <c r="I77" s="572">
        <v>99</v>
      </c>
      <c r="J77" s="572">
        <v>100.9</v>
      </c>
      <c r="K77" s="572">
        <v>101.3</v>
      </c>
      <c r="L77" s="572">
        <v>100.5</v>
      </c>
      <c r="M77" s="572">
        <v>100</v>
      </c>
      <c r="N77" s="572">
        <v>98.6</v>
      </c>
    </row>
    <row r="78" spans="1:14" ht="13">
      <c r="A78" s="503"/>
      <c r="B78" s="507" t="s">
        <v>42</v>
      </c>
      <c r="C78" s="574">
        <v>96.6</v>
      </c>
      <c r="D78" s="574">
        <v>99.7</v>
      </c>
      <c r="E78" s="574">
        <v>101.8</v>
      </c>
      <c r="F78" s="574">
        <v>101.8</v>
      </c>
      <c r="G78" s="574">
        <v>101.8</v>
      </c>
      <c r="H78" s="574">
        <v>101.9</v>
      </c>
      <c r="I78" s="574">
        <v>102.6</v>
      </c>
      <c r="J78" s="574">
        <v>103.8</v>
      </c>
      <c r="K78" s="574">
        <v>102.6</v>
      </c>
      <c r="L78" s="574">
        <v>100.9</v>
      </c>
      <c r="M78" s="574">
        <v>99.9</v>
      </c>
      <c r="N78" s="574">
        <v>98.8</v>
      </c>
    </row>
    <row r="79" spans="1:14" ht="13">
      <c r="A79" s="503"/>
      <c r="B79" s="508" t="s">
        <v>43</v>
      </c>
      <c r="C79" s="572">
        <v>104.9</v>
      </c>
      <c r="D79" s="572">
        <v>107.1</v>
      </c>
      <c r="E79" s="572">
        <v>107.1</v>
      </c>
      <c r="F79" s="572">
        <v>106.1</v>
      </c>
      <c r="G79" s="572">
        <v>105.3</v>
      </c>
      <c r="H79" s="572">
        <v>104.3</v>
      </c>
      <c r="I79" s="572">
        <v>104.4</v>
      </c>
      <c r="J79" s="572">
        <v>104.4</v>
      </c>
      <c r="K79" s="572">
        <v>102.4</v>
      </c>
      <c r="L79" s="572">
        <v>100.8</v>
      </c>
      <c r="M79" s="572">
        <v>99.5</v>
      </c>
      <c r="N79" s="572">
        <v>97.2</v>
      </c>
    </row>
    <row r="80" spans="1:14" ht="13">
      <c r="A80" s="503"/>
      <c r="B80" s="507" t="s">
        <v>44</v>
      </c>
      <c r="C80" s="572">
        <v>104.3</v>
      </c>
      <c r="D80" s="572">
        <v>106.5</v>
      </c>
      <c r="E80" s="572">
        <v>107.1</v>
      </c>
      <c r="F80" s="572">
        <v>106.2</v>
      </c>
      <c r="G80" s="572">
        <v>105.3</v>
      </c>
      <c r="H80" s="572">
        <v>104.3</v>
      </c>
      <c r="I80" s="572">
        <v>104.3</v>
      </c>
      <c r="J80" s="572">
        <v>104.5</v>
      </c>
      <c r="K80" s="572">
        <v>102.5</v>
      </c>
      <c r="L80" s="572">
        <v>100.8</v>
      </c>
      <c r="M80" s="572">
        <v>99.5</v>
      </c>
      <c r="N80" s="572">
        <v>97.2</v>
      </c>
    </row>
    <row r="81" spans="1:14" ht="13">
      <c r="A81" s="503"/>
      <c r="B81" s="508" t="s">
        <v>264</v>
      </c>
      <c r="C81" s="572">
        <v>105.4</v>
      </c>
      <c r="D81" s="572">
        <v>107.7</v>
      </c>
      <c r="E81" s="572">
        <v>108.3</v>
      </c>
      <c r="F81" s="572">
        <v>107.6</v>
      </c>
      <c r="G81" s="572">
        <v>106.2</v>
      </c>
      <c r="H81" s="572">
        <v>105</v>
      </c>
      <c r="I81" s="572">
        <v>104.8</v>
      </c>
      <c r="J81" s="572">
        <v>104.7</v>
      </c>
      <c r="K81" s="572">
        <v>102.8</v>
      </c>
      <c r="L81" s="572">
        <v>101.1</v>
      </c>
      <c r="M81" s="572">
        <v>99.4</v>
      </c>
      <c r="N81" s="572">
        <v>97</v>
      </c>
    </row>
    <row r="82" spans="1:14" ht="13">
      <c r="A82" s="503"/>
      <c r="B82" s="507" t="s">
        <v>265</v>
      </c>
      <c r="C82" s="573">
        <v>96.2</v>
      </c>
      <c r="D82" s="573">
        <v>98.9</v>
      </c>
      <c r="E82" s="573">
        <v>100.2</v>
      </c>
      <c r="F82" s="573">
        <v>101.8</v>
      </c>
      <c r="G82" s="573">
        <v>102.2</v>
      </c>
      <c r="H82" s="573">
        <v>101</v>
      </c>
      <c r="I82" s="573">
        <v>102.2</v>
      </c>
      <c r="J82" s="573">
        <v>103.4</v>
      </c>
      <c r="K82" s="573">
        <v>100.8</v>
      </c>
      <c r="L82" s="573">
        <v>100.2</v>
      </c>
      <c r="M82" s="573">
        <v>99.8</v>
      </c>
      <c r="N82" s="573">
        <v>98.5</v>
      </c>
    </row>
    <row r="83" spans="1:14" ht="13">
      <c r="A83" s="503"/>
      <c r="B83" s="507" t="s">
        <v>266</v>
      </c>
      <c r="C83" s="573">
        <v>108.5</v>
      </c>
      <c r="D83" s="573">
        <v>110.2</v>
      </c>
      <c r="E83" s="573">
        <v>110.5</v>
      </c>
      <c r="F83" s="573">
        <v>109.4</v>
      </c>
      <c r="G83" s="573">
        <v>107.6</v>
      </c>
      <c r="H83" s="573">
        <v>106.8</v>
      </c>
      <c r="I83" s="573">
        <v>106</v>
      </c>
      <c r="J83" s="573">
        <v>105.2</v>
      </c>
      <c r="K83" s="573">
        <v>103.5</v>
      </c>
      <c r="L83" s="573">
        <v>101.4</v>
      </c>
      <c r="M83" s="573">
        <v>99.3</v>
      </c>
      <c r="N83" s="573">
        <v>96.6</v>
      </c>
    </row>
    <row r="84" spans="1:14" ht="13">
      <c r="A84" s="503"/>
      <c r="B84" s="508" t="s">
        <v>267</v>
      </c>
      <c r="C84" s="572">
        <v>100.1</v>
      </c>
      <c r="D84" s="572">
        <v>103.2</v>
      </c>
      <c r="E84" s="572">
        <v>103.9</v>
      </c>
      <c r="F84" s="572">
        <v>103.1</v>
      </c>
      <c r="G84" s="572">
        <v>102.8</v>
      </c>
      <c r="H84" s="572">
        <v>102.7</v>
      </c>
      <c r="I84" s="572">
        <v>103</v>
      </c>
      <c r="J84" s="572">
        <v>103.8</v>
      </c>
      <c r="K84" s="572">
        <v>101.6</v>
      </c>
      <c r="L84" s="572">
        <v>100.2</v>
      </c>
      <c r="M84" s="572">
        <v>99.6</v>
      </c>
      <c r="N84" s="572">
        <v>97.7</v>
      </c>
    </row>
    <row r="85" spans="1:14" ht="13">
      <c r="A85" s="503"/>
      <c r="B85" s="507" t="s">
        <v>265</v>
      </c>
      <c r="C85" s="573">
        <v>96.2</v>
      </c>
      <c r="D85" s="573">
        <v>99.1</v>
      </c>
      <c r="E85" s="573">
        <v>100.1</v>
      </c>
      <c r="F85" s="573">
        <v>101.2</v>
      </c>
      <c r="G85" s="573">
        <v>101.4</v>
      </c>
      <c r="H85" s="573">
        <v>100.7</v>
      </c>
      <c r="I85" s="573">
        <v>101.7</v>
      </c>
      <c r="J85" s="573">
        <v>103.1</v>
      </c>
      <c r="K85" s="573">
        <v>100.8</v>
      </c>
      <c r="L85" s="573">
        <v>100</v>
      </c>
      <c r="M85" s="573">
        <v>99.8</v>
      </c>
      <c r="N85" s="573">
        <v>98.4</v>
      </c>
    </row>
    <row r="86" spans="1:14" ht="13">
      <c r="A86" s="503"/>
      <c r="B86" s="507" t="s">
        <v>266</v>
      </c>
      <c r="C86" s="573">
        <v>100.6</v>
      </c>
      <c r="D86" s="573">
        <v>103.8</v>
      </c>
      <c r="E86" s="573">
        <v>104.6</v>
      </c>
      <c r="F86" s="573">
        <v>103.7</v>
      </c>
      <c r="G86" s="573">
        <v>103.5</v>
      </c>
      <c r="H86" s="573">
        <v>103.3</v>
      </c>
      <c r="I86" s="573">
        <v>103.7</v>
      </c>
      <c r="J86" s="573">
        <v>103.8</v>
      </c>
      <c r="K86" s="573">
        <v>101.7</v>
      </c>
      <c r="L86" s="573">
        <v>100.2</v>
      </c>
      <c r="M86" s="573">
        <v>99.7</v>
      </c>
      <c r="N86" s="573">
        <v>97.9</v>
      </c>
    </row>
    <row r="87" spans="1:14" ht="13">
      <c r="A87" s="503"/>
      <c r="B87" s="507" t="s">
        <v>268</v>
      </c>
      <c r="C87" s="573">
        <v>100.3</v>
      </c>
      <c r="D87" s="573">
        <v>103.3</v>
      </c>
      <c r="E87" s="573">
        <v>103.9</v>
      </c>
      <c r="F87" s="573">
        <v>103</v>
      </c>
      <c r="G87" s="573">
        <v>102.6</v>
      </c>
      <c r="H87" s="573">
        <v>102.6</v>
      </c>
      <c r="I87" s="573">
        <v>102.9</v>
      </c>
      <c r="J87" s="573">
        <v>104</v>
      </c>
      <c r="K87" s="573">
        <v>101.6</v>
      </c>
      <c r="L87" s="573">
        <v>100.3</v>
      </c>
      <c r="M87" s="573">
        <v>99.6</v>
      </c>
      <c r="N87" s="573">
        <v>97.6</v>
      </c>
    </row>
    <row r="88" spans="1:14" ht="13">
      <c r="A88" s="503"/>
      <c r="B88" s="507" t="s">
        <v>50</v>
      </c>
      <c r="C88" s="572">
        <v>120.5</v>
      </c>
      <c r="D88" s="572">
        <v>117.9</v>
      </c>
      <c r="E88" s="572">
        <v>110.6</v>
      </c>
      <c r="F88" s="572">
        <v>110.9</v>
      </c>
      <c r="G88" s="572">
        <v>110.4</v>
      </c>
      <c r="H88" s="572">
        <v>107.5</v>
      </c>
      <c r="I88" s="572">
        <v>109.4</v>
      </c>
      <c r="J88" s="572">
        <v>104.2</v>
      </c>
      <c r="K88" s="572">
        <v>101.7</v>
      </c>
      <c r="L88" s="572">
        <v>100.9</v>
      </c>
      <c r="M88" s="572">
        <v>99.4</v>
      </c>
      <c r="N88" s="572">
        <v>92.7</v>
      </c>
    </row>
    <row r="89" spans="1:14" ht="13">
      <c r="A89" s="503"/>
      <c r="B89" s="508" t="s">
        <v>611</v>
      </c>
      <c r="C89" s="573">
        <v>120.8</v>
      </c>
      <c r="D89" s="573">
        <v>118.1</v>
      </c>
      <c r="E89" s="573">
        <v>115.3</v>
      </c>
      <c r="F89" s="573">
        <v>111.5</v>
      </c>
      <c r="G89" s="573">
        <v>110.2</v>
      </c>
      <c r="H89" s="573">
        <v>107.6</v>
      </c>
      <c r="I89" s="573">
        <v>109.4</v>
      </c>
      <c r="J89" s="573">
        <v>104.2</v>
      </c>
      <c r="K89" s="573">
        <v>101.7</v>
      </c>
      <c r="L89" s="573">
        <v>100.9</v>
      </c>
      <c r="M89" s="573">
        <v>99.4</v>
      </c>
      <c r="N89" s="573">
        <v>92.9</v>
      </c>
    </row>
    <row r="90" spans="1:14" ht="13">
      <c r="A90" s="503"/>
      <c r="B90" s="508" t="s">
        <v>609</v>
      </c>
      <c r="C90" s="573">
        <v>99.9</v>
      </c>
      <c r="D90" s="573">
        <v>98.2</v>
      </c>
      <c r="E90" s="573">
        <v>97.6</v>
      </c>
      <c r="F90" s="573">
        <v>96.7</v>
      </c>
      <c r="G90" s="573">
        <v>96</v>
      </c>
      <c r="H90" s="573">
        <v>96.8</v>
      </c>
      <c r="I90" s="573">
        <v>98.4</v>
      </c>
      <c r="J90" s="573">
        <v>96.5</v>
      </c>
      <c r="K90" s="573">
        <v>95.9</v>
      </c>
      <c r="L90" s="573">
        <v>99.1</v>
      </c>
      <c r="M90" s="573">
        <v>99.5</v>
      </c>
      <c r="N90" s="573">
        <v>98.9</v>
      </c>
    </row>
    <row r="91" spans="1:14" ht="13">
      <c r="A91" s="503"/>
      <c r="B91" s="508" t="s">
        <v>568</v>
      </c>
      <c r="C91" s="575" t="s">
        <v>467</v>
      </c>
      <c r="D91" s="575" t="s">
        <v>467</v>
      </c>
      <c r="E91" s="575" t="s">
        <v>467</v>
      </c>
      <c r="F91" s="575" t="s">
        <v>467</v>
      </c>
      <c r="G91" s="575" t="s">
        <v>467</v>
      </c>
      <c r="H91" s="575" t="s">
        <v>467</v>
      </c>
      <c r="I91" s="575" t="s">
        <v>467</v>
      </c>
      <c r="J91" s="575" t="s">
        <v>467</v>
      </c>
      <c r="K91" s="575" t="s">
        <v>467</v>
      </c>
      <c r="L91" s="575" t="s">
        <v>467</v>
      </c>
      <c r="M91" s="575" t="s">
        <v>467</v>
      </c>
      <c r="N91" s="575" t="s">
        <v>467</v>
      </c>
    </row>
    <row r="92" spans="1:14" ht="13">
      <c r="A92" s="503"/>
      <c r="B92" s="507" t="s">
        <v>569</v>
      </c>
      <c r="C92" s="576">
        <v>110.4</v>
      </c>
      <c r="D92" s="576">
        <v>110.4</v>
      </c>
      <c r="E92" s="576">
        <v>109</v>
      </c>
      <c r="F92" s="576">
        <v>106</v>
      </c>
      <c r="G92" s="576">
        <v>105</v>
      </c>
      <c r="H92" s="576">
        <v>104.5</v>
      </c>
      <c r="I92" s="576">
        <v>103.7</v>
      </c>
      <c r="J92" s="576">
        <v>104.6</v>
      </c>
      <c r="K92" s="576">
        <v>102.8</v>
      </c>
      <c r="L92" s="576">
        <v>100.8</v>
      </c>
      <c r="M92" s="576">
        <v>99.7</v>
      </c>
      <c r="N92" s="576">
        <v>97.8</v>
      </c>
    </row>
    <row r="93" spans="1:14" ht="13">
      <c r="A93" s="503"/>
      <c r="B93" s="507" t="s">
        <v>570</v>
      </c>
      <c r="C93" s="576">
        <v>111.8</v>
      </c>
      <c r="D93" s="576">
        <v>110.3</v>
      </c>
      <c r="E93" s="576">
        <v>108.4</v>
      </c>
      <c r="F93" s="576">
        <v>104.4</v>
      </c>
      <c r="G93" s="576">
        <v>103.1</v>
      </c>
      <c r="H93" s="576">
        <v>103.5</v>
      </c>
      <c r="I93" s="576">
        <v>102.7</v>
      </c>
      <c r="J93" s="576">
        <v>104.1</v>
      </c>
      <c r="K93" s="576">
        <v>101.6</v>
      </c>
      <c r="L93" s="576">
        <v>100</v>
      </c>
      <c r="M93" s="576">
        <v>99.8</v>
      </c>
      <c r="N93" s="576">
        <v>97.9</v>
      </c>
    </row>
    <row r="94" spans="1:14" ht="13">
      <c r="A94" s="503"/>
      <c r="B94" s="507" t="s">
        <v>571</v>
      </c>
      <c r="C94" s="572">
        <v>94.8</v>
      </c>
      <c r="D94" s="572">
        <v>98.3</v>
      </c>
      <c r="E94" s="572">
        <v>99.7</v>
      </c>
      <c r="F94" s="572">
        <v>100.7</v>
      </c>
      <c r="G94" s="572">
        <v>101</v>
      </c>
      <c r="H94" s="572">
        <v>100.7</v>
      </c>
      <c r="I94" s="572">
        <v>101.8</v>
      </c>
      <c r="J94" s="572">
        <v>102.5</v>
      </c>
      <c r="K94" s="572">
        <v>102.6</v>
      </c>
      <c r="L94" s="572">
        <v>101.2</v>
      </c>
      <c r="M94" s="572">
        <v>99.8</v>
      </c>
      <c r="N94" s="572">
        <v>98.2</v>
      </c>
    </row>
    <row r="95" spans="1:14" ht="13">
      <c r="A95" s="503"/>
      <c r="B95" s="507" t="s">
        <v>273</v>
      </c>
      <c r="C95" s="572">
        <v>94.8</v>
      </c>
      <c r="D95" s="572">
        <v>98.3</v>
      </c>
      <c r="E95" s="572">
        <v>99.7</v>
      </c>
      <c r="F95" s="572">
        <v>100.7</v>
      </c>
      <c r="G95" s="572">
        <v>101</v>
      </c>
      <c r="H95" s="572">
        <v>100.7</v>
      </c>
      <c r="I95" s="572">
        <v>101.8</v>
      </c>
      <c r="J95" s="572">
        <v>102.5</v>
      </c>
      <c r="K95" s="572">
        <v>102.6</v>
      </c>
      <c r="L95" s="572">
        <v>101.2</v>
      </c>
      <c r="M95" s="572">
        <v>99.8</v>
      </c>
      <c r="N95" s="572">
        <v>98.2</v>
      </c>
    </row>
    <row r="96" spans="1:14" ht="13">
      <c r="A96" s="501" t="s">
        <v>53</v>
      </c>
      <c r="B96" s="510" t="s">
        <v>274</v>
      </c>
      <c r="C96" s="577">
        <v>94.8</v>
      </c>
      <c r="D96" s="577">
        <v>98.3</v>
      </c>
      <c r="E96" s="577">
        <v>99.7</v>
      </c>
      <c r="F96" s="577">
        <v>100.7</v>
      </c>
      <c r="G96" s="577">
        <v>101</v>
      </c>
      <c r="H96" s="577">
        <v>100.7</v>
      </c>
      <c r="I96" s="577">
        <v>101.8</v>
      </c>
      <c r="J96" s="577">
        <v>102.5</v>
      </c>
      <c r="K96" s="577">
        <v>102.6</v>
      </c>
      <c r="L96" s="577">
        <v>101.2</v>
      </c>
      <c r="M96" s="577">
        <v>99.8</v>
      </c>
      <c r="N96" s="577">
        <v>98.2</v>
      </c>
    </row>
    <row r="97" spans="1:14" ht="13">
      <c r="A97" s="504" t="s">
        <v>54</v>
      </c>
      <c r="B97" s="511" t="s">
        <v>610</v>
      </c>
      <c r="C97" s="578">
        <v>94.8</v>
      </c>
      <c r="D97" s="578">
        <v>98.3</v>
      </c>
      <c r="E97" s="578">
        <v>99.7</v>
      </c>
      <c r="F97" s="578">
        <v>100.7</v>
      </c>
      <c r="G97" s="578">
        <v>101</v>
      </c>
      <c r="H97" s="578">
        <v>100.7</v>
      </c>
      <c r="I97" s="578">
        <v>101.8</v>
      </c>
      <c r="J97" s="578">
        <v>102.5</v>
      </c>
      <c r="K97" s="578">
        <v>102.6</v>
      </c>
      <c r="L97" s="578">
        <v>101.2</v>
      </c>
      <c r="M97" s="578">
        <v>99.8</v>
      </c>
      <c r="N97" s="578">
        <v>98.2</v>
      </c>
    </row>
    <row r="98" spans="1:14" ht="13">
      <c r="A98" s="497"/>
      <c r="B98" s="497"/>
      <c r="C98" s="497"/>
      <c r="D98" s="497"/>
      <c r="E98" s="497"/>
      <c r="F98" s="497"/>
      <c r="G98" s="497"/>
      <c r="H98" s="497"/>
      <c r="I98" s="497"/>
      <c r="J98" s="497"/>
      <c r="K98" s="497"/>
      <c r="L98" s="497"/>
      <c r="M98" s="497"/>
      <c r="N98" s="497"/>
    </row>
    <row r="99" spans="1:14" ht="13">
      <c r="A99" s="497"/>
      <c r="B99" s="497"/>
      <c r="C99" s="497"/>
      <c r="D99" s="497"/>
      <c r="E99" s="497"/>
      <c r="F99" s="497"/>
      <c r="G99" s="497"/>
      <c r="H99" s="497"/>
      <c r="I99" s="497"/>
      <c r="J99" s="497"/>
      <c r="K99" s="497"/>
      <c r="L99" s="497"/>
      <c r="M99" s="497"/>
      <c r="N99" s="497"/>
    </row>
    <row r="100" spans="1:14" ht="13">
      <c r="A100" s="497"/>
      <c r="B100" s="497"/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497"/>
    </row>
    <row r="101" spans="1:14" ht="13">
      <c r="A101" s="497"/>
      <c r="B101" s="497"/>
      <c r="C101" s="497"/>
      <c r="D101" s="497"/>
      <c r="E101" s="509"/>
      <c r="F101" s="497"/>
      <c r="G101" s="497"/>
      <c r="H101" s="497"/>
      <c r="I101" s="497"/>
      <c r="J101" s="497"/>
      <c r="K101" s="497"/>
      <c r="L101" s="497"/>
      <c r="M101" s="497"/>
      <c r="N101" s="497"/>
    </row>
    <row r="102" spans="1:14" ht="13">
      <c r="A102" s="497"/>
      <c r="B102" s="497"/>
      <c r="C102" s="497"/>
      <c r="D102" s="497"/>
      <c r="E102" s="497"/>
      <c r="F102" s="497"/>
      <c r="G102" s="497"/>
      <c r="H102" s="497"/>
      <c r="I102" s="497"/>
      <c r="J102" s="497"/>
      <c r="K102" s="497"/>
      <c r="L102" s="497"/>
      <c r="M102" s="497"/>
      <c r="N102" s="497"/>
    </row>
  </sheetData>
  <mergeCells count="1">
    <mergeCell ref="A4:B4"/>
  </mergeCells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FD22-9271-4E76-9A66-995907ABCA61}">
  <sheetPr>
    <tabColor theme="9" tint="0.79998168889431442"/>
  </sheetPr>
  <dimension ref="A1:CD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3"/>
  <cols>
    <col min="1" max="1" width="11.36328125" customWidth="1"/>
    <col min="2" max="2" width="5" customWidth="1"/>
    <col min="3" max="3" width="10.90625" hidden="1" customWidth="1"/>
    <col min="4" max="6" width="10.90625" customWidth="1"/>
    <col min="7" max="7" width="10.90625" hidden="1" customWidth="1"/>
    <col min="8" max="9" width="10.90625" customWidth="1"/>
    <col min="10" max="11" width="7.453125" customWidth="1"/>
    <col min="12" max="13" width="10.90625" customWidth="1"/>
    <col min="14" max="15" width="10.90625" hidden="1" customWidth="1"/>
    <col min="16" max="17" width="11" hidden="1" customWidth="1"/>
    <col min="18" max="19" width="11" customWidth="1"/>
    <col min="20" max="20" width="11.08984375" customWidth="1"/>
    <col min="21" max="21" width="9.08984375" customWidth="1"/>
    <col min="22" max="23" width="9" customWidth="1"/>
    <col min="24" max="24" width="8" customWidth="1"/>
    <col min="25" max="25" width="8.1796875" customWidth="1"/>
    <col min="26" max="29" width="12" customWidth="1"/>
    <col min="30" max="31" width="8.6328125" customWidth="1"/>
    <col min="32" max="32" width="12.90625" customWidth="1"/>
    <col min="33" max="33" width="11.36328125" customWidth="1"/>
    <col min="34" max="34" width="5.81640625" customWidth="1"/>
    <col min="35" max="35" width="11.6328125" customWidth="1"/>
    <col min="36" max="39" width="11.6328125" hidden="1" customWidth="1"/>
    <col min="40" max="40" width="11.6328125" customWidth="1"/>
    <col min="41" max="44" width="11.6328125" hidden="1" customWidth="1"/>
    <col min="45" max="46" width="11.6328125" customWidth="1"/>
    <col min="47" max="47" width="11.6328125" hidden="1" customWidth="1"/>
    <col min="48" max="48" width="11.6328125" customWidth="1"/>
    <col min="49" max="50" width="10.1796875" hidden="1" customWidth="1"/>
    <col min="51" max="51" width="10.1796875" customWidth="1"/>
    <col min="52" max="52" width="13.6328125" customWidth="1"/>
    <col min="53" max="53" width="11.08984375" customWidth="1"/>
    <col min="54" max="54" width="5.1796875" hidden="1" customWidth="1"/>
    <col min="55" max="55" width="9.1796875" hidden="1" customWidth="1"/>
    <col min="56" max="56" width="9.6328125" hidden="1" customWidth="1"/>
    <col min="57" max="61" width="9.6328125" customWidth="1"/>
    <col min="62" max="62" width="5.08984375" customWidth="1"/>
    <col min="63" max="63" width="10.453125" customWidth="1"/>
    <col min="64" max="65" width="10.1796875" hidden="1" customWidth="1"/>
    <col min="66" max="70" width="10.1796875" customWidth="1"/>
    <col min="71" max="71" width="10.1796875" hidden="1" customWidth="1"/>
    <col min="72" max="72" width="7.90625" customWidth="1"/>
    <col min="73" max="73" width="10.453125" customWidth="1"/>
    <col min="74" max="74" width="11" customWidth="1"/>
    <col min="75" max="77" width="10.90625" customWidth="1"/>
    <col min="78" max="79" width="8.6328125" customWidth="1"/>
    <col min="80" max="80" width="10.90625" customWidth="1"/>
  </cols>
  <sheetData>
    <row r="1" spans="1:82">
      <c r="A1" s="872" t="s">
        <v>215</v>
      </c>
      <c r="B1" s="872"/>
      <c r="C1" s="1627"/>
      <c r="D1" s="1627" t="s">
        <v>0</v>
      </c>
      <c r="E1" s="2049" t="s">
        <v>216</v>
      </c>
      <c r="F1" s="2050" t="s">
        <v>1038</v>
      </c>
      <c r="G1" s="1627"/>
      <c r="H1" s="2049" t="s">
        <v>380</v>
      </c>
      <c r="I1" s="2049"/>
      <c r="J1" s="2051">
        <f>SUM(K23:K27)/SUM(J23:J27)</f>
        <v>0.93198984300435317</v>
      </c>
      <c r="K1" s="2049"/>
      <c r="L1" s="2049" t="s">
        <v>216</v>
      </c>
      <c r="M1" s="2049"/>
      <c r="N1" s="1627"/>
      <c r="O1" s="1627" t="s">
        <v>0</v>
      </c>
      <c r="P1" s="1627"/>
      <c r="Q1" s="1627"/>
      <c r="R1" s="2049" t="s">
        <v>380</v>
      </c>
      <c r="S1" s="2049" t="s">
        <v>216</v>
      </c>
      <c r="T1" s="2049" t="s">
        <v>216</v>
      </c>
      <c r="U1" s="1627"/>
      <c r="V1" s="1627"/>
      <c r="W1" s="1627"/>
      <c r="X1" s="1627"/>
      <c r="Y1" s="1627"/>
      <c r="Z1" s="2049" t="s">
        <v>380</v>
      </c>
      <c r="AA1" s="2049" t="s">
        <v>216</v>
      </c>
      <c r="AB1" s="1627"/>
      <c r="AC1" s="2049" t="s">
        <v>216</v>
      </c>
      <c r="AD1" s="1627"/>
      <c r="AE1" s="1627"/>
      <c r="AF1" s="1627"/>
      <c r="AG1" s="2052" t="s">
        <v>182</v>
      </c>
      <c r="AH1" s="2052"/>
      <c r="AI1" s="2049" t="s">
        <v>216</v>
      </c>
      <c r="AJ1" s="2049" t="s">
        <v>380</v>
      </c>
      <c r="AK1" s="2049" t="s">
        <v>380</v>
      </c>
      <c r="AL1" s="2049" t="s">
        <v>380</v>
      </c>
      <c r="AM1" s="2049" t="s">
        <v>380</v>
      </c>
      <c r="AN1" s="2049" t="s">
        <v>216</v>
      </c>
      <c r="AO1" s="2049" t="s">
        <v>380</v>
      </c>
      <c r="AP1" s="2049" t="s">
        <v>380</v>
      </c>
      <c r="AQ1" s="2049"/>
      <c r="AR1" s="2049"/>
      <c r="AS1" s="2049" t="s">
        <v>216</v>
      </c>
      <c r="AT1" s="2049" t="s">
        <v>216</v>
      </c>
      <c r="AU1" s="2049" t="s">
        <v>380</v>
      </c>
      <c r="AV1" s="2049" t="s">
        <v>216</v>
      </c>
      <c r="AW1" s="2049" t="s">
        <v>380</v>
      </c>
      <c r="AX1" s="2049" t="s">
        <v>380</v>
      </c>
      <c r="AY1" s="2049" t="s">
        <v>216</v>
      </c>
      <c r="AZ1" s="1627"/>
      <c r="BA1" s="1627"/>
      <c r="BB1" s="1627"/>
      <c r="BC1" s="1627"/>
      <c r="BD1" s="1627" t="s">
        <v>160</v>
      </c>
      <c r="BE1" s="1627"/>
      <c r="BF1" s="1627"/>
      <c r="BG1" s="1627"/>
      <c r="BH1" s="1627"/>
      <c r="BI1" s="1627"/>
      <c r="BJ1" s="1627"/>
      <c r="BK1" s="1627"/>
      <c r="BL1" s="1627"/>
      <c r="BM1" s="1627"/>
      <c r="BN1" s="1627"/>
      <c r="BO1" s="1627"/>
      <c r="BP1" s="1627"/>
      <c r="BQ1" s="1627"/>
      <c r="BR1" s="1627"/>
    </row>
    <row r="2" spans="1:82" ht="23.25" customHeight="1">
      <c r="A2" s="2276" t="s">
        <v>170</v>
      </c>
      <c r="B2" s="2277"/>
      <c r="C2" s="2048" t="s">
        <v>1</v>
      </c>
      <c r="D2" s="2053" t="s">
        <v>333</v>
      </c>
      <c r="E2" s="2048" t="s">
        <v>1</v>
      </c>
      <c r="F2" s="1788"/>
      <c r="G2" s="2048"/>
      <c r="H2" s="2284" t="s">
        <v>3</v>
      </c>
      <c r="I2" s="2280"/>
      <c r="J2" s="2280"/>
      <c r="K2" s="2280"/>
      <c r="L2" s="2280"/>
      <c r="M2" s="1788"/>
      <c r="N2" s="2290" t="s">
        <v>2</v>
      </c>
      <c r="O2" s="2291"/>
      <c r="P2" s="2292"/>
      <c r="Q2" s="2284" t="s">
        <v>162</v>
      </c>
      <c r="R2" s="2280"/>
      <c r="S2" s="2280"/>
      <c r="T2" s="2280"/>
      <c r="U2" s="2280"/>
      <c r="V2" s="2280"/>
      <c r="W2" s="2281"/>
      <c r="X2" s="2280" t="s">
        <v>165</v>
      </c>
      <c r="Y2" s="2281"/>
      <c r="Z2" s="2054" t="s">
        <v>168</v>
      </c>
      <c r="AA2" s="1800" t="s">
        <v>168</v>
      </c>
      <c r="AB2" s="1799" t="s">
        <v>169</v>
      </c>
      <c r="AC2" s="1800" t="s">
        <v>169</v>
      </c>
      <c r="AD2" s="2280" t="s">
        <v>165</v>
      </c>
      <c r="AE2" s="2280"/>
      <c r="AF2" s="1795"/>
      <c r="AG2" s="2282" t="s">
        <v>170</v>
      </c>
      <c r="AH2" s="2277"/>
      <c r="AI2" s="2284" t="s">
        <v>174</v>
      </c>
      <c r="AJ2" s="2280"/>
      <c r="AK2" s="2280"/>
      <c r="AL2" s="2280"/>
      <c r="AM2" s="2280"/>
      <c r="AN2" s="2280"/>
      <c r="AO2" s="2280"/>
      <c r="AP2" s="2281"/>
      <c r="AQ2" s="2290" t="s">
        <v>276</v>
      </c>
      <c r="AR2" s="2291"/>
      <c r="AS2" s="2292"/>
      <c r="AT2" s="2280" t="s">
        <v>180</v>
      </c>
      <c r="AU2" s="2282"/>
      <c r="AV2" s="2277"/>
      <c r="AW2" s="2285" t="s">
        <v>277</v>
      </c>
      <c r="AX2" s="2286"/>
      <c r="AY2" s="2287"/>
      <c r="AZ2" s="1627"/>
      <c r="BA2" s="872" t="s">
        <v>407</v>
      </c>
      <c r="BB2" s="1627"/>
      <c r="BC2" s="1627"/>
      <c r="BD2" s="1627"/>
      <c r="BE2" s="1627"/>
      <c r="BF2" s="1627"/>
      <c r="BG2" s="1627"/>
      <c r="BH2" s="1627"/>
      <c r="BI2" s="1627" t="s">
        <v>408</v>
      </c>
      <c r="BJ2" s="1627"/>
      <c r="BK2" s="872" t="s">
        <v>409</v>
      </c>
      <c r="BL2" s="1627"/>
      <c r="BM2" s="1627"/>
      <c r="BN2" s="1627"/>
      <c r="BO2" s="1627"/>
      <c r="BP2" s="1627"/>
      <c r="BQ2" s="1627"/>
      <c r="BR2" s="1627"/>
      <c r="BU2" s="6" t="s">
        <v>410</v>
      </c>
      <c r="CB2" s="1740" t="s">
        <v>214</v>
      </c>
    </row>
    <row r="3" spans="1:82">
      <c r="A3" s="2278"/>
      <c r="B3" s="2279"/>
      <c r="C3" s="970" t="s">
        <v>4</v>
      </c>
      <c r="D3" s="2055" t="s">
        <v>4</v>
      </c>
      <c r="E3" s="2055" t="s">
        <v>4</v>
      </c>
      <c r="F3" s="1794" t="s">
        <v>164</v>
      </c>
      <c r="G3" s="970" t="s">
        <v>129</v>
      </c>
      <c r="H3" s="2055" t="s">
        <v>278</v>
      </c>
      <c r="I3" s="1800" t="s">
        <v>279</v>
      </c>
      <c r="J3" s="2049"/>
      <c r="K3" s="2049"/>
      <c r="L3" s="1800" t="s">
        <v>411</v>
      </c>
      <c r="M3" s="1638" t="s">
        <v>164</v>
      </c>
      <c r="N3" s="1789" t="s">
        <v>4</v>
      </c>
      <c r="O3" s="2055" t="s">
        <v>4</v>
      </c>
      <c r="P3" s="1794" t="s">
        <v>129</v>
      </c>
      <c r="Q3" s="2049" t="s">
        <v>4</v>
      </c>
      <c r="R3" s="1794" t="s">
        <v>4</v>
      </c>
      <c r="S3" s="2055" t="s">
        <v>4</v>
      </c>
      <c r="T3" s="2056" t="s">
        <v>412</v>
      </c>
      <c r="U3" s="1627"/>
      <c r="V3" s="2057" t="s">
        <v>6</v>
      </c>
      <c r="W3" s="2058" t="s">
        <v>218</v>
      </c>
      <c r="X3" s="2054" t="s">
        <v>1</v>
      </c>
      <c r="Y3" s="1801" t="s">
        <v>217</v>
      </c>
      <c r="Z3" s="2059" t="s">
        <v>166</v>
      </c>
      <c r="AA3" s="2060" t="s">
        <v>166</v>
      </c>
      <c r="AB3" s="2061" t="s">
        <v>167</v>
      </c>
      <c r="AC3" s="2060" t="s">
        <v>167</v>
      </c>
      <c r="AD3" s="1638" t="s">
        <v>1</v>
      </c>
      <c r="AE3" s="970" t="s">
        <v>217</v>
      </c>
      <c r="AF3" s="1795"/>
      <c r="AG3" s="2283"/>
      <c r="AH3" s="2279"/>
      <c r="AI3" s="1800" t="s">
        <v>176</v>
      </c>
      <c r="AJ3" s="2049" t="s">
        <v>176</v>
      </c>
      <c r="AK3" s="1800" t="s">
        <v>176</v>
      </c>
      <c r="AL3" s="1800" t="s">
        <v>177</v>
      </c>
      <c r="AM3" s="1800" t="s">
        <v>177</v>
      </c>
      <c r="AN3" s="1800" t="s">
        <v>177</v>
      </c>
      <c r="AO3" s="1800" t="s">
        <v>177</v>
      </c>
      <c r="AP3" s="2062" t="s">
        <v>177</v>
      </c>
      <c r="AQ3" s="1794"/>
      <c r="AR3" s="1794"/>
      <c r="AS3" s="2062"/>
      <c r="AT3" s="2063" t="s">
        <v>178</v>
      </c>
      <c r="AU3" s="2288" t="s">
        <v>179</v>
      </c>
      <c r="AV3" s="2289"/>
      <c r="AW3" s="2064"/>
      <c r="AX3" s="2065"/>
      <c r="AY3" s="2066"/>
      <c r="AZ3" s="1627"/>
      <c r="BA3" s="1801"/>
      <c r="BB3" s="970"/>
      <c r="BC3" s="1800" t="s">
        <v>413</v>
      </c>
      <c r="BD3" s="1800" t="s">
        <v>414</v>
      </c>
      <c r="BE3" s="1800" t="s">
        <v>414</v>
      </c>
      <c r="BF3" s="1800" t="s">
        <v>414</v>
      </c>
      <c r="BG3" s="1638" t="s">
        <v>1</v>
      </c>
      <c r="BH3" s="1799" t="s">
        <v>1</v>
      </c>
      <c r="BI3" s="1800" t="s">
        <v>1</v>
      </c>
      <c r="BJ3" s="1627"/>
      <c r="BK3" s="1797"/>
      <c r="BL3" s="2054" t="s">
        <v>413</v>
      </c>
      <c r="BM3" s="1800" t="s">
        <v>414</v>
      </c>
      <c r="BN3" s="1800" t="s">
        <v>414</v>
      </c>
      <c r="BO3" s="1638" t="s">
        <v>414</v>
      </c>
      <c r="BP3" s="1799" t="s">
        <v>1</v>
      </c>
      <c r="BQ3" s="1800" t="s">
        <v>1</v>
      </c>
      <c r="BR3" s="1800" t="s">
        <v>1</v>
      </c>
      <c r="BS3" s="1746" t="s">
        <v>413</v>
      </c>
      <c r="BU3" s="1744"/>
      <c r="BV3" s="1735" t="s">
        <v>4</v>
      </c>
      <c r="BW3" s="1737" t="s">
        <v>1</v>
      </c>
      <c r="BX3" s="1736" t="s">
        <v>1</v>
      </c>
      <c r="BY3" s="1747" t="s">
        <v>217</v>
      </c>
      <c r="BZ3" s="1739"/>
      <c r="CA3" s="1739"/>
      <c r="CB3" s="1736" t="s">
        <v>217</v>
      </c>
      <c r="CC3" s="1739" t="s">
        <v>1</v>
      </c>
      <c r="CD3" s="972" t="s">
        <v>217</v>
      </c>
    </row>
    <row r="4" spans="1:82">
      <c r="A4" s="2278"/>
      <c r="B4" s="2279"/>
      <c r="C4" s="2049" t="s">
        <v>5</v>
      </c>
      <c r="D4" s="2055" t="s">
        <v>6</v>
      </c>
      <c r="E4" s="2055" t="s">
        <v>218</v>
      </c>
      <c r="F4" s="1794" t="s">
        <v>176</v>
      </c>
      <c r="G4" s="2049" t="s">
        <v>6</v>
      </c>
      <c r="H4" s="2055" t="s">
        <v>6</v>
      </c>
      <c r="I4" s="1794" t="s">
        <v>0</v>
      </c>
      <c r="J4" s="2049" t="s">
        <v>415</v>
      </c>
      <c r="K4" s="2049" t="s">
        <v>416</v>
      </c>
      <c r="L4" s="1794" t="s">
        <v>218</v>
      </c>
      <c r="M4" s="2062" t="s">
        <v>177</v>
      </c>
      <c r="N4" s="1789" t="s">
        <v>5</v>
      </c>
      <c r="O4" s="1789" t="s">
        <v>6</v>
      </c>
      <c r="P4" s="1795" t="s">
        <v>6</v>
      </c>
      <c r="Q4" s="2049" t="s">
        <v>5</v>
      </c>
      <c r="R4" s="1794" t="s">
        <v>6</v>
      </c>
      <c r="S4" s="2055" t="s">
        <v>218</v>
      </c>
      <c r="T4" s="1794" t="s">
        <v>218</v>
      </c>
      <c r="U4" s="2049" t="s">
        <v>163</v>
      </c>
      <c r="V4" s="1795" t="s">
        <v>164</v>
      </c>
      <c r="W4" s="1795" t="s">
        <v>164</v>
      </c>
      <c r="X4" s="1789" t="s">
        <v>220</v>
      </c>
      <c r="Y4" s="1795" t="s">
        <v>221</v>
      </c>
      <c r="Z4" s="2059" t="s">
        <v>6</v>
      </c>
      <c r="AA4" s="2060" t="s">
        <v>218</v>
      </c>
      <c r="AB4" s="2061" t="s">
        <v>6</v>
      </c>
      <c r="AC4" s="2060" t="s">
        <v>218</v>
      </c>
      <c r="AD4" s="1790" t="s">
        <v>220</v>
      </c>
      <c r="AE4" s="1795" t="s">
        <v>221</v>
      </c>
      <c r="AF4" s="1795"/>
      <c r="AG4" s="2283"/>
      <c r="AH4" s="2279"/>
      <c r="AI4" s="1794" t="s">
        <v>218</v>
      </c>
      <c r="AJ4" s="2049" t="s">
        <v>6</v>
      </c>
      <c r="AK4" s="1794" t="s">
        <v>5</v>
      </c>
      <c r="AL4" s="2057" t="s">
        <v>181</v>
      </c>
      <c r="AM4" s="1794" t="s">
        <v>5</v>
      </c>
      <c r="AN4" s="1794" t="s">
        <v>219</v>
      </c>
      <c r="AO4" s="1794" t="s">
        <v>185</v>
      </c>
      <c r="AP4" s="2062" t="s">
        <v>186</v>
      </c>
      <c r="AQ4" s="1794" t="s">
        <v>5</v>
      </c>
      <c r="AR4" s="1794" t="s">
        <v>6</v>
      </c>
      <c r="AS4" s="1794" t="s">
        <v>218</v>
      </c>
      <c r="AT4" s="2066" t="s">
        <v>220</v>
      </c>
      <c r="AU4" s="2067" t="s">
        <v>181</v>
      </c>
      <c r="AV4" s="2062" t="s">
        <v>221</v>
      </c>
      <c r="AW4" s="2049" t="s">
        <v>5</v>
      </c>
      <c r="AX4" s="2055" t="s">
        <v>6</v>
      </c>
      <c r="AY4" s="1794" t="s">
        <v>218</v>
      </c>
      <c r="AZ4" s="1627"/>
      <c r="BA4" s="1794" t="s">
        <v>417</v>
      </c>
      <c r="BB4" s="1627"/>
      <c r="BC4" s="1794" t="s">
        <v>418</v>
      </c>
      <c r="BD4" s="1794" t="s">
        <v>418</v>
      </c>
      <c r="BE4" s="1794" t="s">
        <v>418</v>
      </c>
      <c r="BF4" s="1794" t="s">
        <v>419</v>
      </c>
      <c r="BG4" s="2062" t="s">
        <v>418</v>
      </c>
      <c r="BH4" s="2049" t="s">
        <v>418</v>
      </c>
      <c r="BI4" s="1794" t="s">
        <v>419</v>
      </c>
      <c r="BJ4" s="1627"/>
      <c r="BK4" s="2055" t="s">
        <v>417</v>
      </c>
      <c r="BL4" s="2055" t="s">
        <v>418</v>
      </c>
      <c r="BM4" s="1794" t="s">
        <v>418</v>
      </c>
      <c r="BN4" s="1794" t="s">
        <v>418</v>
      </c>
      <c r="BO4" s="2049" t="s">
        <v>419</v>
      </c>
      <c r="BP4" s="2055" t="s">
        <v>418</v>
      </c>
      <c r="BQ4" s="1794" t="s">
        <v>418</v>
      </c>
      <c r="BR4" s="1794" t="s">
        <v>419</v>
      </c>
      <c r="BS4" s="1748" t="s">
        <v>419</v>
      </c>
      <c r="BU4" s="1748" t="s">
        <v>417</v>
      </c>
      <c r="BV4" s="1742" t="s">
        <v>6</v>
      </c>
      <c r="BW4" s="1749" t="s">
        <v>420</v>
      </c>
      <c r="BX4" s="1745" t="s">
        <v>420</v>
      </c>
      <c r="BY4" s="1743" t="s">
        <v>420</v>
      </c>
      <c r="BZ4" s="1734" t="s">
        <v>416</v>
      </c>
      <c r="CA4" s="1733" t="s">
        <v>420</v>
      </c>
      <c r="CB4" s="1745" t="s">
        <v>420</v>
      </c>
      <c r="CC4" s="1733" t="s">
        <v>421</v>
      </c>
      <c r="CD4" s="1741" t="s">
        <v>421</v>
      </c>
    </row>
    <row r="5" spans="1:82">
      <c r="A5" s="2278"/>
      <c r="B5" s="2279"/>
      <c r="C5" s="2049" t="s">
        <v>7</v>
      </c>
      <c r="D5" s="2055" t="s">
        <v>7</v>
      </c>
      <c r="E5" s="2055" t="s">
        <v>7</v>
      </c>
      <c r="F5" s="1794" t="s">
        <v>280</v>
      </c>
      <c r="G5" s="2049" t="s">
        <v>7</v>
      </c>
      <c r="H5" s="2055" t="s">
        <v>7</v>
      </c>
      <c r="I5" s="1794" t="s">
        <v>7</v>
      </c>
      <c r="J5" s="2049" t="s">
        <v>422</v>
      </c>
      <c r="K5" s="2049" t="s">
        <v>422</v>
      </c>
      <c r="L5" s="1794" t="s">
        <v>7</v>
      </c>
      <c r="M5" s="2062" t="s">
        <v>280</v>
      </c>
      <c r="N5" s="2055" t="s">
        <v>7</v>
      </c>
      <c r="O5" s="2055" t="s">
        <v>7</v>
      </c>
      <c r="P5" s="1794" t="s">
        <v>7</v>
      </c>
      <c r="Q5" s="2049" t="s">
        <v>7</v>
      </c>
      <c r="R5" s="1794" t="s">
        <v>7</v>
      </c>
      <c r="S5" s="2055" t="s">
        <v>7</v>
      </c>
      <c r="T5" s="1794" t="s">
        <v>7</v>
      </c>
      <c r="U5" s="2068">
        <v>43374</v>
      </c>
      <c r="V5" s="1794" t="s">
        <v>162</v>
      </c>
      <c r="W5" s="1794" t="s">
        <v>162</v>
      </c>
      <c r="X5" s="2055"/>
      <c r="Y5" s="1794"/>
      <c r="Z5" s="2055"/>
      <c r="AA5" s="1794"/>
      <c r="AB5" s="2049"/>
      <c r="AC5" s="1794"/>
      <c r="AD5" s="2062"/>
      <c r="AE5" s="2049"/>
      <c r="AF5" s="1795"/>
      <c r="AG5" s="2283"/>
      <c r="AH5" s="2279"/>
      <c r="AI5" s="1794" t="s">
        <v>175</v>
      </c>
      <c r="AJ5" s="2049" t="s">
        <v>175</v>
      </c>
      <c r="AK5" s="1794" t="s">
        <v>175</v>
      </c>
      <c r="AL5" s="1794" t="s">
        <v>175</v>
      </c>
      <c r="AM5" s="1794" t="s">
        <v>175</v>
      </c>
      <c r="AN5" s="1794" t="s">
        <v>175</v>
      </c>
      <c r="AO5" s="1794" t="s">
        <v>175</v>
      </c>
      <c r="AP5" s="2062" t="s">
        <v>175</v>
      </c>
      <c r="AQ5" s="1794" t="s">
        <v>175</v>
      </c>
      <c r="AR5" s="1794" t="s">
        <v>175</v>
      </c>
      <c r="AS5" s="1794" t="s">
        <v>175</v>
      </c>
      <c r="AT5" s="1794" t="s">
        <v>175</v>
      </c>
      <c r="AU5" s="2055" t="s">
        <v>175</v>
      </c>
      <c r="AV5" s="2062" t="s">
        <v>175</v>
      </c>
      <c r="AW5" s="2049" t="s">
        <v>280</v>
      </c>
      <c r="AX5" s="2055" t="s">
        <v>280</v>
      </c>
      <c r="AY5" s="1794" t="s">
        <v>280</v>
      </c>
      <c r="AZ5" s="1627"/>
      <c r="BA5" s="1796"/>
      <c r="BB5" s="1628"/>
      <c r="BC5" s="2069" t="s">
        <v>6</v>
      </c>
      <c r="BD5" s="2069" t="s">
        <v>6</v>
      </c>
      <c r="BE5" s="2069" t="s">
        <v>218</v>
      </c>
      <c r="BF5" s="2069" t="s">
        <v>218</v>
      </c>
      <c r="BG5" s="2070" t="s">
        <v>6</v>
      </c>
      <c r="BH5" s="2071" t="s">
        <v>218</v>
      </c>
      <c r="BI5" s="2069" t="s">
        <v>218</v>
      </c>
      <c r="BJ5" s="1627"/>
      <c r="BK5" s="1791"/>
      <c r="BL5" s="2072" t="s">
        <v>6</v>
      </c>
      <c r="BM5" s="2073" t="s">
        <v>6</v>
      </c>
      <c r="BN5" s="2057" t="s">
        <v>218</v>
      </c>
      <c r="BO5" s="2074" t="s">
        <v>218</v>
      </c>
      <c r="BP5" s="2067" t="s">
        <v>6</v>
      </c>
      <c r="BQ5" s="2057" t="s">
        <v>218</v>
      </c>
      <c r="BR5" s="2057" t="s">
        <v>218</v>
      </c>
      <c r="BS5" s="1752" t="s">
        <v>6</v>
      </c>
      <c r="BU5" s="1738"/>
      <c r="BV5" s="1742" t="s">
        <v>7</v>
      </c>
      <c r="BW5" s="1749" t="s">
        <v>423</v>
      </c>
      <c r="BX5" s="1745" t="s">
        <v>220</v>
      </c>
      <c r="BY5" s="1743" t="s">
        <v>423</v>
      </c>
      <c r="BZ5" s="1734" t="s">
        <v>422</v>
      </c>
      <c r="CA5" s="1734" t="s">
        <v>422</v>
      </c>
      <c r="CB5" s="1745" t="s">
        <v>220</v>
      </c>
      <c r="CC5" s="1733" t="s">
        <v>220</v>
      </c>
      <c r="CD5" s="1741" t="s">
        <v>220</v>
      </c>
    </row>
    <row r="6" spans="1:82">
      <c r="A6" s="2075" t="s">
        <v>424</v>
      </c>
      <c r="B6" s="1793">
        <v>1989</v>
      </c>
      <c r="C6" s="2048"/>
      <c r="D6" s="2076">
        <f>ROUND(D7*D54/D55,0)</f>
        <v>17925846</v>
      </c>
      <c r="E6" s="2077">
        <f t="shared" ref="E6:E16" si="0">ROUND(D6*$E$18/$D$18,0)</f>
        <v>18145119</v>
      </c>
      <c r="F6" s="2077">
        <f t="shared" ref="F6:G35" si="1">E6/U6*1000</f>
        <v>3377.5044231150459</v>
      </c>
      <c r="G6" s="2048"/>
      <c r="H6" s="2078"/>
      <c r="I6" s="2079">
        <f>ROUND(D6/(K6/100),0)</f>
        <v>17748362</v>
      </c>
      <c r="J6" s="2048"/>
      <c r="K6" s="2080">
        <f>ROUND(K7*K54/K55,0)</f>
        <v>101</v>
      </c>
      <c r="L6" s="2077">
        <f t="shared" ref="L6:L22" si="2">ROUND(I6/(K6/100),0)</f>
        <v>17572636</v>
      </c>
      <c r="M6" s="2077">
        <f t="shared" ref="M6:M22" si="3">L6/U6*1000</f>
        <v>3270.943321771033</v>
      </c>
      <c r="N6" s="2078"/>
      <c r="O6" s="2078"/>
      <c r="P6" s="1793"/>
      <c r="Q6" s="2048"/>
      <c r="R6" s="2076">
        <f>ROUND(R7*R54/R55,0)</f>
        <v>12928197</v>
      </c>
      <c r="S6" s="2081">
        <f>ROUND(S7*R6/R7,0)</f>
        <v>14094913</v>
      </c>
      <c r="T6" s="2082">
        <f>ROUND(T7*T54/T55,0)</f>
        <v>8421292</v>
      </c>
      <c r="U6" s="2083">
        <v>5372345</v>
      </c>
      <c r="V6" s="2077">
        <f>ROUND(R6/U6*1000,0)</f>
        <v>2406</v>
      </c>
      <c r="W6" s="2077">
        <f>ROUND(S6/U6*1000,0)</f>
        <v>2624</v>
      </c>
      <c r="X6" s="2084">
        <f>E6/$E$11*100</f>
        <v>85.763409868422912</v>
      </c>
      <c r="Y6" s="2085">
        <f>L6/$L$11*100</f>
        <v>101.03057576375016</v>
      </c>
      <c r="Z6" s="2082">
        <f>ROUND(Z7*Z54/Z55,0)</f>
        <v>17797179</v>
      </c>
      <c r="AA6" s="1793"/>
      <c r="AB6" s="2082">
        <f>ROUND(AB7*AB54/AB55,0)</f>
        <v>17889691</v>
      </c>
      <c r="AC6" s="1793"/>
      <c r="AD6" s="1788"/>
      <c r="AE6" s="1788"/>
      <c r="AF6" s="1790"/>
      <c r="AG6" s="2086" t="s">
        <v>425</v>
      </c>
      <c r="AH6" s="1793">
        <v>1989</v>
      </c>
      <c r="AI6" s="2087">
        <v>427369.25703083066</v>
      </c>
      <c r="AJ6" s="2048"/>
      <c r="AK6" s="2048"/>
      <c r="AL6" s="1793"/>
      <c r="AM6" s="2048"/>
      <c r="AN6" s="2087">
        <v>389779.03288163751</v>
      </c>
      <c r="AO6" s="1788"/>
      <c r="AP6" s="1788"/>
      <c r="AQ6" s="1793"/>
      <c r="AR6" s="1793"/>
      <c r="AS6" s="1788"/>
      <c r="AT6" s="1793"/>
      <c r="AU6" s="2048"/>
      <c r="AV6" s="1788"/>
      <c r="AW6" s="2048"/>
      <c r="AX6" s="2078"/>
      <c r="AY6" s="1793"/>
      <c r="AZ6" s="1627"/>
      <c r="BA6" s="2088" t="s">
        <v>425</v>
      </c>
      <c r="BB6" s="2089"/>
      <c r="BC6" s="2090"/>
      <c r="BD6" s="2090"/>
      <c r="BE6" s="2091" t="s">
        <v>333</v>
      </c>
      <c r="BF6" s="2091" t="s">
        <v>160</v>
      </c>
      <c r="BG6" s="2092"/>
      <c r="BH6" s="2091" t="s">
        <v>333</v>
      </c>
      <c r="BI6" s="2090"/>
      <c r="BJ6" s="1627"/>
      <c r="BK6" s="1789" t="s">
        <v>425</v>
      </c>
      <c r="BL6" s="2067"/>
      <c r="BM6" s="2067"/>
      <c r="BN6" s="2057"/>
      <c r="BO6" s="2074"/>
      <c r="BP6" s="2067"/>
      <c r="BQ6" s="2093"/>
      <c r="BR6" s="2057"/>
      <c r="BS6" s="1757"/>
      <c r="BU6" s="1756" t="s">
        <v>425</v>
      </c>
      <c r="BV6" s="1758">
        <f>D6</f>
        <v>17925846</v>
      </c>
      <c r="BW6" s="1759">
        <f>ROUND(BW7*BW54/BW55,0)</f>
        <v>10731464</v>
      </c>
      <c r="BX6" s="1760">
        <f t="shared" ref="BX6:BX16" si="4">ROUND(BW6*$BX$18/$BW$18,0)</f>
        <v>10868217</v>
      </c>
      <c r="BY6" s="1754">
        <f>ROUND(BW6/(CA6/100),0)</f>
        <v>10593745</v>
      </c>
      <c r="BZ6" s="1761">
        <f>K6</f>
        <v>101</v>
      </c>
      <c r="CA6" s="1762">
        <f t="shared" ref="CA6:CA21" si="5">ROUND(BZ6*SUM(CA7:CA11)/SUM(BZ7:BZ11),1)</f>
        <v>101.3</v>
      </c>
      <c r="CB6" s="1753">
        <f t="shared" ref="CB6:CB17" si="6">ROUND(BX6/(CA6/100),0)</f>
        <v>10728743</v>
      </c>
      <c r="CC6" s="1755">
        <f t="shared" ref="CC6:CC35" si="7">BX6/$BX$39*100</f>
        <v>82.660477953298056</v>
      </c>
      <c r="CD6" s="1763">
        <f t="shared" ref="CD6:CD35" si="8">CB6/$CB$39*100</f>
        <v>89.841247909669235</v>
      </c>
    </row>
    <row r="7" spans="1:82" ht="15" customHeight="1">
      <c r="A7" s="1795" t="s">
        <v>8</v>
      </c>
      <c r="B7" s="1790">
        <v>1990</v>
      </c>
      <c r="C7" s="1731">
        <v>18616600</v>
      </c>
      <c r="D7" s="2094">
        <v>19351958.412774645</v>
      </c>
      <c r="E7" s="2094">
        <f t="shared" si="0"/>
        <v>19588676</v>
      </c>
      <c r="F7" s="2095">
        <f t="shared" si="1"/>
        <v>3624.1500525435517</v>
      </c>
      <c r="G7" s="1731"/>
      <c r="H7" s="1795"/>
      <c r="I7" s="2094">
        <v>18807682</v>
      </c>
      <c r="J7" s="1732">
        <v>112.4</v>
      </c>
      <c r="K7" s="1732">
        <f t="shared" ref="K7:K22" si="9">ROUND(J7*$J$1,1)</f>
        <v>104.8</v>
      </c>
      <c r="L7" s="2095">
        <f t="shared" si="2"/>
        <v>17946261</v>
      </c>
      <c r="M7" s="2096">
        <f t="shared" si="3"/>
        <v>3320.2827361129616</v>
      </c>
      <c r="N7" s="2094">
        <v>19635795</v>
      </c>
      <c r="O7" s="2094">
        <v>18807682</v>
      </c>
      <c r="P7" s="2095"/>
      <c r="Q7" s="1731">
        <v>14937434</v>
      </c>
      <c r="R7" s="2095">
        <v>14178073</v>
      </c>
      <c r="S7" s="2094">
        <v>15457585</v>
      </c>
      <c r="T7" s="2095">
        <v>9785354</v>
      </c>
      <c r="U7" s="1731">
        <v>5405040</v>
      </c>
      <c r="V7" s="2095">
        <f>R7/U7*1000</f>
        <v>2623.1208279679709</v>
      </c>
      <c r="W7" s="2094">
        <f t="shared" ref="W7:W22" si="10">S7/U7*1000</f>
        <v>2859.8465506268226</v>
      </c>
      <c r="X7" s="1732">
        <f t="shared" ref="X7:X34" si="11">E7/$E$11*100</f>
        <v>92.586422198043408</v>
      </c>
      <c r="Y7" s="2097">
        <f>L7/$L$11*100</f>
        <v>103.17866264552084</v>
      </c>
      <c r="Z7" s="1731">
        <v>19429081.481009468</v>
      </c>
      <c r="AA7" s="2095">
        <v>19791771</v>
      </c>
      <c r="AB7" s="1731">
        <v>19217681</v>
      </c>
      <c r="AC7" s="2094">
        <v>18563933</v>
      </c>
      <c r="AD7" s="2097">
        <f>AA7/$AA$11*100</f>
        <v>91.317430665405041</v>
      </c>
      <c r="AE7" s="2098">
        <f>AC7/$AC$11*100</f>
        <v>95.30628214622061</v>
      </c>
      <c r="AF7" s="1790"/>
      <c r="AG7" s="1790" t="s">
        <v>8</v>
      </c>
      <c r="AH7" s="1627">
        <v>1990</v>
      </c>
      <c r="AI7" s="2097">
        <v>463069.72320449661</v>
      </c>
      <c r="AJ7" s="2099">
        <f>ROUND(AK7*$AJ$11/$AK$11,1)</f>
        <v>457436.3</v>
      </c>
      <c r="AK7" s="2099">
        <v>451683</v>
      </c>
      <c r="AL7" s="2097">
        <f>ROUND(AM7*$AL$11/$AM$11,1)</f>
        <v>443879.3</v>
      </c>
      <c r="AM7" s="2099">
        <v>463648.2</v>
      </c>
      <c r="AN7" s="2100">
        <v>411800.9574546552</v>
      </c>
      <c r="AO7" s="2098">
        <f>AP7*$AO$11/$AP$11</f>
        <v>429513.01400186558</v>
      </c>
      <c r="AP7" s="2098">
        <v>453603.9</v>
      </c>
      <c r="AQ7" s="2097">
        <v>346892.9</v>
      </c>
      <c r="AR7" s="2097"/>
      <c r="AS7" s="2098"/>
      <c r="AT7" s="2097"/>
      <c r="AU7" s="2099"/>
      <c r="AV7" s="2097"/>
      <c r="AW7" s="2095">
        <v>2808</v>
      </c>
      <c r="AX7" s="2094"/>
      <c r="AY7" s="2095"/>
      <c r="AZ7" s="1627"/>
      <c r="BA7" s="1801" t="s">
        <v>8</v>
      </c>
      <c r="BB7" s="1798"/>
      <c r="BC7" s="1801"/>
      <c r="BD7" s="1801"/>
      <c r="BE7" s="2101">
        <f t="shared" ref="BE7:BE35" si="12">ROUND((L7-L6)/L6*100,1)</f>
        <v>2.1</v>
      </c>
      <c r="BF7" s="2101">
        <f t="shared" ref="BF7:BF35" si="13">ROUND((AN7-AN6)/AN6*100,1)</f>
        <v>5.6</v>
      </c>
      <c r="BG7" s="1790"/>
      <c r="BH7" s="2101">
        <f t="shared" ref="BH7:BH35" si="14">ROUND((E7-E6)/E6*100,1)</f>
        <v>8</v>
      </c>
      <c r="BI7" s="2101">
        <f t="shared" ref="BI7:BI35" si="15">ROUND((AI7-AI6)/AI6*100,1)</f>
        <v>8.4</v>
      </c>
      <c r="BJ7" s="1627"/>
      <c r="BK7" s="1801" t="s">
        <v>8</v>
      </c>
      <c r="BL7" s="1789"/>
      <c r="BM7" s="1789"/>
      <c r="BN7" s="2102">
        <f>ROUND(L7/$L$28*100,1)</f>
        <v>92.5</v>
      </c>
      <c r="BO7" s="2103">
        <f>AN7/$AN$28*100</f>
        <v>83.145064268613908</v>
      </c>
      <c r="BP7" s="2102">
        <f>D7/$D$28*100</f>
        <v>102.38637357609606</v>
      </c>
      <c r="BQ7" s="2104">
        <f>ROUND(E7/$E$28*100,1)</f>
        <v>100.9</v>
      </c>
      <c r="BR7" s="2102">
        <f>AI7/$AI$28*100</f>
        <v>93.730746485271339</v>
      </c>
      <c r="BS7" s="973"/>
      <c r="BU7" s="1738" t="s">
        <v>8</v>
      </c>
      <c r="BV7" s="20">
        <v>19351958.412774645</v>
      </c>
      <c r="BW7" s="24">
        <v>12187623</v>
      </c>
      <c r="BX7" s="1764">
        <f t="shared" si="4"/>
        <v>12342932</v>
      </c>
      <c r="BY7" s="22">
        <v>12812240</v>
      </c>
      <c r="BZ7" s="25">
        <f>K7</f>
        <v>104.8</v>
      </c>
      <c r="CA7" s="29">
        <f t="shared" si="5"/>
        <v>105.1</v>
      </c>
      <c r="CB7" s="1764">
        <f t="shared" si="6"/>
        <v>11743989</v>
      </c>
      <c r="CC7" s="10">
        <f t="shared" si="7"/>
        <v>93.87672867270291</v>
      </c>
      <c r="CD7" s="9">
        <f t="shared" si="8"/>
        <v>98.342800009043799</v>
      </c>
    </row>
    <row r="8" spans="1:82" ht="15" customHeight="1">
      <c r="A8" s="1795" t="s">
        <v>9</v>
      </c>
      <c r="B8" s="1790">
        <v>1991</v>
      </c>
      <c r="C8" s="1731">
        <v>19663092</v>
      </c>
      <c r="D8" s="2094">
        <v>20444381.137038227</v>
      </c>
      <c r="E8" s="2094">
        <f t="shared" si="0"/>
        <v>20694461</v>
      </c>
      <c r="F8" s="2095">
        <f t="shared" si="1"/>
        <v>3814.2900167136422</v>
      </c>
      <c r="G8" s="1731"/>
      <c r="H8" s="1795"/>
      <c r="I8" s="2094">
        <v>19208538</v>
      </c>
      <c r="J8" s="1732">
        <v>115.6</v>
      </c>
      <c r="K8" s="1732">
        <f t="shared" si="9"/>
        <v>107.7</v>
      </c>
      <c r="L8" s="2095">
        <f t="shared" si="2"/>
        <v>17835226</v>
      </c>
      <c r="M8" s="2096">
        <f t="shared" si="3"/>
        <v>3287.291438884617</v>
      </c>
      <c r="N8" s="2094">
        <v>20001102</v>
      </c>
      <c r="O8" s="2094">
        <v>19208538</v>
      </c>
      <c r="P8" s="2095"/>
      <c r="Q8" s="1731">
        <v>15953536</v>
      </c>
      <c r="R8" s="2095">
        <v>14210577</v>
      </c>
      <c r="S8" s="2094">
        <v>15455513</v>
      </c>
      <c r="T8" s="2095">
        <v>10626155</v>
      </c>
      <c r="U8" s="1731">
        <v>5425508</v>
      </c>
      <c r="V8" s="2095">
        <f t="shared" ref="V8:V31" si="16">R8/U8*1000</f>
        <v>2619.2159333282707</v>
      </c>
      <c r="W8" s="2094">
        <f t="shared" si="10"/>
        <v>2848.6757369079537</v>
      </c>
      <c r="X8" s="1732">
        <f t="shared" si="11"/>
        <v>97.812945770655631</v>
      </c>
      <c r="Y8" s="2097">
        <f t="shared" ref="Y8:Y34" si="17">L8/$L$11*100</f>
        <v>102.54028773239297</v>
      </c>
      <c r="Z8" s="1731">
        <v>20841628.481009468</v>
      </c>
      <c r="AA8" s="2095">
        <v>21207073</v>
      </c>
      <c r="AB8" s="1731">
        <v>19896196</v>
      </c>
      <c r="AC8" s="2094">
        <v>19403564</v>
      </c>
      <c r="AD8" s="2097">
        <f t="shared" ref="AD8:AD34" si="18">AA8/$AA$11*100</f>
        <v>97.847505323989608</v>
      </c>
      <c r="AE8" s="2098">
        <f t="shared" ref="AE8:AE34" si="19">AC8/$AC$11*100</f>
        <v>99.616904738141912</v>
      </c>
      <c r="AF8" s="1790"/>
      <c r="AG8" s="1790" t="s">
        <v>9</v>
      </c>
      <c r="AH8" s="1627">
        <v>1991</v>
      </c>
      <c r="AI8" s="2097">
        <v>487454.30096630519</v>
      </c>
      <c r="AJ8" s="2099">
        <f>ROUND(AK8*$AJ$11/$AK$11,1)</f>
        <v>479640.1</v>
      </c>
      <c r="AK8" s="2099">
        <v>473607.6</v>
      </c>
      <c r="AL8" s="2097">
        <f>ROUND(AM8*$AL$11/$AM$11,1)</f>
        <v>451344.9</v>
      </c>
      <c r="AM8" s="2099">
        <v>471446.3</v>
      </c>
      <c r="AN8" s="2100">
        <v>421716.81988065835</v>
      </c>
      <c r="AO8" s="2098">
        <f>AP8*$AO$11/$AP$11</f>
        <v>439555.9191204207</v>
      </c>
      <c r="AP8" s="2098">
        <v>464210.1</v>
      </c>
      <c r="AQ8" s="2097">
        <v>368931.6</v>
      </c>
      <c r="AR8" s="2097"/>
      <c r="AS8" s="2098"/>
      <c r="AT8" s="2097"/>
      <c r="AU8" s="2099"/>
      <c r="AV8" s="2097"/>
      <c r="AW8" s="2095">
        <v>2974</v>
      </c>
      <c r="AX8" s="2094"/>
      <c r="AY8" s="2095"/>
      <c r="AZ8" s="1627"/>
      <c r="BA8" s="1795" t="s">
        <v>9</v>
      </c>
      <c r="BB8" s="1790"/>
      <c r="BC8" s="1795"/>
      <c r="BD8" s="1795"/>
      <c r="BE8" s="2101">
        <f t="shared" si="12"/>
        <v>-0.6</v>
      </c>
      <c r="BF8" s="2101">
        <f t="shared" si="13"/>
        <v>2.4</v>
      </c>
      <c r="BG8" s="1790"/>
      <c r="BH8" s="2101">
        <f t="shared" si="14"/>
        <v>5.6</v>
      </c>
      <c r="BI8" s="2101">
        <f t="shared" si="15"/>
        <v>5.3</v>
      </c>
      <c r="BJ8" s="1627"/>
      <c r="BK8" s="1795" t="s">
        <v>9</v>
      </c>
      <c r="BL8" s="1789"/>
      <c r="BM8" s="1789"/>
      <c r="BN8" s="2097">
        <f t="shared" ref="BN8:BN35" si="20">ROUND(L8/$L$28*100,1)</f>
        <v>91.9</v>
      </c>
      <c r="BO8" s="2099">
        <f t="shared" ref="BO8:BO35" si="21">AN8/$AN$28*100</f>
        <v>85.147135909691983</v>
      </c>
      <c r="BP8" s="2097">
        <f t="shared" ref="BP8:BP33" si="22">D8/$D$28*100</f>
        <v>108.16610908212286</v>
      </c>
      <c r="BQ8" s="2098">
        <f t="shared" ref="BQ8:BQ35" si="23">ROUND(E8/$E$28*100,1)</f>
        <v>106.6</v>
      </c>
      <c r="BR8" s="2097">
        <f t="shared" ref="BR8:BR35" si="24">AI8/$AI$28*100</f>
        <v>98.666471197580208</v>
      </c>
      <c r="BS8" s="973"/>
      <c r="BU8" s="1738" t="s">
        <v>9</v>
      </c>
      <c r="BV8" s="20">
        <v>20444381.137038227</v>
      </c>
      <c r="BW8" s="24">
        <v>12722365</v>
      </c>
      <c r="BX8" s="1764">
        <f t="shared" si="4"/>
        <v>12884488</v>
      </c>
      <c r="BY8" s="22">
        <v>12902115</v>
      </c>
      <c r="BZ8" s="25">
        <f t="shared" ref="BZ8:BZ34" si="25">K8</f>
        <v>107.7</v>
      </c>
      <c r="CA8" s="29">
        <f t="shared" si="5"/>
        <v>108</v>
      </c>
      <c r="CB8" s="1764">
        <f t="shared" si="6"/>
        <v>11930081</v>
      </c>
      <c r="CC8" s="10">
        <f t="shared" si="7"/>
        <v>97.995645124083694</v>
      </c>
      <c r="CD8" s="9">
        <f t="shared" si="8"/>
        <v>99.901112805426948</v>
      </c>
    </row>
    <row r="9" spans="1:82" ht="15" customHeight="1">
      <c r="A9" s="1795" t="s">
        <v>10</v>
      </c>
      <c r="B9" s="1790">
        <v>1992</v>
      </c>
      <c r="C9" s="1731">
        <v>20005341</v>
      </c>
      <c r="D9" s="2094">
        <v>20783492.364470825</v>
      </c>
      <c r="E9" s="2094">
        <f t="shared" si="0"/>
        <v>21037720</v>
      </c>
      <c r="F9" s="2095">
        <f t="shared" si="1"/>
        <v>3864.8408336027746</v>
      </c>
      <c r="G9" s="1731"/>
      <c r="H9" s="1795"/>
      <c r="I9" s="2094">
        <v>19086226</v>
      </c>
      <c r="J9" s="1732">
        <v>117.2</v>
      </c>
      <c r="K9" s="1732">
        <f t="shared" si="9"/>
        <v>109.2</v>
      </c>
      <c r="L9" s="2095">
        <f t="shared" si="2"/>
        <v>17478229</v>
      </c>
      <c r="M9" s="2096">
        <f t="shared" si="3"/>
        <v>3210.9265233238293</v>
      </c>
      <c r="N9" s="2094">
        <v>20063722</v>
      </c>
      <c r="O9" s="2094">
        <v>19086226</v>
      </c>
      <c r="P9" s="2095"/>
      <c r="Q9" s="1731">
        <v>15998273</v>
      </c>
      <c r="R9" s="2095">
        <v>14720703</v>
      </c>
      <c r="S9" s="2094">
        <v>15911116</v>
      </c>
      <c r="T9" s="2095">
        <v>10841449</v>
      </c>
      <c r="U9" s="1731">
        <v>5443360</v>
      </c>
      <c r="V9" s="2095">
        <f t="shared" si="16"/>
        <v>2704.3412524617152</v>
      </c>
      <c r="W9" s="2094">
        <f t="shared" si="10"/>
        <v>2923.0320978219333</v>
      </c>
      <c r="X9" s="1732">
        <f t="shared" si="11"/>
        <v>99.43536898584783</v>
      </c>
      <c r="Y9" s="2097">
        <f t="shared" si="17"/>
        <v>100.48780041882593</v>
      </c>
      <c r="Z9" s="1731">
        <v>20987566.481009468</v>
      </c>
      <c r="AA9" s="2095">
        <v>21363258</v>
      </c>
      <c r="AB9" s="1731">
        <v>19682302</v>
      </c>
      <c r="AC9" s="2094">
        <v>19022924</v>
      </c>
      <c r="AD9" s="2097">
        <f t="shared" si="18"/>
        <v>98.568128703700125</v>
      </c>
      <c r="AE9" s="2098">
        <f t="shared" si="19"/>
        <v>97.662718454656755</v>
      </c>
      <c r="AF9" s="1790"/>
      <c r="AG9" s="1790" t="s">
        <v>10</v>
      </c>
      <c r="AH9" s="1627">
        <v>1992</v>
      </c>
      <c r="AI9" s="2097">
        <v>496795.33764786541</v>
      </c>
      <c r="AJ9" s="2099">
        <f>ROUND(AK9*$AJ$11/$AK$11,1)</f>
        <v>489411</v>
      </c>
      <c r="AK9" s="2099">
        <v>483255.6</v>
      </c>
      <c r="AL9" s="2097">
        <f>ROUND(AM9*$AL$11/$AM$11,1)</f>
        <v>454848.4</v>
      </c>
      <c r="AM9" s="2099">
        <v>475105.8</v>
      </c>
      <c r="AN9" s="2100">
        <v>423966.83324888925</v>
      </c>
      <c r="AO9" s="2098">
        <f>AP9*$AO$11/$AP$11</f>
        <v>442688.70481036999</v>
      </c>
      <c r="AP9" s="2098">
        <v>467518.6</v>
      </c>
      <c r="AQ9" s="2097">
        <v>366007.2</v>
      </c>
      <c r="AR9" s="2097"/>
      <c r="AS9" s="2098"/>
      <c r="AT9" s="2097"/>
      <c r="AU9" s="2099"/>
      <c r="AV9" s="2097"/>
      <c r="AW9" s="2095">
        <v>2940</v>
      </c>
      <c r="AX9" s="2094"/>
      <c r="AY9" s="2095"/>
      <c r="AZ9" s="1627"/>
      <c r="BA9" s="1795" t="s">
        <v>10</v>
      </c>
      <c r="BB9" s="1790"/>
      <c r="BC9" s="1795"/>
      <c r="BD9" s="1795"/>
      <c r="BE9" s="2101">
        <f t="shared" si="12"/>
        <v>-2</v>
      </c>
      <c r="BF9" s="2101">
        <f t="shared" si="13"/>
        <v>0.5</v>
      </c>
      <c r="BG9" s="1790"/>
      <c r="BH9" s="2101">
        <f t="shared" si="14"/>
        <v>1.7</v>
      </c>
      <c r="BI9" s="2101">
        <f t="shared" si="15"/>
        <v>1.9</v>
      </c>
      <c r="BJ9" s="1627"/>
      <c r="BK9" s="1795" t="s">
        <v>10</v>
      </c>
      <c r="BL9" s="1789"/>
      <c r="BM9" s="1789"/>
      <c r="BN9" s="2097">
        <f t="shared" si="20"/>
        <v>90.1</v>
      </c>
      <c r="BO9" s="2099">
        <f t="shared" si="21"/>
        <v>85.601427000376006</v>
      </c>
      <c r="BP9" s="2097">
        <f t="shared" si="22"/>
        <v>109.96026180171752</v>
      </c>
      <c r="BQ9" s="2098">
        <f t="shared" si="23"/>
        <v>108.4</v>
      </c>
      <c r="BR9" s="2097">
        <f t="shared" si="24"/>
        <v>100.55720664676934</v>
      </c>
      <c r="BS9" s="973"/>
      <c r="BU9" s="1738" t="s">
        <v>10</v>
      </c>
      <c r="BV9" s="20">
        <v>20783492.364470825</v>
      </c>
      <c r="BW9" s="24">
        <v>12929390</v>
      </c>
      <c r="BX9" s="1764">
        <f t="shared" si="4"/>
        <v>13094152</v>
      </c>
      <c r="BY9" s="22">
        <v>12928558</v>
      </c>
      <c r="BZ9" s="25">
        <f t="shared" si="25"/>
        <v>109.2</v>
      </c>
      <c r="CA9" s="29">
        <f t="shared" si="5"/>
        <v>109.5</v>
      </c>
      <c r="CB9" s="1764">
        <f t="shared" si="6"/>
        <v>11958130</v>
      </c>
      <c r="CC9" s="10">
        <f t="shared" si="7"/>
        <v>99.590288150589359</v>
      </c>
      <c r="CD9" s="9">
        <f t="shared" si="8"/>
        <v>100.1359918739831</v>
      </c>
    </row>
    <row r="10" spans="1:82" ht="15" customHeight="1">
      <c r="A10" s="1795" t="s">
        <v>11</v>
      </c>
      <c r="B10" s="1790">
        <v>1993</v>
      </c>
      <c r="C10" s="1731">
        <v>20539323</v>
      </c>
      <c r="D10" s="2094">
        <v>21316294.998464786</v>
      </c>
      <c r="E10" s="2094">
        <f t="shared" si="0"/>
        <v>21577040</v>
      </c>
      <c r="F10" s="2095">
        <f t="shared" si="1"/>
        <v>3954.2497614387967</v>
      </c>
      <c r="G10" s="1731"/>
      <c r="H10" s="1795"/>
      <c r="I10" s="2094">
        <v>19461692</v>
      </c>
      <c r="J10" s="1732">
        <v>117.8</v>
      </c>
      <c r="K10" s="1732">
        <f t="shared" si="9"/>
        <v>109.8</v>
      </c>
      <c r="L10" s="2095">
        <f t="shared" si="2"/>
        <v>17724674</v>
      </c>
      <c r="M10" s="2096">
        <f t="shared" si="3"/>
        <v>3248.2577747494761</v>
      </c>
      <c r="N10" s="2094">
        <v>20395714</v>
      </c>
      <c r="O10" s="2094">
        <v>19461692</v>
      </c>
      <c r="P10" s="2095"/>
      <c r="Q10" s="1731">
        <v>16083274</v>
      </c>
      <c r="R10" s="2095">
        <v>14540050</v>
      </c>
      <c r="S10" s="2094">
        <v>15484956</v>
      </c>
      <c r="T10" s="2095">
        <v>10907129</v>
      </c>
      <c r="U10" s="1731">
        <v>5456671</v>
      </c>
      <c r="V10" s="2095">
        <f t="shared" si="16"/>
        <v>2664.6374685224746</v>
      </c>
      <c r="W10" s="2094">
        <f t="shared" si="10"/>
        <v>2837.8027555628696</v>
      </c>
      <c r="X10" s="1732">
        <f t="shared" si="11"/>
        <v>101.98447997322894</v>
      </c>
      <c r="Y10" s="2097">
        <f t="shared" si="17"/>
        <v>101.90468973720121</v>
      </c>
      <c r="Z10" s="1731">
        <v>21344762.481009468</v>
      </c>
      <c r="AA10" s="2095">
        <v>21749805</v>
      </c>
      <c r="AB10" s="1731">
        <v>19812920</v>
      </c>
      <c r="AC10" s="2094">
        <v>19109752</v>
      </c>
      <c r="AD10" s="2097">
        <f t="shared" si="18"/>
        <v>100.35162139222305</v>
      </c>
      <c r="AE10" s="2098">
        <f t="shared" si="19"/>
        <v>98.108488963858235</v>
      </c>
      <c r="AF10" s="1790"/>
      <c r="AG10" s="1790" t="s">
        <v>11</v>
      </c>
      <c r="AH10" s="1627">
        <v>1993</v>
      </c>
      <c r="AI10" s="2097">
        <v>495029.33368969447</v>
      </c>
      <c r="AJ10" s="2099">
        <f>ROUND(AK10*$AJ$11/$AK$11,1)</f>
        <v>488754.8</v>
      </c>
      <c r="AK10" s="2099">
        <v>482607.6</v>
      </c>
      <c r="AL10" s="2097">
        <f>ROUND(AM10*$AL$11/$AM$11,1)</f>
        <v>452009.1</v>
      </c>
      <c r="AM10" s="2099">
        <v>472140</v>
      </c>
      <c r="AN10" s="2100">
        <v>420170.36703841703</v>
      </c>
      <c r="AO10" s="2098">
        <f>AP10*$AO$11/$AP$11</f>
        <v>440566.2507907172</v>
      </c>
      <c r="AP10" s="2098">
        <v>465277.1</v>
      </c>
      <c r="AQ10" s="2097">
        <v>365376</v>
      </c>
      <c r="AR10" s="2097">
        <f>ROUND(AR11*AQ10/AQ11,1)</f>
        <v>362158.3</v>
      </c>
      <c r="AS10" s="2098"/>
      <c r="AT10" s="2097"/>
      <c r="AU10" s="2099"/>
      <c r="AV10" s="2097"/>
      <c r="AW10" s="2095">
        <v>2927</v>
      </c>
      <c r="AX10" s="2094">
        <f>ROUND(AX11*AW10/AW11,0)</f>
        <v>2900</v>
      </c>
      <c r="AY10" s="2095"/>
      <c r="AZ10" s="1627"/>
      <c r="BA10" s="1796" t="s">
        <v>11</v>
      </c>
      <c r="BB10" s="1792"/>
      <c r="BC10" s="1796"/>
      <c r="BD10" s="1796"/>
      <c r="BE10" s="2105">
        <f t="shared" si="12"/>
        <v>1.4</v>
      </c>
      <c r="BF10" s="2105">
        <f t="shared" si="13"/>
        <v>-0.9</v>
      </c>
      <c r="BG10" s="1792"/>
      <c r="BH10" s="2105">
        <f t="shared" si="14"/>
        <v>2.6</v>
      </c>
      <c r="BI10" s="2105">
        <f t="shared" si="15"/>
        <v>-0.4</v>
      </c>
      <c r="BJ10" s="1627"/>
      <c r="BK10" s="1796" t="s">
        <v>11</v>
      </c>
      <c r="BL10" s="1789"/>
      <c r="BM10" s="1789"/>
      <c r="BN10" s="2097">
        <f t="shared" si="20"/>
        <v>91.4</v>
      </c>
      <c r="BO10" s="2106">
        <f t="shared" si="21"/>
        <v>84.834897876659497</v>
      </c>
      <c r="BP10" s="2097">
        <f t="shared" si="22"/>
        <v>112.77918732661027</v>
      </c>
      <c r="BQ10" s="2098">
        <f t="shared" si="23"/>
        <v>111.2</v>
      </c>
      <c r="BR10" s="2107">
        <f t="shared" si="24"/>
        <v>100.19974672010899</v>
      </c>
      <c r="BS10" s="14">
        <f t="shared" ref="BS10:BS33" si="26">AL10/$AL$28*100</f>
        <v>85.207566732016289</v>
      </c>
      <c r="BU10" s="1765" t="s">
        <v>11</v>
      </c>
      <c r="BV10" s="30">
        <v>21316294.998464786</v>
      </c>
      <c r="BW10" s="31">
        <v>13237832</v>
      </c>
      <c r="BX10" s="1764">
        <f t="shared" si="4"/>
        <v>13406524</v>
      </c>
      <c r="BY10" s="32">
        <v>13107114</v>
      </c>
      <c r="BZ10" s="33">
        <f t="shared" si="25"/>
        <v>109.8</v>
      </c>
      <c r="CA10" s="29">
        <f t="shared" si="5"/>
        <v>110.1</v>
      </c>
      <c r="CB10" s="1764">
        <f t="shared" si="6"/>
        <v>12176679</v>
      </c>
      <c r="CC10" s="10">
        <f t="shared" si="7"/>
        <v>101.9660981679296</v>
      </c>
      <c r="CD10" s="9">
        <f t="shared" si="8"/>
        <v>101.96609581900353</v>
      </c>
    </row>
    <row r="11" spans="1:82" ht="15" customHeight="1">
      <c r="A11" s="1795" t="s">
        <v>12</v>
      </c>
      <c r="B11" s="1790">
        <v>1994</v>
      </c>
      <c r="C11" s="1731">
        <v>20169682</v>
      </c>
      <c r="D11" s="2094">
        <v>20901508.78788732</v>
      </c>
      <c r="E11" s="2094">
        <f t="shared" si="0"/>
        <v>21157180</v>
      </c>
      <c r="F11" s="2095">
        <f t="shared" si="1"/>
        <v>3868.3100033641963</v>
      </c>
      <c r="G11" s="1731"/>
      <c r="H11" s="1795"/>
      <c r="I11" s="2094">
        <v>19097936</v>
      </c>
      <c r="J11" s="1732">
        <v>117.8</v>
      </c>
      <c r="K11" s="1732">
        <f t="shared" si="9"/>
        <v>109.8</v>
      </c>
      <c r="L11" s="2095">
        <f t="shared" si="2"/>
        <v>17393384</v>
      </c>
      <c r="M11" s="2096">
        <f t="shared" si="3"/>
        <v>3180.1497798645546</v>
      </c>
      <c r="N11" s="2094">
        <v>19966793</v>
      </c>
      <c r="O11" s="2094">
        <v>19097936</v>
      </c>
      <c r="P11" s="2095"/>
      <c r="Q11" s="1731">
        <v>16014661</v>
      </c>
      <c r="R11" s="2095">
        <v>14454954</v>
      </c>
      <c r="S11" s="2094">
        <v>15405854</v>
      </c>
      <c r="T11" s="2095">
        <v>10764186</v>
      </c>
      <c r="U11" s="1731">
        <v>5469360</v>
      </c>
      <c r="V11" s="2095">
        <f t="shared" si="16"/>
        <v>2642.8967923120804</v>
      </c>
      <c r="W11" s="2094">
        <f t="shared" si="10"/>
        <v>2816.7562566735414</v>
      </c>
      <c r="X11" s="1732">
        <f t="shared" si="11"/>
        <v>100</v>
      </c>
      <c r="Y11" s="2097">
        <f t="shared" si="17"/>
        <v>100</v>
      </c>
      <c r="Z11" s="1731">
        <v>21295891.481009468</v>
      </c>
      <c r="AA11" s="2095">
        <v>21673596</v>
      </c>
      <c r="AB11" s="1731">
        <v>19733554</v>
      </c>
      <c r="AC11" s="2094">
        <v>19478184</v>
      </c>
      <c r="AD11" s="2097">
        <f t="shared" si="18"/>
        <v>100</v>
      </c>
      <c r="AE11" s="2098">
        <f t="shared" si="19"/>
        <v>100</v>
      </c>
      <c r="AF11" s="1790"/>
      <c r="AG11" s="1790" t="s">
        <v>12</v>
      </c>
      <c r="AH11" s="1627">
        <v>1994</v>
      </c>
      <c r="AI11" s="2097">
        <v>502751.2</v>
      </c>
      <c r="AJ11" s="2099">
        <v>495612.2</v>
      </c>
      <c r="AK11" s="2099">
        <v>489378.8</v>
      </c>
      <c r="AL11" s="2097">
        <v>457895.3</v>
      </c>
      <c r="AM11" s="2099">
        <v>478288.4</v>
      </c>
      <c r="AN11" s="2097">
        <v>426889.1</v>
      </c>
      <c r="AO11" s="2098">
        <v>447167.4</v>
      </c>
      <c r="AP11" s="2098">
        <v>472248.5</v>
      </c>
      <c r="AQ11" s="2097">
        <v>370010.9</v>
      </c>
      <c r="AR11" s="2097">
        <v>366752.4</v>
      </c>
      <c r="AS11" s="2098">
        <v>368350.6</v>
      </c>
      <c r="AT11" s="2097">
        <v>506957.3</v>
      </c>
      <c r="AU11" s="2099">
        <v>477247.8</v>
      </c>
      <c r="AV11" s="2097">
        <v>449843.6</v>
      </c>
      <c r="AW11" s="2095">
        <v>2956</v>
      </c>
      <c r="AX11" s="2094">
        <v>2929</v>
      </c>
      <c r="AY11" s="2095">
        <v>2942</v>
      </c>
      <c r="AZ11" s="1627"/>
      <c r="BA11" s="1795" t="s">
        <v>12</v>
      </c>
      <c r="BB11" s="1790">
        <v>1994</v>
      </c>
      <c r="BC11" s="2101"/>
      <c r="BD11" s="2101"/>
      <c r="BE11" s="2101">
        <f t="shared" si="12"/>
        <v>-1.9</v>
      </c>
      <c r="BF11" s="2101">
        <f t="shared" si="13"/>
        <v>1.6</v>
      </c>
      <c r="BG11" s="2108"/>
      <c r="BH11" s="2101">
        <f t="shared" si="14"/>
        <v>-1.9</v>
      </c>
      <c r="BI11" s="2101">
        <f t="shared" si="15"/>
        <v>1.6</v>
      </c>
      <c r="BJ11" s="1627"/>
      <c r="BK11" s="1801" t="s">
        <v>12</v>
      </c>
      <c r="BL11" s="1797"/>
      <c r="BM11" s="1797"/>
      <c r="BN11" s="2102">
        <f t="shared" si="20"/>
        <v>89.7</v>
      </c>
      <c r="BO11" s="2099">
        <f t="shared" si="21"/>
        <v>86.191450050183732</v>
      </c>
      <c r="BP11" s="2102">
        <f t="shared" si="22"/>
        <v>110.58465719149157</v>
      </c>
      <c r="BQ11" s="2104">
        <f t="shared" si="23"/>
        <v>109</v>
      </c>
      <c r="BR11" s="2097">
        <f t="shared" si="24"/>
        <v>101.76274308384401</v>
      </c>
      <c r="BS11" s="34">
        <f t="shared" si="26"/>
        <v>86.317165585884482</v>
      </c>
      <c r="BU11" s="1744" t="s">
        <v>12</v>
      </c>
      <c r="BV11" s="20">
        <v>20901508.78788732</v>
      </c>
      <c r="BW11" s="35">
        <v>12897498</v>
      </c>
      <c r="BX11" s="1768">
        <f t="shared" si="4"/>
        <v>13061853</v>
      </c>
      <c r="BY11" s="36">
        <v>12723049</v>
      </c>
      <c r="BZ11" s="28">
        <f t="shared" si="25"/>
        <v>109.8</v>
      </c>
      <c r="CA11" s="37">
        <f t="shared" si="5"/>
        <v>110.1</v>
      </c>
      <c r="CB11" s="1768">
        <f t="shared" si="6"/>
        <v>11863627</v>
      </c>
      <c r="CC11" s="27">
        <f t="shared" si="7"/>
        <v>99.344631408787677</v>
      </c>
      <c r="CD11" s="34">
        <f t="shared" si="8"/>
        <v>99.344634726998819</v>
      </c>
    </row>
    <row r="12" spans="1:82" ht="15" customHeight="1">
      <c r="A12" s="1795" t="s">
        <v>13</v>
      </c>
      <c r="B12" s="1790">
        <v>1995</v>
      </c>
      <c r="C12" s="1731">
        <v>21374687</v>
      </c>
      <c r="D12" s="2094">
        <v>22097914.732899394</v>
      </c>
      <c r="E12" s="2094">
        <f t="shared" si="0"/>
        <v>22368221</v>
      </c>
      <c r="F12" s="2095">
        <f t="shared" si="1"/>
        <v>4140.8238284581448</v>
      </c>
      <c r="G12" s="1731"/>
      <c r="H12" s="1795"/>
      <c r="I12" s="2094">
        <v>20323890</v>
      </c>
      <c r="J12" s="1732">
        <v>117.1</v>
      </c>
      <c r="K12" s="1732">
        <f t="shared" si="9"/>
        <v>109.1</v>
      </c>
      <c r="L12" s="2095">
        <f t="shared" si="2"/>
        <v>18628680</v>
      </c>
      <c r="M12" s="2096">
        <f t="shared" si="3"/>
        <v>3448.5568627349344</v>
      </c>
      <c r="N12" s="2094">
        <v>21228355</v>
      </c>
      <c r="O12" s="2094">
        <v>20323890</v>
      </c>
      <c r="P12" s="2095"/>
      <c r="Q12" s="1731">
        <v>16727820</v>
      </c>
      <c r="R12" s="2095">
        <v>15434094</v>
      </c>
      <c r="S12" s="2094">
        <v>16170594</v>
      </c>
      <c r="T12" s="2095">
        <v>11156323</v>
      </c>
      <c r="U12" s="1731">
        <v>5401877</v>
      </c>
      <c r="V12" s="2095">
        <f t="shared" si="16"/>
        <v>2857.1724235853571</v>
      </c>
      <c r="W12" s="2094">
        <f t="shared" si="10"/>
        <v>2993.51392117962</v>
      </c>
      <c r="X12" s="1732">
        <f t="shared" si="11"/>
        <v>105.72401898551698</v>
      </c>
      <c r="Y12" s="2097">
        <f t="shared" si="17"/>
        <v>107.10210273055547</v>
      </c>
      <c r="Z12" s="1731">
        <v>22322959.481009468</v>
      </c>
      <c r="AA12" s="2095">
        <v>22737871</v>
      </c>
      <c r="AB12" s="1731">
        <v>20786825</v>
      </c>
      <c r="AC12" s="2094">
        <v>22095522</v>
      </c>
      <c r="AD12" s="2097">
        <f t="shared" si="18"/>
        <v>104.91046801832053</v>
      </c>
      <c r="AE12" s="2098">
        <f t="shared" si="19"/>
        <v>113.43727936854893</v>
      </c>
      <c r="AF12" s="1790"/>
      <c r="AG12" s="1790" t="s">
        <v>13</v>
      </c>
      <c r="AH12" s="1627">
        <v>1995</v>
      </c>
      <c r="AI12" s="2097">
        <v>516201.7</v>
      </c>
      <c r="AJ12" s="2099">
        <v>504594.3</v>
      </c>
      <c r="AK12" s="2099">
        <v>497740</v>
      </c>
      <c r="AL12" s="2097">
        <v>466526.2</v>
      </c>
      <c r="AM12" s="2099">
        <v>487077.3</v>
      </c>
      <c r="AN12" s="2097">
        <v>440974.2</v>
      </c>
      <c r="AO12" s="2098">
        <v>459057.6</v>
      </c>
      <c r="AP12" s="2098">
        <v>483022.6</v>
      </c>
      <c r="AQ12" s="2097">
        <v>368936.7</v>
      </c>
      <c r="AR12" s="2097">
        <v>370772.7</v>
      </c>
      <c r="AS12" s="2098">
        <v>378479.6</v>
      </c>
      <c r="AT12" s="2097">
        <v>521079.7</v>
      </c>
      <c r="AU12" s="2099">
        <v>486416.8</v>
      </c>
      <c r="AV12" s="2097">
        <v>466587.7</v>
      </c>
      <c r="AW12" s="2095">
        <v>2940</v>
      </c>
      <c r="AX12" s="2094">
        <v>2954</v>
      </c>
      <c r="AY12" s="2095">
        <v>3016</v>
      </c>
      <c r="AZ12" s="1627"/>
      <c r="BA12" s="1795" t="s">
        <v>13</v>
      </c>
      <c r="BB12" s="1790">
        <v>1995</v>
      </c>
      <c r="BC12" s="2101">
        <f t="shared" ref="BC12:BC33" si="27">ROUND((O12-O11)/O11*100,1)</f>
        <v>6.4</v>
      </c>
      <c r="BD12" s="2101"/>
      <c r="BE12" s="2101">
        <f t="shared" si="12"/>
        <v>7.1</v>
      </c>
      <c r="BF12" s="2101">
        <f t="shared" si="13"/>
        <v>3.3</v>
      </c>
      <c r="BG12" s="2108">
        <f t="shared" ref="BG12:BG33" si="28">ROUND((D12-D11)/D11*100,1)</f>
        <v>5.7</v>
      </c>
      <c r="BH12" s="2101">
        <f t="shared" si="14"/>
        <v>5.7</v>
      </c>
      <c r="BI12" s="2101">
        <f t="shared" si="15"/>
        <v>2.7</v>
      </c>
      <c r="BJ12" s="1627"/>
      <c r="BK12" s="1795" t="s">
        <v>13</v>
      </c>
      <c r="BL12" s="1789"/>
      <c r="BM12" s="1789"/>
      <c r="BN12" s="2097">
        <f t="shared" si="20"/>
        <v>96</v>
      </c>
      <c r="BO12" s="2099">
        <f t="shared" si="21"/>
        <v>89.035315571935968</v>
      </c>
      <c r="BP12" s="2097">
        <f t="shared" si="22"/>
        <v>116.91454192056409</v>
      </c>
      <c r="BQ12" s="2098">
        <f t="shared" si="23"/>
        <v>115.2</v>
      </c>
      <c r="BR12" s="2097">
        <f t="shared" si="24"/>
        <v>104.48528213665828</v>
      </c>
      <c r="BS12" s="9">
        <f t="shared" si="26"/>
        <v>87.944163776202686</v>
      </c>
      <c r="BU12" s="1738" t="s">
        <v>13</v>
      </c>
      <c r="BV12" s="20">
        <v>22097914.732899394</v>
      </c>
      <c r="BW12" s="24">
        <v>13765042</v>
      </c>
      <c r="BX12" s="1764">
        <f t="shared" si="4"/>
        <v>13940453</v>
      </c>
      <c r="BY12" s="22">
        <v>13623346</v>
      </c>
      <c r="BZ12" s="25">
        <f t="shared" si="25"/>
        <v>109.1</v>
      </c>
      <c r="CA12" s="29">
        <f t="shared" si="5"/>
        <v>109.4</v>
      </c>
      <c r="CB12" s="1764">
        <f t="shared" si="6"/>
        <v>12742644</v>
      </c>
      <c r="CC12" s="10">
        <f t="shared" si="7"/>
        <v>106.02700588932738</v>
      </c>
      <c r="CD12" s="9">
        <f t="shared" si="8"/>
        <v>106.7054210011983</v>
      </c>
    </row>
    <row r="13" spans="1:82" ht="15" customHeight="1">
      <c r="A13" s="1795" t="s">
        <v>14</v>
      </c>
      <c r="B13" s="1790">
        <v>1996</v>
      </c>
      <c r="C13" s="1731">
        <v>22125426</v>
      </c>
      <c r="D13" s="2094">
        <v>21626051.956424553</v>
      </c>
      <c r="E13" s="2094">
        <f t="shared" si="0"/>
        <v>21890586</v>
      </c>
      <c r="F13" s="2095">
        <f t="shared" si="1"/>
        <v>4037.8619198864635</v>
      </c>
      <c r="G13" s="1731"/>
      <c r="H13" s="1795"/>
      <c r="I13" s="2094">
        <v>20839596</v>
      </c>
      <c r="J13" s="1732">
        <v>116.6</v>
      </c>
      <c r="K13" s="1732">
        <f t="shared" si="9"/>
        <v>108.7</v>
      </c>
      <c r="L13" s="2095">
        <f t="shared" si="2"/>
        <v>19171661</v>
      </c>
      <c r="M13" s="2096">
        <f t="shared" si="3"/>
        <v>3536.3384010310383</v>
      </c>
      <c r="N13" s="2094">
        <v>21732657</v>
      </c>
      <c r="O13" s="2094">
        <v>20839596</v>
      </c>
      <c r="P13" s="2095"/>
      <c r="Q13" s="1731">
        <v>17876685</v>
      </c>
      <c r="R13" s="2095">
        <v>17213596</v>
      </c>
      <c r="S13" s="2094">
        <v>17854611</v>
      </c>
      <c r="T13" s="2095">
        <v>11827287</v>
      </c>
      <c r="U13" s="1731">
        <v>5421331</v>
      </c>
      <c r="V13" s="2095">
        <f t="shared" si="16"/>
        <v>3175.1604910307083</v>
      </c>
      <c r="W13" s="2094">
        <f t="shared" si="10"/>
        <v>3293.3999049310955</v>
      </c>
      <c r="X13" s="1732">
        <f t="shared" si="11"/>
        <v>103.46646386711274</v>
      </c>
      <c r="Y13" s="2097">
        <f t="shared" si="17"/>
        <v>110.22387017960394</v>
      </c>
      <c r="Z13" s="1731">
        <v>23904693.481009468</v>
      </c>
      <c r="AA13" s="2095">
        <v>24284315</v>
      </c>
      <c r="AB13" s="1731">
        <v>22026118</v>
      </c>
      <c r="AC13" s="2094">
        <v>23043206</v>
      </c>
      <c r="AD13" s="2097">
        <f t="shared" si="18"/>
        <v>112.04561993312045</v>
      </c>
      <c r="AE13" s="2098">
        <f t="shared" si="19"/>
        <v>118.30264053363497</v>
      </c>
      <c r="AF13" s="1790"/>
      <c r="AG13" s="1790" t="s">
        <v>14</v>
      </c>
      <c r="AH13" s="1627">
        <v>1996</v>
      </c>
      <c r="AI13" s="2097">
        <v>528842.5</v>
      </c>
      <c r="AJ13" s="2099">
        <v>515943.9</v>
      </c>
      <c r="AK13" s="2099">
        <v>509095.8</v>
      </c>
      <c r="AL13" s="2097">
        <v>477404.4</v>
      </c>
      <c r="AM13" s="2099">
        <v>499272.7</v>
      </c>
      <c r="AN13" s="2097">
        <v>453653.1</v>
      </c>
      <c r="AO13" s="2098">
        <v>471311.4</v>
      </c>
      <c r="AP13" s="2098">
        <v>496934.6</v>
      </c>
      <c r="AQ13" s="2097">
        <v>380160.9</v>
      </c>
      <c r="AR13" s="2097">
        <v>380912.2</v>
      </c>
      <c r="AS13" s="2098">
        <v>391360.5</v>
      </c>
      <c r="AT13" s="2097">
        <v>535382.9</v>
      </c>
      <c r="AU13" s="2099">
        <v>495183.4</v>
      </c>
      <c r="AV13" s="2097">
        <v>479128.1</v>
      </c>
      <c r="AW13" s="2095">
        <v>3022</v>
      </c>
      <c r="AX13" s="2094">
        <v>3028</v>
      </c>
      <c r="AY13" s="2095">
        <v>3112</v>
      </c>
      <c r="AZ13" s="1627"/>
      <c r="BA13" s="1795" t="s">
        <v>14</v>
      </c>
      <c r="BB13" s="1790">
        <v>1996</v>
      </c>
      <c r="BC13" s="2101">
        <f t="shared" si="27"/>
        <v>2.5</v>
      </c>
      <c r="BD13" s="2101"/>
      <c r="BE13" s="2101">
        <f t="shared" si="12"/>
        <v>2.9</v>
      </c>
      <c r="BF13" s="2101">
        <f t="shared" si="13"/>
        <v>2.9</v>
      </c>
      <c r="BG13" s="2108">
        <f t="shared" si="28"/>
        <v>-2.1</v>
      </c>
      <c r="BH13" s="2101">
        <f t="shared" si="14"/>
        <v>-2.1</v>
      </c>
      <c r="BI13" s="2101">
        <f t="shared" si="15"/>
        <v>2.4</v>
      </c>
      <c r="BJ13" s="1627"/>
      <c r="BK13" s="1795" t="s">
        <v>14</v>
      </c>
      <c r="BL13" s="1789"/>
      <c r="BM13" s="1789"/>
      <c r="BN13" s="2097">
        <f t="shared" si="20"/>
        <v>98.8</v>
      </c>
      <c r="BO13" s="2099">
        <f t="shared" si="21"/>
        <v>91.595260944261639</v>
      </c>
      <c r="BP13" s="2097">
        <f t="shared" si="22"/>
        <v>114.41803394559267</v>
      </c>
      <c r="BQ13" s="2098">
        <f t="shared" si="23"/>
        <v>112.8</v>
      </c>
      <c r="BR13" s="2097">
        <f t="shared" si="24"/>
        <v>107.04392840696903</v>
      </c>
      <c r="BS13" s="9">
        <f t="shared" si="26"/>
        <v>89.994797164831851</v>
      </c>
      <c r="BU13" s="1738" t="s">
        <v>14</v>
      </c>
      <c r="BV13" s="20">
        <v>21626051.956424553</v>
      </c>
      <c r="BW13" s="24">
        <v>14301460</v>
      </c>
      <c r="BX13" s="1764">
        <f t="shared" si="4"/>
        <v>14483706</v>
      </c>
      <c r="BY13" s="22">
        <v>13987458</v>
      </c>
      <c r="BZ13" s="25">
        <f t="shared" si="25"/>
        <v>108.7</v>
      </c>
      <c r="CA13" s="29">
        <f t="shared" si="5"/>
        <v>109</v>
      </c>
      <c r="CB13" s="1764">
        <f t="shared" si="6"/>
        <v>13287804</v>
      </c>
      <c r="CC13" s="10">
        <f t="shared" si="7"/>
        <v>110.15882922608657</v>
      </c>
      <c r="CD13" s="9">
        <f t="shared" si="8"/>
        <v>111.2705275295619</v>
      </c>
    </row>
    <row r="14" spans="1:82" ht="15" customHeight="1">
      <c r="A14" s="1795" t="s">
        <v>15</v>
      </c>
      <c r="B14" s="1790">
        <v>1997</v>
      </c>
      <c r="C14" s="1731">
        <v>21732653</v>
      </c>
      <c r="D14" s="2094">
        <v>21352788.821346071</v>
      </c>
      <c r="E14" s="2094">
        <f t="shared" si="0"/>
        <v>21613981</v>
      </c>
      <c r="F14" s="2095">
        <f t="shared" si="1"/>
        <v>3962.3107181020782</v>
      </c>
      <c r="G14" s="1731"/>
      <c r="H14" s="1795"/>
      <c r="I14" s="2094">
        <v>20306253</v>
      </c>
      <c r="J14" s="1732">
        <v>117.5</v>
      </c>
      <c r="K14" s="1732">
        <f t="shared" si="9"/>
        <v>109.5</v>
      </c>
      <c r="L14" s="2095">
        <f t="shared" si="2"/>
        <v>18544523</v>
      </c>
      <c r="M14" s="2096">
        <f t="shared" si="3"/>
        <v>3399.6126046835384</v>
      </c>
      <c r="N14" s="2094">
        <v>21193983</v>
      </c>
      <c r="O14" s="2094">
        <v>20306253</v>
      </c>
      <c r="P14" s="2095"/>
      <c r="Q14" s="1731">
        <v>17702665</v>
      </c>
      <c r="R14" s="2095">
        <v>16397851</v>
      </c>
      <c r="S14" s="2094">
        <v>16881008</v>
      </c>
      <c r="T14" s="2095">
        <v>12090581</v>
      </c>
      <c r="U14" s="1731">
        <v>5454893</v>
      </c>
      <c r="V14" s="2095">
        <f t="shared" si="16"/>
        <v>3006.0811458629892</v>
      </c>
      <c r="W14" s="2094">
        <f t="shared" si="10"/>
        <v>3094.6542856111018</v>
      </c>
      <c r="X14" s="1732">
        <f t="shared" si="11"/>
        <v>102.15908263766723</v>
      </c>
      <c r="Y14" s="2097">
        <f t="shared" si="17"/>
        <v>106.61825783872764</v>
      </c>
      <c r="Z14" s="1731">
        <v>23679696.481009468</v>
      </c>
      <c r="AA14" s="2095">
        <v>24039768</v>
      </c>
      <c r="AB14" s="1731">
        <v>21643048</v>
      </c>
      <c r="AC14" s="2094">
        <v>21501563</v>
      </c>
      <c r="AD14" s="2097">
        <f t="shared" si="18"/>
        <v>110.91730232491184</v>
      </c>
      <c r="AE14" s="2098">
        <f t="shared" si="19"/>
        <v>110.38792425412964</v>
      </c>
      <c r="AF14" s="1790"/>
      <c r="AG14" s="1790" t="s">
        <v>15</v>
      </c>
      <c r="AH14" s="1627">
        <v>1997</v>
      </c>
      <c r="AI14" s="2097">
        <v>533393.4</v>
      </c>
      <c r="AJ14" s="2099">
        <v>521295.4</v>
      </c>
      <c r="AK14" s="2099">
        <v>513612.9</v>
      </c>
      <c r="AL14" s="2097">
        <v>477448.6</v>
      </c>
      <c r="AM14" s="2099">
        <v>498087.6</v>
      </c>
      <c r="AN14" s="2097">
        <v>453794.6</v>
      </c>
      <c r="AO14" s="2098">
        <v>472005.5</v>
      </c>
      <c r="AP14" s="2098">
        <v>496835.8</v>
      </c>
      <c r="AQ14" s="2097">
        <v>382294.5</v>
      </c>
      <c r="AR14" s="2097">
        <v>382268.1</v>
      </c>
      <c r="AS14" s="2098">
        <v>388483.7</v>
      </c>
      <c r="AT14" s="2097">
        <v>540271.9</v>
      </c>
      <c r="AU14" s="2099">
        <v>495373.8</v>
      </c>
      <c r="AV14" s="2097">
        <v>479594.8</v>
      </c>
      <c r="AW14" s="2095">
        <v>3031</v>
      </c>
      <c r="AX14" s="2094">
        <v>3031</v>
      </c>
      <c r="AY14" s="2095">
        <v>3081</v>
      </c>
      <c r="AZ14" s="1627"/>
      <c r="BA14" s="1795" t="s">
        <v>15</v>
      </c>
      <c r="BB14" s="1790">
        <v>1997</v>
      </c>
      <c r="BC14" s="2101">
        <f t="shared" si="27"/>
        <v>-2.6</v>
      </c>
      <c r="BD14" s="2101"/>
      <c r="BE14" s="2101">
        <f t="shared" si="12"/>
        <v>-3.3</v>
      </c>
      <c r="BF14" s="2101">
        <f t="shared" si="13"/>
        <v>0</v>
      </c>
      <c r="BG14" s="2108">
        <f t="shared" si="28"/>
        <v>-1.3</v>
      </c>
      <c r="BH14" s="2101">
        <f t="shared" si="14"/>
        <v>-1.3</v>
      </c>
      <c r="BI14" s="2101">
        <f t="shared" si="15"/>
        <v>0.9</v>
      </c>
      <c r="BJ14" s="1627"/>
      <c r="BK14" s="1795" t="s">
        <v>15</v>
      </c>
      <c r="BL14" s="1789"/>
      <c r="BM14" s="1789"/>
      <c r="BN14" s="2097">
        <f t="shared" si="20"/>
        <v>95.6</v>
      </c>
      <c r="BO14" s="2099">
        <f t="shared" si="21"/>
        <v>91.62383063644188</v>
      </c>
      <c r="BP14" s="2097">
        <f t="shared" si="22"/>
        <v>112.9722670192721</v>
      </c>
      <c r="BQ14" s="2098">
        <f t="shared" si="23"/>
        <v>111.4</v>
      </c>
      <c r="BR14" s="2097">
        <f t="shared" si="24"/>
        <v>107.9650839755689</v>
      </c>
      <c r="BS14" s="9">
        <f t="shared" si="26"/>
        <v>90.003129241441698</v>
      </c>
      <c r="BU14" s="1738" t="s">
        <v>15</v>
      </c>
      <c r="BV14" s="20">
        <v>21352788.821346071</v>
      </c>
      <c r="BW14" s="24">
        <v>13881818</v>
      </c>
      <c r="BX14" s="1764">
        <f t="shared" si="4"/>
        <v>14058717</v>
      </c>
      <c r="BY14" s="22">
        <v>13488250</v>
      </c>
      <c r="BZ14" s="25">
        <f t="shared" si="25"/>
        <v>109.5</v>
      </c>
      <c r="CA14" s="29">
        <f t="shared" si="5"/>
        <v>109.8</v>
      </c>
      <c r="CB14" s="1764">
        <f t="shared" si="6"/>
        <v>12803932</v>
      </c>
      <c r="CC14" s="10">
        <f t="shared" si="7"/>
        <v>106.92648726374867</v>
      </c>
      <c r="CD14" s="9">
        <f t="shared" si="8"/>
        <v>107.2186395955749</v>
      </c>
    </row>
    <row r="15" spans="1:82" ht="15" customHeight="1">
      <c r="A15" s="1795" t="s">
        <v>16</v>
      </c>
      <c r="B15" s="1790">
        <v>1998</v>
      </c>
      <c r="C15" s="1731">
        <v>20884183</v>
      </c>
      <c r="D15" s="2094">
        <v>20797130.601991951</v>
      </c>
      <c r="E15" s="2094">
        <f t="shared" si="0"/>
        <v>21051526</v>
      </c>
      <c r="F15" s="2095">
        <f t="shared" si="1"/>
        <v>3831.9380992998895</v>
      </c>
      <c r="G15" s="1731"/>
      <c r="H15" s="1795"/>
      <c r="I15" s="2094">
        <v>19488635</v>
      </c>
      <c r="J15" s="1732">
        <v>116.9</v>
      </c>
      <c r="K15" s="1732">
        <f t="shared" si="9"/>
        <v>108.9</v>
      </c>
      <c r="L15" s="2095">
        <f t="shared" si="2"/>
        <v>17895900</v>
      </c>
      <c r="M15" s="2096">
        <f t="shared" si="3"/>
        <v>3257.5301681816745</v>
      </c>
      <c r="N15" s="2094">
        <v>20348388</v>
      </c>
      <c r="O15" s="2094">
        <v>19488635</v>
      </c>
      <c r="P15" s="2095"/>
      <c r="Q15" s="1731">
        <v>16709897</v>
      </c>
      <c r="R15" s="2095">
        <v>15800321</v>
      </c>
      <c r="S15" s="2094">
        <v>16130075</v>
      </c>
      <c r="T15" s="2095">
        <v>11555826</v>
      </c>
      <c r="U15" s="1731">
        <v>5493702</v>
      </c>
      <c r="V15" s="2095">
        <f t="shared" si="16"/>
        <v>2876.0790082898561</v>
      </c>
      <c r="W15" s="2094">
        <f t="shared" si="10"/>
        <v>2936.1030139603495</v>
      </c>
      <c r="X15" s="1732">
        <f t="shared" si="11"/>
        <v>99.500623429020322</v>
      </c>
      <c r="Y15" s="2097">
        <f t="shared" si="17"/>
        <v>102.88912151884877</v>
      </c>
      <c r="Z15" s="1731">
        <v>22715829.481009468</v>
      </c>
      <c r="AA15" s="2095">
        <v>23066725</v>
      </c>
      <c r="AB15" s="1731">
        <v>20709316</v>
      </c>
      <c r="AC15" s="2094">
        <v>20302834</v>
      </c>
      <c r="AD15" s="2097">
        <f t="shared" si="18"/>
        <v>106.4277704539662</v>
      </c>
      <c r="AE15" s="2098">
        <f t="shared" si="19"/>
        <v>104.23371090446625</v>
      </c>
      <c r="AF15" s="1790"/>
      <c r="AG15" s="1790" t="s">
        <v>16</v>
      </c>
      <c r="AH15" s="1627">
        <v>1998</v>
      </c>
      <c r="AI15" s="2097">
        <v>526004</v>
      </c>
      <c r="AJ15" s="2099">
        <v>510919.2</v>
      </c>
      <c r="AK15" s="2099">
        <v>503324.1</v>
      </c>
      <c r="AL15" s="2097">
        <v>470333.8</v>
      </c>
      <c r="AM15" s="2099">
        <v>490498.7</v>
      </c>
      <c r="AN15" s="2097">
        <v>449786.4</v>
      </c>
      <c r="AO15" s="2098">
        <v>464970.4</v>
      </c>
      <c r="AP15" s="2098">
        <v>489459.7</v>
      </c>
      <c r="AQ15" s="2097">
        <v>368975.7</v>
      </c>
      <c r="AR15" s="2097">
        <v>369371.5</v>
      </c>
      <c r="AS15" s="2098">
        <v>378239.6</v>
      </c>
      <c r="AT15" s="2097">
        <v>531930.1</v>
      </c>
      <c r="AU15" s="2099">
        <v>489373.1</v>
      </c>
      <c r="AV15" s="2097">
        <v>475430.5</v>
      </c>
      <c r="AW15" s="2095">
        <v>2918</v>
      </c>
      <c r="AX15" s="2094">
        <v>2922</v>
      </c>
      <c r="AY15" s="2095">
        <v>2992</v>
      </c>
      <c r="AZ15" s="1627"/>
      <c r="BA15" s="1795" t="s">
        <v>16</v>
      </c>
      <c r="BB15" s="1790">
        <v>1998</v>
      </c>
      <c r="BC15" s="2101">
        <f t="shared" si="27"/>
        <v>-4</v>
      </c>
      <c r="BD15" s="2101"/>
      <c r="BE15" s="2101">
        <f t="shared" si="12"/>
        <v>-3.5</v>
      </c>
      <c r="BF15" s="2101">
        <f t="shared" si="13"/>
        <v>-0.9</v>
      </c>
      <c r="BG15" s="2108">
        <f t="shared" si="28"/>
        <v>-2.6</v>
      </c>
      <c r="BH15" s="2101">
        <f t="shared" si="14"/>
        <v>-2.6</v>
      </c>
      <c r="BI15" s="2101">
        <f t="shared" si="15"/>
        <v>-1.4</v>
      </c>
      <c r="BJ15" s="1627"/>
      <c r="BK15" s="1795" t="s">
        <v>16</v>
      </c>
      <c r="BL15" s="1789"/>
      <c r="BM15" s="1789"/>
      <c r="BN15" s="2097">
        <f t="shared" si="20"/>
        <v>92.3</v>
      </c>
      <c r="BO15" s="2099">
        <f t="shared" si="21"/>
        <v>90.814551200421747</v>
      </c>
      <c r="BP15" s="2097">
        <f t="shared" si="22"/>
        <v>110.03241830660313</v>
      </c>
      <c r="BQ15" s="2098">
        <f t="shared" si="23"/>
        <v>108.5</v>
      </c>
      <c r="BR15" s="2097">
        <f t="shared" si="24"/>
        <v>106.46938269480863</v>
      </c>
      <c r="BS15" s="9">
        <f t="shared" si="26"/>
        <v>88.66192881918262</v>
      </c>
      <c r="BU15" s="1738" t="s">
        <v>16</v>
      </c>
      <c r="BV15" s="20">
        <v>20797130.601991951</v>
      </c>
      <c r="BW15" s="24">
        <v>13221888</v>
      </c>
      <c r="BX15" s="1764">
        <f t="shared" si="4"/>
        <v>13390377</v>
      </c>
      <c r="BY15" s="22">
        <v>12823111</v>
      </c>
      <c r="BZ15" s="25">
        <f t="shared" si="25"/>
        <v>108.9</v>
      </c>
      <c r="CA15" s="29">
        <f t="shared" si="5"/>
        <v>109.2</v>
      </c>
      <c r="CB15" s="1764">
        <f t="shared" si="6"/>
        <v>12262250</v>
      </c>
      <c r="CC15" s="10">
        <f t="shared" si="7"/>
        <v>101.84328881129716</v>
      </c>
      <c r="CD15" s="9">
        <f t="shared" si="8"/>
        <v>102.6826574352971</v>
      </c>
    </row>
    <row r="16" spans="1:82" ht="15" customHeight="1">
      <c r="A16" s="1795" t="s">
        <v>17</v>
      </c>
      <c r="B16" s="1790">
        <v>1999</v>
      </c>
      <c r="C16" s="1731">
        <v>20272696</v>
      </c>
      <c r="D16" s="2094">
        <v>20260482.192166999</v>
      </c>
      <c r="E16" s="2094">
        <f t="shared" si="0"/>
        <v>20508313</v>
      </c>
      <c r="F16" s="2095">
        <f t="shared" si="1"/>
        <v>3710.019577344985</v>
      </c>
      <c r="G16" s="1731"/>
      <c r="H16" s="1795"/>
      <c r="I16" s="2094">
        <v>19122305</v>
      </c>
      <c r="J16" s="1732">
        <v>115.2</v>
      </c>
      <c r="K16" s="1732">
        <f t="shared" si="9"/>
        <v>107.4</v>
      </c>
      <c r="L16" s="2095">
        <f t="shared" si="2"/>
        <v>17804753</v>
      </c>
      <c r="M16" s="2096">
        <f t="shared" si="3"/>
        <v>3220.9369049415159</v>
      </c>
      <c r="N16" s="2094">
        <v>20023358</v>
      </c>
      <c r="O16" s="2094">
        <v>19122305</v>
      </c>
      <c r="P16" s="2095"/>
      <c r="Q16" s="1731">
        <v>16046023</v>
      </c>
      <c r="R16" s="2095">
        <v>15353994</v>
      </c>
      <c r="S16" s="2094">
        <v>15681972</v>
      </c>
      <c r="T16" s="2095">
        <v>11149907</v>
      </c>
      <c r="U16" s="1731">
        <v>5527818</v>
      </c>
      <c r="V16" s="2095">
        <f t="shared" si="16"/>
        <v>2777.5867439919334</v>
      </c>
      <c r="W16" s="2094">
        <f t="shared" si="10"/>
        <v>2836.9190157852522</v>
      </c>
      <c r="X16" s="1732">
        <f t="shared" si="11"/>
        <v>96.933112068810672</v>
      </c>
      <c r="Y16" s="2097">
        <f t="shared" si="17"/>
        <v>102.36508893266543</v>
      </c>
      <c r="Z16" s="1731">
        <v>21956117.481009468</v>
      </c>
      <c r="AA16" s="2095">
        <v>22303834</v>
      </c>
      <c r="AB16" s="1731">
        <v>20222386</v>
      </c>
      <c r="AC16" s="2094">
        <v>20341003</v>
      </c>
      <c r="AD16" s="2097">
        <f t="shared" si="18"/>
        <v>102.9078607906136</v>
      </c>
      <c r="AE16" s="2098">
        <f t="shared" si="19"/>
        <v>104.42966859744215</v>
      </c>
      <c r="AF16" s="1790"/>
      <c r="AG16" s="1790" t="s">
        <v>17</v>
      </c>
      <c r="AH16" s="1627">
        <v>1999</v>
      </c>
      <c r="AI16" s="2097">
        <v>521923.8</v>
      </c>
      <c r="AJ16" s="2099">
        <v>506599.2</v>
      </c>
      <c r="AK16" s="2099">
        <v>499544.2</v>
      </c>
      <c r="AL16" s="2097">
        <v>471108.8</v>
      </c>
      <c r="AM16" s="2099">
        <v>493480.5</v>
      </c>
      <c r="AN16" s="2097">
        <v>452884.6</v>
      </c>
      <c r="AO16" s="2098">
        <v>467481.1</v>
      </c>
      <c r="AP16" s="2098">
        <v>493048.7</v>
      </c>
      <c r="AQ16" s="2097">
        <v>364340.9</v>
      </c>
      <c r="AR16" s="2097">
        <v>368781.7</v>
      </c>
      <c r="AS16" s="2098">
        <v>377003.2</v>
      </c>
      <c r="AT16" s="2097">
        <v>528557.69999999995</v>
      </c>
      <c r="AU16" s="2099">
        <v>489531.1</v>
      </c>
      <c r="AV16" s="2097">
        <v>479077.3</v>
      </c>
      <c r="AW16" s="2095">
        <v>2876</v>
      </c>
      <c r="AX16" s="2094">
        <v>2912</v>
      </c>
      <c r="AY16" s="2095">
        <v>2977</v>
      </c>
      <c r="AZ16" s="1627"/>
      <c r="BA16" s="1795" t="s">
        <v>17</v>
      </c>
      <c r="BB16" s="1790">
        <v>1999</v>
      </c>
      <c r="BC16" s="2101">
        <f t="shared" si="27"/>
        <v>-1.9</v>
      </c>
      <c r="BD16" s="2101"/>
      <c r="BE16" s="2101">
        <f t="shared" si="12"/>
        <v>-0.5</v>
      </c>
      <c r="BF16" s="2101">
        <f t="shared" si="13"/>
        <v>0.7</v>
      </c>
      <c r="BG16" s="2108">
        <f t="shared" si="28"/>
        <v>-2.6</v>
      </c>
      <c r="BH16" s="2101">
        <f t="shared" si="14"/>
        <v>-2.6</v>
      </c>
      <c r="BI16" s="2101">
        <f t="shared" si="15"/>
        <v>-0.8</v>
      </c>
      <c r="BJ16" s="1627"/>
      <c r="BK16" s="1795" t="s">
        <v>17</v>
      </c>
      <c r="BL16" s="1789"/>
      <c r="BM16" s="1789"/>
      <c r="BN16" s="2097">
        <f t="shared" si="20"/>
        <v>91.8</v>
      </c>
      <c r="BO16" s="2099">
        <f t="shared" si="21"/>
        <v>91.44009622030039</v>
      </c>
      <c r="BP16" s="2097">
        <f t="shared" si="22"/>
        <v>107.19314574331129</v>
      </c>
      <c r="BQ16" s="2098">
        <f t="shared" si="23"/>
        <v>105.7</v>
      </c>
      <c r="BR16" s="2097">
        <f t="shared" si="24"/>
        <v>105.64350233026512</v>
      </c>
      <c r="BS16" s="9">
        <f t="shared" si="26"/>
        <v>88.808022922636098</v>
      </c>
      <c r="BU16" s="1738" t="s">
        <v>17</v>
      </c>
      <c r="BV16" s="20">
        <v>20260482.192166999</v>
      </c>
      <c r="BW16" s="24">
        <v>12771690</v>
      </c>
      <c r="BX16" s="1764">
        <f t="shared" si="4"/>
        <v>12934442</v>
      </c>
      <c r="BY16" s="22">
        <v>12574808</v>
      </c>
      <c r="BZ16" s="25">
        <f t="shared" si="25"/>
        <v>107.4</v>
      </c>
      <c r="CA16" s="29">
        <f t="shared" si="5"/>
        <v>107.7</v>
      </c>
      <c r="CB16" s="1764">
        <f t="shared" si="6"/>
        <v>12009695</v>
      </c>
      <c r="CC16" s="10">
        <f t="shared" si="7"/>
        <v>98.375580629206482</v>
      </c>
      <c r="CD16" s="9">
        <f t="shared" si="8"/>
        <v>100.56779119553103</v>
      </c>
    </row>
    <row r="17" spans="1:82" ht="15" customHeight="1">
      <c r="A17" s="1795" t="s">
        <v>18</v>
      </c>
      <c r="B17" s="1790">
        <v>2000</v>
      </c>
      <c r="C17" s="1731">
        <v>20336615</v>
      </c>
      <c r="D17" s="2094">
        <v>20449730.476837024</v>
      </c>
      <c r="E17" s="2094">
        <f>ROUND(D17*$E$18/$D$18,0)</f>
        <v>20699876</v>
      </c>
      <c r="F17" s="2077">
        <f t="shared" si="1"/>
        <v>3729.3216881713493</v>
      </c>
      <c r="G17" s="1731"/>
      <c r="H17" s="1796"/>
      <c r="I17" s="2094">
        <v>19430553</v>
      </c>
      <c r="J17" s="1732">
        <v>113.8</v>
      </c>
      <c r="K17" s="1732">
        <f t="shared" si="9"/>
        <v>106.1</v>
      </c>
      <c r="L17" s="2095">
        <f t="shared" si="2"/>
        <v>18313434</v>
      </c>
      <c r="M17" s="2096">
        <f t="shared" si="3"/>
        <v>3299.376605014184</v>
      </c>
      <c r="N17" s="2094">
        <v>20381209</v>
      </c>
      <c r="O17" s="2094">
        <v>19430553</v>
      </c>
      <c r="P17" s="2095"/>
      <c r="Q17" s="1731">
        <v>16259267</v>
      </c>
      <c r="R17" s="2095">
        <v>16263329</v>
      </c>
      <c r="S17" s="2094">
        <v>16468191</v>
      </c>
      <c r="T17" s="2095">
        <v>11501107</v>
      </c>
      <c r="U17" s="1731">
        <v>5550574</v>
      </c>
      <c r="V17" s="2077">
        <f t="shared" si="16"/>
        <v>2930.0265161765255</v>
      </c>
      <c r="W17" s="2109">
        <f t="shared" si="10"/>
        <v>2966.9347710705238</v>
      </c>
      <c r="X17" s="1732">
        <f t="shared" si="11"/>
        <v>97.838539918836062</v>
      </c>
      <c r="Y17" s="2097">
        <f t="shared" si="17"/>
        <v>105.2896549630595</v>
      </c>
      <c r="Z17" s="1731">
        <v>22185190.481009468</v>
      </c>
      <c r="AA17" s="2095">
        <v>22523240</v>
      </c>
      <c r="AB17" s="1731">
        <v>20700774</v>
      </c>
      <c r="AC17" s="2094">
        <v>19973329</v>
      </c>
      <c r="AD17" s="2097">
        <f t="shared" si="18"/>
        <v>103.92018011224349</v>
      </c>
      <c r="AE17" s="2098">
        <f t="shared" si="19"/>
        <v>102.54204909451519</v>
      </c>
      <c r="AF17" s="1790"/>
      <c r="AG17" s="1790" t="s">
        <v>18</v>
      </c>
      <c r="AH17" s="1627">
        <v>2000</v>
      </c>
      <c r="AI17" s="2107">
        <v>528446.6</v>
      </c>
      <c r="AJ17" s="2106">
        <v>510834.7</v>
      </c>
      <c r="AK17" s="2106">
        <v>504118.8</v>
      </c>
      <c r="AL17" s="2107">
        <v>479716.9</v>
      </c>
      <c r="AM17" s="2099">
        <v>505572.1</v>
      </c>
      <c r="AN17" s="2107">
        <v>464182.6</v>
      </c>
      <c r="AO17" s="2098">
        <v>476723.3</v>
      </c>
      <c r="AP17" s="2098">
        <v>505621.9</v>
      </c>
      <c r="AQ17" s="2097">
        <v>371803.9</v>
      </c>
      <c r="AR17" s="2097">
        <v>375186.3</v>
      </c>
      <c r="AS17" s="2098">
        <v>385968.5</v>
      </c>
      <c r="AT17" s="2097">
        <v>536443.1</v>
      </c>
      <c r="AU17" s="2099">
        <v>496857.59999999998</v>
      </c>
      <c r="AV17" s="2097">
        <v>491606.3</v>
      </c>
      <c r="AW17" s="2077">
        <v>2929</v>
      </c>
      <c r="AX17" s="2109">
        <v>2957</v>
      </c>
      <c r="AY17" s="2077">
        <v>3042</v>
      </c>
      <c r="AZ17" s="1627"/>
      <c r="BA17" s="1796" t="s">
        <v>18</v>
      </c>
      <c r="BB17" s="1792">
        <v>2000</v>
      </c>
      <c r="BC17" s="2105">
        <f t="shared" si="27"/>
        <v>1.6</v>
      </c>
      <c r="BD17" s="2105"/>
      <c r="BE17" s="2101">
        <f t="shared" si="12"/>
        <v>2.9</v>
      </c>
      <c r="BF17" s="2101">
        <f t="shared" si="13"/>
        <v>2.5</v>
      </c>
      <c r="BG17" s="2108">
        <f t="shared" si="28"/>
        <v>0.9</v>
      </c>
      <c r="BH17" s="2101">
        <f t="shared" si="14"/>
        <v>0.9</v>
      </c>
      <c r="BI17" s="2101">
        <f t="shared" si="15"/>
        <v>1.2</v>
      </c>
      <c r="BJ17" s="1627"/>
      <c r="BK17" s="1796" t="s">
        <v>18</v>
      </c>
      <c r="BL17" s="1791"/>
      <c r="BM17" s="1791"/>
      <c r="BN17" s="2107">
        <f t="shared" si="20"/>
        <v>94.4</v>
      </c>
      <c r="BO17" s="2106">
        <f t="shared" si="21"/>
        <v>93.72122966378015</v>
      </c>
      <c r="BP17" s="2107">
        <f t="shared" si="22"/>
        <v>108.19441110155378</v>
      </c>
      <c r="BQ17" s="2110">
        <f t="shared" si="23"/>
        <v>106.6</v>
      </c>
      <c r="BR17" s="2107">
        <f t="shared" si="24"/>
        <v>106.96379360075296</v>
      </c>
      <c r="BS17" s="14">
        <f t="shared" si="26"/>
        <v>90.430723118684966</v>
      </c>
      <c r="BU17" s="1750" t="s">
        <v>18</v>
      </c>
      <c r="BV17" s="20">
        <v>20449730.476837024</v>
      </c>
      <c r="BW17" s="31">
        <v>12797878</v>
      </c>
      <c r="BX17" s="1770">
        <f>ROUND(BW17*$BX$18/$BW$18,0)</f>
        <v>12960964</v>
      </c>
      <c r="BY17" s="32">
        <v>12806617</v>
      </c>
      <c r="BZ17" s="33">
        <f t="shared" si="25"/>
        <v>106.1</v>
      </c>
      <c r="CA17" s="38">
        <f t="shared" si="5"/>
        <v>106.4</v>
      </c>
      <c r="CB17" s="1770">
        <f t="shared" si="6"/>
        <v>12181357</v>
      </c>
      <c r="CC17" s="12">
        <f t="shared" si="7"/>
        <v>98.577299199628598</v>
      </c>
      <c r="CD17" s="14">
        <f t="shared" si="8"/>
        <v>102.00526884772844</v>
      </c>
    </row>
    <row r="18" spans="1:82" ht="15" customHeight="1">
      <c r="A18" s="1797" t="s">
        <v>19</v>
      </c>
      <c r="B18" s="1801">
        <v>2001</v>
      </c>
      <c r="C18" s="1729">
        <v>19309150</v>
      </c>
      <c r="D18" s="2111">
        <v>19857005.104009472</v>
      </c>
      <c r="E18" s="1729">
        <v>20099900.218105312</v>
      </c>
      <c r="F18" s="2095">
        <f t="shared" si="1"/>
        <v>3607.3516788905013</v>
      </c>
      <c r="G18" s="1729">
        <v>19857005</v>
      </c>
      <c r="H18" s="2112">
        <v>18954158</v>
      </c>
      <c r="I18" s="2112">
        <v>18954158</v>
      </c>
      <c r="J18" s="1730">
        <v>112.4</v>
      </c>
      <c r="K18" s="1730">
        <f t="shared" si="9"/>
        <v>104.8</v>
      </c>
      <c r="L18" s="2111">
        <f t="shared" si="2"/>
        <v>18086029</v>
      </c>
      <c r="M18" s="2113">
        <f t="shared" si="3"/>
        <v>3245.9199483410316</v>
      </c>
      <c r="N18" s="2112">
        <v>19657402</v>
      </c>
      <c r="O18" s="2111">
        <v>18954158</v>
      </c>
      <c r="P18" s="2113">
        <v>18954158</v>
      </c>
      <c r="Q18" s="1729">
        <v>15568543</v>
      </c>
      <c r="R18" s="2111">
        <v>16462716</v>
      </c>
      <c r="S18" s="2112">
        <v>16576324</v>
      </c>
      <c r="T18" s="2111">
        <v>11474665</v>
      </c>
      <c r="U18" s="2113">
        <v>5571927</v>
      </c>
      <c r="V18" s="2111">
        <f t="shared" si="16"/>
        <v>2954.5821400746995</v>
      </c>
      <c r="W18" s="2112">
        <f t="shared" si="10"/>
        <v>2974.9714954987744</v>
      </c>
      <c r="X18" s="1730">
        <f t="shared" si="11"/>
        <v>95.002737690492367</v>
      </c>
      <c r="Y18" s="2102">
        <f t="shared" si="17"/>
        <v>103.98223255463112</v>
      </c>
      <c r="Z18" s="1729">
        <v>19857005.379623659</v>
      </c>
      <c r="AA18" s="2111">
        <v>22242820</v>
      </c>
      <c r="AB18" s="1729">
        <v>20973997</v>
      </c>
      <c r="AC18" s="2112">
        <v>21557077</v>
      </c>
      <c r="AD18" s="2102">
        <f t="shared" si="18"/>
        <v>102.62634774589321</v>
      </c>
      <c r="AE18" s="2104">
        <f t="shared" si="19"/>
        <v>110.6729302895999</v>
      </c>
      <c r="AF18" s="1790"/>
      <c r="AG18" s="970" t="s">
        <v>19</v>
      </c>
      <c r="AH18" s="1797">
        <v>2001</v>
      </c>
      <c r="AI18" s="2097">
        <v>519189.1</v>
      </c>
      <c r="AJ18" s="2099">
        <v>501710.6</v>
      </c>
      <c r="AK18" s="2097">
        <v>493644.7</v>
      </c>
      <c r="AL18" s="2097">
        <v>478473.2</v>
      </c>
      <c r="AM18" s="2102">
        <v>501672.9</v>
      </c>
      <c r="AN18" s="2097">
        <v>461747.20000000001</v>
      </c>
      <c r="AO18" s="2102">
        <v>474685.4</v>
      </c>
      <c r="AP18" s="2104">
        <v>501617.5</v>
      </c>
      <c r="AQ18" s="2102">
        <v>361333.5</v>
      </c>
      <c r="AR18" s="2102">
        <v>366783.8</v>
      </c>
      <c r="AS18" s="2104">
        <v>374307.8</v>
      </c>
      <c r="AT18" s="2102">
        <v>527108.80000000005</v>
      </c>
      <c r="AU18" s="2103">
        <v>495017.2</v>
      </c>
      <c r="AV18" s="2102">
        <v>488384.6</v>
      </c>
      <c r="AW18" s="2094">
        <v>2840</v>
      </c>
      <c r="AX18" s="2094">
        <v>2883</v>
      </c>
      <c r="AY18" s="2095">
        <v>2942</v>
      </c>
      <c r="AZ18" s="1627"/>
      <c r="BA18" s="1801" t="s">
        <v>19</v>
      </c>
      <c r="BB18" s="1798">
        <v>2001</v>
      </c>
      <c r="BC18" s="2114">
        <f t="shared" si="27"/>
        <v>-2.5</v>
      </c>
      <c r="BD18" s="2114"/>
      <c r="BE18" s="2114">
        <f t="shared" si="12"/>
        <v>-1.2</v>
      </c>
      <c r="BF18" s="2114">
        <f t="shared" si="13"/>
        <v>-0.5</v>
      </c>
      <c r="BG18" s="2115">
        <f t="shared" si="28"/>
        <v>-2.9</v>
      </c>
      <c r="BH18" s="2114">
        <f t="shared" si="14"/>
        <v>-2.9</v>
      </c>
      <c r="BI18" s="2114">
        <f t="shared" si="15"/>
        <v>-1.8</v>
      </c>
      <c r="BJ18" s="1627"/>
      <c r="BK18" s="1801" t="s">
        <v>19</v>
      </c>
      <c r="BL18" s="1730">
        <f t="shared" ref="BL18:BL33" si="29">O18/$O$28*100</f>
        <v>91.587439569174421</v>
      </c>
      <c r="BM18" s="1730">
        <f t="shared" ref="BM18:BM31" si="30">ROUND(H18/$H$28*100,1)</f>
        <v>91.6</v>
      </c>
      <c r="BN18" s="2097">
        <f t="shared" si="20"/>
        <v>93.2</v>
      </c>
      <c r="BO18" s="2098">
        <f t="shared" si="21"/>
        <v>93.229507908757085</v>
      </c>
      <c r="BP18" s="1732">
        <f t="shared" si="22"/>
        <v>105.05844934740432</v>
      </c>
      <c r="BQ18" s="2097">
        <f t="shared" si="23"/>
        <v>103.6</v>
      </c>
      <c r="BR18" s="2097">
        <f t="shared" si="24"/>
        <v>105.08996695628412</v>
      </c>
      <c r="BS18" s="7">
        <f t="shared" si="26"/>
        <v>90.196275071633238</v>
      </c>
      <c r="BU18" s="1744" t="s">
        <v>19</v>
      </c>
      <c r="BV18" s="39">
        <v>19857005.104009472</v>
      </c>
      <c r="BW18" s="24">
        <v>12499668.379623659</v>
      </c>
      <c r="BX18" s="23">
        <v>12658954</v>
      </c>
      <c r="BY18" s="22">
        <v>12021214</v>
      </c>
      <c r="BZ18" s="28">
        <f t="shared" si="25"/>
        <v>104.8</v>
      </c>
      <c r="CA18" s="29">
        <f t="shared" si="5"/>
        <v>105.1</v>
      </c>
      <c r="CB18" s="23">
        <v>12416648</v>
      </c>
      <c r="CC18" s="10">
        <f t="shared" si="7"/>
        <v>96.280299521882412</v>
      </c>
      <c r="CD18" s="9">
        <f t="shared" si="8"/>
        <v>103.97556835643269</v>
      </c>
    </row>
    <row r="19" spans="1:82" ht="15" customHeight="1">
      <c r="A19" s="1789" t="s">
        <v>20</v>
      </c>
      <c r="B19" s="1795">
        <v>2002</v>
      </c>
      <c r="C19" s="1731">
        <v>19068341</v>
      </c>
      <c r="D19" s="2095">
        <v>19574569.347799711</v>
      </c>
      <c r="E19" s="1731">
        <v>19639673.732835606</v>
      </c>
      <c r="F19" s="2095">
        <f t="shared" si="1"/>
        <v>3519.4889081098158</v>
      </c>
      <c r="G19" s="1731">
        <v>19574569</v>
      </c>
      <c r="H19" s="2094">
        <v>19034447</v>
      </c>
      <c r="I19" s="2094">
        <v>19034447</v>
      </c>
      <c r="J19" s="1732">
        <v>110.5</v>
      </c>
      <c r="K19" s="1732">
        <f t="shared" si="9"/>
        <v>103</v>
      </c>
      <c r="L19" s="2095">
        <f t="shared" si="2"/>
        <v>18480046</v>
      </c>
      <c r="M19" s="2096">
        <f t="shared" si="3"/>
        <v>3311.6801125681714</v>
      </c>
      <c r="N19" s="2094">
        <v>19779523</v>
      </c>
      <c r="O19" s="2095">
        <v>19034447</v>
      </c>
      <c r="P19" s="2096">
        <v>19034447</v>
      </c>
      <c r="Q19" s="1731">
        <v>15356082</v>
      </c>
      <c r="R19" s="2095">
        <v>16099662</v>
      </c>
      <c r="S19" s="2094">
        <v>15864950</v>
      </c>
      <c r="T19" s="2095">
        <v>11232446</v>
      </c>
      <c r="U19" s="2096">
        <v>5580263</v>
      </c>
      <c r="V19" s="2095">
        <f t="shared" si="16"/>
        <v>2885.1081033277464</v>
      </c>
      <c r="W19" s="2094">
        <f t="shared" si="10"/>
        <v>2843.0470033401652</v>
      </c>
      <c r="X19" s="1732">
        <f t="shared" si="11"/>
        <v>92.827464401378663</v>
      </c>
      <c r="Y19" s="2097">
        <f t="shared" si="17"/>
        <v>106.24755941684494</v>
      </c>
      <c r="Z19" s="1731">
        <v>21625913</v>
      </c>
      <c r="AA19" s="2095">
        <v>21893413</v>
      </c>
      <c r="AB19" s="1731">
        <v>21029919</v>
      </c>
      <c r="AC19" s="2094">
        <v>20896011</v>
      </c>
      <c r="AD19" s="2097">
        <f t="shared" si="18"/>
        <v>101.01421563823558</v>
      </c>
      <c r="AE19" s="2098">
        <f t="shared" si="19"/>
        <v>107.27905127089876</v>
      </c>
      <c r="AF19" s="1790"/>
      <c r="AG19" s="1627" t="s">
        <v>20</v>
      </c>
      <c r="AH19" s="1789">
        <v>2002</v>
      </c>
      <c r="AI19" s="2097">
        <v>514854.5</v>
      </c>
      <c r="AJ19" s="2099">
        <v>498008.8</v>
      </c>
      <c r="AK19" s="2097">
        <v>489875.20000000001</v>
      </c>
      <c r="AL19" s="2097">
        <v>482031.7</v>
      </c>
      <c r="AM19" s="2097">
        <v>507264.9</v>
      </c>
      <c r="AN19" s="2097">
        <v>465846.1</v>
      </c>
      <c r="AO19" s="2097">
        <v>479870.8</v>
      </c>
      <c r="AP19" s="2098">
        <v>507014.9</v>
      </c>
      <c r="AQ19" s="2097">
        <v>355761</v>
      </c>
      <c r="AR19" s="2097">
        <v>363890.1</v>
      </c>
      <c r="AS19" s="2098">
        <v>372648.7</v>
      </c>
      <c r="AT19" s="2097">
        <v>522058.2</v>
      </c>
      <c r="AU19" s="2099">
        <v>497505.8</v>
      </c>
      <c r="AV19" s="2097">
        <v>492353.6</v>
      </c>
      <c r="AW19" s="2094">
        <v>2791</v>
      </c>
      <c r="AX19" s="2094">
        <v>2855</v>
      </c>
      <c r="AY19" s="2095">
        <v>2924</v>
      </c>
      <c r="AZ19" s="1627"/>
      <c r="BA19" s="1795" t="s">
        <v>20</v>
      </c>
      <c r="BB19" s="1790">
        <v>2002</v>
      </c>
      <c r="BC19" s="2101">
        <f t="shared" si="27"/>
        <v>0.4</v>
      </c>
      <c r="BD19" s="2101">
        <f t="shared" ref="BD19:BD31" si="31">ROUND((H19-H18)/H18*100,1)</f>
        <v>0.4</v>
      </c>
      <c r="BE19" s="2101">
        <f t="shared" si="12"/>
        <v>2.2000000000000002</v>
      </c>
      <c r="BF19" s="2101">
        <f t="shared" si="13"/>
        <v>0.9</v>
      </c>
      <c r="BG19" s="2108">
        <f t="shared" si="28"/>
        <v>-1.4</v>
      </c>
      <c r="BH19" s="2101">
        <f t="shared" si="14"/>
        <v>-2.2999999999999998</v>
      </c>
      <c r="BI19" s="2101">
        <f t="shared" si="15"/>
        <v>-0.8</v>
      </c>
      <c r="BJ19" s="1627"/>
      <c r="BK19" s="1795" t="s">
        <v>20</v>
      </c>
      <c r="BL19" s="1732">
        <f t="shared" si="29"/>
        <v>91.975400033341145</v>
      </c>
      <c r="BM19" s="1732">
        <f t="shared" si="30"/>
        <v>92</v>
      </c>
      <c r="BN19" s="2097">
        <f t="shared" si="20"/>
        <v>95.3</v>
      </c>
      <c r="BO19" s="2098">
        <f t="shared" si="21"/>
        <v>94.057100214605839</v>
      </c>
      <c r="BP19" s="1732">
        <f t="shared" si="22"/>
        <v>103.56415237602126</v>
      </c>
      <c r="BQ19" s="2097">
        <f t="shared" si="23"/>
        <v>101.2</v>
      </c>
      <c r="BR19" s="2097">
        <f t="shared" si="24"/>
        <v>104.2125930461448</v>
      </c>
      <c r="BS19" s="7">
        <f t="shared" si="26"/>
        <v>90.867082642135415</v>
      </c>
      <c r="BU19" s="1738" t="s">
        <v>20</v>
      </c>
      <c r="BV19" s="20">
        <v>19574569.347799711</v>
      </c>
      <c r="BW19" s="24">
        <v>12081165.974397268</v>
      </c>
      <c r="BX19" s="23">
        <v>12338622</v>
      </c>
      <c r="BY19" s="22">
        <v>11770364</v>
      </c>
      <c r="BZ19" s="25">
        <f t="shared" si="25"/>
        <v>103</v>
      </c>
      <c r="CA19" s="29">
        <f t="shared" si="5"/>
        <v>103.3</v>
      </c>
      <c r="CB19" s="23">
        <v>11906567</v>
      </c>
      <c r="CC19" s="10">
        <f t="shared" si="7"/>
        <v>93.843948074010527</v>
      </c>
      <c r="CD19" s="9">
        <f t="shared" si="8"/>
        <v>99.704209300202891</v>
      </c>
    </row>
    <row r="20" spans="1:82" ht="15" customHeight="1">
      <c r="A20" s="1789" t="s">
        <v>21</v>
      </c>
      <c r="B20" s="1795">
        <v>2003</v>
      </c>
      <c r="C20" s="1731">
        <v>18738538</v>
      </c>
      <c r="D20" s="2095">
        <v>19395528.105233993</v>
      </c>
      <c r="E20" s="1731">
        <v>19524777.183848485</v>
      </c>
      <c r="F20" s="2095">
        <f t="shared" si="1"/>
        <v>3493.626976198419</v>
      </c>
      <c r="G20" s="1731">
        <v>19395528</v>
      </c>
      <c r="H20" s="2094">
        <v>19005872</v>
      </c>
      <c r="I20" s="2094">
        <v>19005872</v>
      </c>
      <c r="J20" s="1732">
        <v>109</v>
      </c>
      <c r="K20" s="1732">
        <f t="shared" si="9"/>
        <v>101.6</v>
      </c>
      <c r="L20" s="2095">
        <f t="shared" si="2"/>
        <v>18706567</v>
      </c>
      <c r="M20" s="2096">
        <f t="shared" si="3"/>
        <v>3347.2221725186109</v>
      </c>
      <c r="N20" s="2094">
        <v>19754392</v>
      </c>
      <c r="O20" s="2095">
        <v>19005872</v>
      </c>
      <c r="P20" s="2096">
        <v>19005872</v>
      </c>
      <c r="Q20" s="1731">
        <v>15065121</v>
      </c>
      <c r="R20" s="2095">
        <v>15993361</v>
      </c>
      <c r="S20" s="2094">
        <v>15824642</v>
      </c>
      <c r="T20" s="2095">
        <v>11222997</v>
      </c>
      <c r="U20" s="2096">
        <v>5588684</v>
      </c>
      <c r="V20" s="2095">
        <f t="shared" si="16"/>
        <v>2861.7400804912209</v>
      </c>
      <c r="W20" s="2094">
        <f t="shared" si="10"/>
        <v>2831.5506834882776</v>
      </c>
      <c r="X20" s="1732">
        <f t="shared" si="11"/>
        <v>92.284402665423684</v>
      </c>
      <c r="Y20" s="2097">
        <f t="shared" si="17"/>
        <v>107.5498994330258</v>
      </c>
      <c r="Z20" s="1731">
        <v>21306330</v>
      </c>
      <c r="AA20" s="2095">
        <v>21579320</v>
      </c>
      <c r="AB20" s="1731">
        <v>20877372</v>
      </c>
      <c r="AC20" s="2094">
        <v>20927656</v>
      </c>
      <c r="AD20" s="2097">
        <f t="shared" si="18"/>
        <v>99.565019113579496</v>
      </c>
      <c r="AE20" s="2098">
        <f t="shared" si="19"/>
        <v>107.44151508169344</v>
      </c>
      <c r="AF20" s="1790"/>
      <c r="AG20" s="1627" t="s">
        <v>21</v>
      </c>
      <c r="AH20" s="1789">
        <v>2003</v>
      </c>
      <c r="AI20" s="2097">
        <v>517719.5</v>
      </c>
      <c r="AJ20" s="2099">
        <v>501889.1</v>
      </c>
      <c r="AK20" s="2097">
        <v>493747.5</v>
      </c>
      <c r="AL20" s="2097">
        <v>491445.5</v>
      </c>
      <c r="AM20" s="2097">
        <v>519629.7</v>
      </c>
      <c r="AN20" s="2097">
        <v>474930.5</v>
      </c>
      <c r="AO20" s="2097">
        <v>490755.9</v>
      </c>
      <c r="AP20" s="2098">
        <v>517712.9</v>
      </c>
      <c r="AQ20" s="2097">
        <v>358079.2</v>
      </c>
      <c r="AR20" s="2097">
        <v>368100.9</v>
      </c>
      <c r="AS20" s="2098">
        <v>377850.5</v>
      </c>
      <c r="AT20" s="2097">
        <v>526269</v>
      </c>
      <c r="AU20" s="2099">
        <v>506859.3</v>
      </c>
      <c r="AV20" s="2097">
        <v>502695.6</v>
      </c>
      <c r="AW20" s="2094">
        <v>2804</v>
      </c>
      <c r="AX20" s="2094">
        <v>2883</v>
      </c>
      <c r="AY20" s="2095">
        <v>2960</v>
      </c>
      <c r="AZ20" s="1627"/>
      <c r="BA20" s="1795" t="s">
        <v>21</v>
      </c>
      <c r="BB20" s="1790">
        <v>2003</v>
      </c>
      <c r="BC20" s="2101">
        <f t="shared" si="27"/>
        <v>-0.2</v>
      </c>
      <c r="BD20" s="2101">
        <f t="shared" si="31"/>
        <v>-0.2</v>
      </c>
      <c r="BE20" s="2101">
        <f t="shared" si="12"/>
        <v>1.2</v>
      </c>
      <c r="BF20" s="2101">
        <f t="shared" si="13"/>
        <v>2</v>
      </c>
      <c r="BG20" s="2108">
        <f t="shared" si="28"/>
        <v>-0.9</v>
      </c>
      <c r="BH20" s="2101">
        <f t="shared" si="14"/>
        <v>-0.6</v>
      </c>
      <c r="BI20" s="2101">
        <f t="shared" si="15"/>
        <v>0.6</v>
      </c>
      <c r="BJ20" s="1627"/>
      <c r="BK20" s="1795" t="s">
        <v>21</v>
      </c>
      <c r="BL20" s="1732">
        <f t="shared" si="29"/>
        <v>91.83732420398016</v>
      </c>
      <c r="BM20" s="1732">
        <f t="shared" si="30"/>
        <v>91.8</v>
      </c>
      <c r="BN20" s="2097">
        <f t="shared" si="20"/>
        <v>96.4</v>
      </c>
      <c r="BO20" s="2098">
        <f t="shared" si="21"/>
        <v>95.891294643172628</v>
      </c>
      <c r="BP20" s="1732">
        <f t="shared" si="22"/>
        <v>102.61688992558311</v>
      </c>
      <c r="BQ20" s="2097">
        <f t="shared" si="23"/>
        <v>100.6</v>
      </c>
      <c r="BR20" s="2097">
        <f t="shared" si="24"/>
        <v>104.79250266930478</v>
      </c>
      <c r="BS20" s="7">
        <f t="shared" si="26"/>
        <v>92.641664153219722</v>
      </c>
      <c r="BU20" s="1738" t="s">
        <v>21</v>
      </c>
      <c r="BV20" s="20">
        <v>19395528.105233993</v>
      </c>
      <c r="BW20" s="24">
        <v>12020378.4994886</v>
      </c>
      <c r="BX20" s="23">
        <v>12252125</v>
      </c>
      <c r="BY20" s="22">
        <v>11798332</v>
      </c>
      <c r="BZ20" s="25">
        <f t="shared" si="25"/>
        <v>101.6</v>
      </c>
      <c r="CA20" s="29">
        <f t="shared" si="5"/>
        <v>101.9</v>
      </c>
      <c r="CB20" s="23">
        <v>12017198</v>
      </c>
      <c r="CC20" s="10">
        <f t="shared" si="7"/>
        <v>93.186077205079002</v>
      </c>
      <c r="CD20" s="9">
        <f t="shared" si="8"/>
        <v>100.63062044617728</v>
      </c>
    </row>
    <row r="21" spans="1:82" ht="15" customHeight="1">
      <c r="A21" s="1789" t="s">
        <v>22</v>
      </c>
      <c r="B21" s="1795">
        <v>2004</v>
      </c>
      <c r="C21" s="1731">
        <v>18987907</v>
      </c>
      <c r="D21" s="2095">
        <v>19608229.564616371</v>
      </c>
      <c r="E21" s="1731">
        <v>19760028.204650439</v>
      </c>
      <c r="F21" s="2095">
        <f t="shared" si="1"/>
        <v>3533.7502541042572</v>
      </c>
      <c r="G21" s="1731">
        <v>19608230</v>
      </c>
      <c r="H21" s="2094">
        <v>19445562</v>
      </c>
      <c r="I21" s="2094">
        <v>19445562.000000004</v>
      </c>
      <c r="J21" s="1732">
        <v>107.9</v>
      </c>
      <c r="K21" s="1732">
        <f t="shared" si="9"/>
        <v>100.6</v>
      </c>
      <c r="L21" s="2095">
        <f t="shared" si="2"/>
        <v>19329584</v>
      </c>
      <c r="M21" s="2096">
        <f t="shared" si="3"/>
        <v>3456.7725139002623</v>
      </c>
      <c r="N21" s="2094">
        <v>20225620</v>
      </c>
      <c r="O21" s="2095">
        <v>19445562</v>
      </c>
      <c r="P21" s="2096">
        <v>19445562</v>
      </c>
      <c r="Q21" s="1731">
        <v>15180510</v>
      </c>
      <c r="R21" s="2095">
        <v>16125318</v>
      </c>
      <c r="S21" s="2094">
        <v>15858956</v>
      </c>
      <c r="T21" s="2095">
        <v>10861588</v>
      </c>
      <c r="U21" s="2096">
        <v>5591801</v>
      </c>
      <c r="V21" s="2095">
        <f t="shared" si="16"/>
        <v>2883.7431804171861</v>
      </c>
      <c r="W21" s="2094">
        <f t="shared" si="10"/>
        <v>2836.108795717158</v>
      </c>
      <c r="X21" s="1732">
        <f t="shared" si="11"/>
        <v>93.396323161453651</v>
      </c>
      <c r="Y21" s="2097">
        <f t="shared" si="17"/>
        <v>111.13181885710107</v>
      </c>
      <c r="Z21" s="1731">
        <v>21508420.069132764</v>
      </c>
      <c r="AA21" s="2095">
        <v>21786460</v>
      </c>
      <c r="AB21" s="1731">
        <v>21330672</v>
      </c>
      <c r="AC21" s="2094">
        <v>21095772</v>
      </c>
      <c r="AD21" s="2097">
        <f t="shared" si="18"/>
        <v>100.52074422721546</v>
      </c>
      <c r="AE21" s="2098">
        <f t="shared" si="19"/>
        <v>108.30461402356606</v>
      </c>
      <c r="AF21" s="1790"/>
      <c r="AG21" s="1627" t="s">
        <v>22</v>
      </c>
      <c r="AH21" s="1789">
        <v>2004</v>
      </c>
      <c r="AI21" s="2097">
        <v>521348.5</v>
      </c>
      <c r="AJ21" s="2099">
        <v>502760.8</v>
      </c>
      <c r="AK21" s="2097">
        <v>498490.6</v>
      </c>
      <c r="AL21" s="2097">
        <v>497508.5</v>
      </c>
      <c r="AM21" s="2097">
        <v>531925.69999999995</v>
      </c>
      <c r="AN21" s="2097">
        <v>482962</v>
      </c>
      <c r="AO21" s="2097">
        <v>497912.6</v>
      </c>
      <c r="AP21" s="2098">
        <v>527980.30000000005</v>
      </c>
      <c r="AQ21" s="2097">
        <v>363897.59999999998</v>
      </c>
      <c r="AR21" s="2097">
        <v>370116.6</v>
      </c>
      <c r="AS21" s="2098">
        <v>382671.5</v>
      </c>
      <c r="AT21" s="2097">
        <v>531479.80000000005</v>
      </c>
      <c r="AU21" s="2099">
        <v>511538.5</v>
      </c>
      <c r="AV21" s="2097">
        <v>511195.1</v>
      </c>
      <c r="AW21" s="2094">
        <v>2849</v>
      </c>
      <c r="AX21" s="2094">
        <v>2897</v>
      </c>
      <c r="AY21" s="2095">
        <v>2995</v>
      </c>
      <c r="AZ21" s="1627"/>
      <c r="BA21" s="1795" t="s">
        <v>22</v>
      </c>
      <c r="BB21" s="1790">
        <v>2004</v>
      </c>
      <c r="BC21" s="2101">
        <f t="shared" si="27"/>
        <v>2.2999999999999998</v>
      </c>
      <c r="BD21" s="2101">
        <f t="shared" si="31"/>
        <v>2.2999999999999998</v>
      </c>
      <c r="BE21" s="2101">
        <f t="shared" si="12"/>
        <v>3.3</v>
      </c>
      <c r="BF21" s="2101">
        <f t="shared" si="13"/>
        <v>1.7</v>
      </c>
      <c r="BG21" s="2108">
        <f t="shared" si="28"/>
        <v>1.1000000000000001</v>
      </c>
      <c r="BH21" s="2101">
        <f t="shared" si="14"/>
        <v>1.2</v>
      </c>
      <c r="BI21" s="2101">
        <f t="shared" si="15"/>
        <v>0.7</v>
      </c>
      <c r="BJ21" s="1627"/>
      <c r="BK21" s="1795" t="s">
        <v>22</v>
      </c>
      <c r="BL21" s="1732">
        <f t="shared" si="29"/>
        <v>93.96192827788154</v>
      </c>
      <c r="BM21" s="1732">
        <f t="shared" si="30"/>
        <v>94</v>
      </c>
      <c r="BN21" s="2097">
        <f t="shared" si="20"/>
        <v>99.6</v>
      </c>
      <c r="BO21" s="2098">
        <f t="shared" si="21"/>
        <v>97.512902295085141</v>
      </c>
      <c r="BP21" s="1732">
        <f t="shared" si="22"/>
        <v>103.7422401674547</v>
      </c>
      <c r="BQ21" s="2097">
        <f t="shared" si="23"/>
        <v>101.8</v>
      </c>
      <c r="BR21" s="2097">
        <f t="shared" si="24"/>
        <v>105.52705485864071</v>
      </c>
      <c r="BS21" s="7">
        <f t="shared" si="26"/>
        <v>93.784591313527372</v>
      </c>
      <c r="BU21" s="1738" t="s">
        <v>22</v>
      </c>
      <c r="BV21" s="20">
        <v>19608229.564616371</v>
      </c>
      <c r="BW21" s="24">
        <v>12161274.069132764</v>
      </c>
      <c r="BX21" s="23">
        <v>12381028</v>
      </c>
      <c r="BY21" s="22">
        <v>12069339</v>
      </c>
      <c r="BZ21" s="25">
        <f t="shared" si="25"/>
        <v>100.6</v>
      </c>
      <c r="CA21" s="29">
        <f t="shared" si="5"/>
        <v>100.9</v>
      </c>
      <c r="CB21" s="23">
        <v>12095079</v>
      </c>
      <c r="CC21" s="10">
        <f t="shared" si="7"/>
        <v>94.166475700031199</v>
      </c>
      <c r="CD21" s="9">
        <f t="shared" si="8"/>
        <v>101.28278689554166</v>
      </c>
    </row>
    <row r="22" spans="1:82" ht="15" customHeight="1">
      <c r="A22" s="1789" t="s">
        <v>23</v>
      </c>
      <c r="B22" s="1795">
        <v>2005</v>
      </c>
      <c r="C22" s="1731">
        <v>19049347</v>
      </c>
      <c r="D22" s="2095">
        <v>19618188.934930861</v>
      </c>
      <c r="E22" s="1731">
        <v>20085635.380053606</v>
      </c>
      <c r="F22" s="2095">
        <f t="shared" si="1"/>
        <v>3592.750650610481</v>
      </c>
      <c r="G22" s="1731">
        <v>19618189</v>
      </c>
      <c r="H22" s="2094">
        <v>19689827</v>
      </c>
      <c r="I22" s="2094">
        <v>19689826.999999996</v>
      </c>
      <c r="J22" s="2116">
        <v>106.7</v>
      </c>
      <c r="K22" s="2116">
        <f t="shared" si="9"/>
        <v>99.4</v>
      </c>
      <c r="L22" s="2077">
        <f t="shared" si="2"/>
        <v>19808679</v>
      </c>
      <c r="M22" s="2096">
        <f t="shared" si="3"/>
        <v>3543.2110071886727</v>
      </c>
      <c r="N22" s="2094">
        <v>20862158</v>
      </c>
      <c r="O22" s="2095">
        <v>19689827</v>
      </c>
      <c r="P22" s="2096">
        <v>19689827</v>
      </c>
      <c r="Q22" s="1731">
        <v>15409689</v>
      </c>
      <c r="R22" s="2095">
        <v>16056928</v>
      </c>
      <c r="S22" s="2094">
        <v>15817249</v>
      </c>
      <c r="T22" s="2095">
        <v>10670054</v>
      </c>
      <c r="U22" s="2096">
        <v>5590601</v>
      </c>
      <c r="V22" s="2095">
        <f t="shared" si="16"/>
        <v>2872.1291324492663</v>
      </c>
      <c r="W22" s="2094">
        <f t="shared" si="10"/>
        <v>2829.2573553362154</v>
      </c>
      <c r="X22" s="2116">
        <f t="shared" si="11"/>
        <v>94.935314536500641</v>
      </c>
      <c r="Y22" s="2107">
        <f t="shared" si="17"/>
        <v>113.88628572795265</v>
      </c>
      <c r="Z22" s="1731">
        <v>21557185.280181531</v>
      </c>
      <c r="AA22" s="2095">
        <v>21832901</v>
      </c>
      <c r="AB22" s="1731">
        <v>21636610</v>
      </c>
      <c r="AC22" s="2094">
        <v>21610409</v>
      </c>
      <c r="AD22" s="2107">
        <f t="shared" si="18"/>
        <v>100.73501877584134</v>
      </c>
      <c r="AE22" s="2110">
        <f t="shared" si="19"/>
        <v>110.94673404871831</v>
      </c>
      <c r="AF22" s="1790"/>
      <c r="AG22" s="1627" t="s">
        <v>23</v>
      </c>
      <c r="AH22" s="1789">
        <v>2005</v>
      </c>
      <c r="AI22" s="2097">
        <v>525642.69999999995</v>
      </c>
      <c r="AJ22" s="2099">
        <v>505349.4</v>
      </c>
      <c r="AK22" s="2097">
        <v>503186.7</v>
      </c>
      <c r="AL22" s="2097">
        <v>507230.9</v>
      </c>
      <c r="AM22" s="2097">
        <v>545363.4</v>
      </c>
      <c r="AN22" s="2097">
        <v>492526.1</v>
      </c>
      <c r="AO22" s="2097">
        <v>507158</v>
      </c>
      <c r="AP22" s="2098">
        <v>540025.4</v>
      </c>
      <c r="AQ22" s="2097">
        <v>365878.3</v>
      </c>
      <c r="AR22" s="2097">
        <v>374125.1</v>
      </c>
      <c r="AS22" s="2098">
        <v>387369.9</v>
      </c>
      <c r="AT22" s="2097">
        <v>538061.69999999995</v>
      </c>
      <c r="AU22" s="2099">
        <v>518482.1</v>
      </c>
      <c r="AV22" s="2097">
        <v>518795.1</v>
      </c>
      <c r="AW22" s="2094">
        <v>2865</v>
      </c>
      <c r="AX22" s="2094">
        <v>2928</v>
      </c>
      <c r="AY22" s="2095">
        <v>3032</v>
      </c>
      <c r="AZ22" s="1627"/>
      <c r="BA22" s="1795" t="s">
        <v>23</v>
      </c>
      <c r="BB22" s="1790">
        <v>2005</v>
      </c>
      <c r="BC22" s="2101">
        <f t="shared" si="27"/>
        <v>1.3</v>
      </c>
      <c r="BD22" s="2101">
        <f t="shared" si="31"/>
        <v>1.3</v>
      </c>
      <c r="BE22" s="2101">
        <f t="shared" si="12"/>
        <v>2.5</v>
      </c>
      <c r="BF22" s="2101">
        <f t="shared" si="13"/>
        <v>2</v>
      </c>
      <c r="BG22" s="2108">
        <f t="shared" si="28"/>
        <v>0.1</v>
      </c>
      <c r="BH22" s="2101">
        <f t="shared" si="14"/>
        <v>1.6</v>
      </c>
      <c r="BI22" s="2101">
        <f t="shared" si="15"/>
        <v>0.8</v>
      </c>
      <c r="BJ22" s="1627"/>
      <c r="BK22" s="1795" t="s">
        <v>23</v>
      </c>
      <c r="BL22" s="1732">
        <f t="shared" si="29"/>
        <v>95.14222897635436</v>
      </c>
      <c r="BM22" s="1732">
        <f t="shared" si="30"/>
        <v>95.1</v>
      </c>
      <c r="BN22" s="2097">
        <f t="shared" si="20"/>
        <v>102.1</v>
      </c>
      <c r="BO22" s="2098">
        <f t="shared" si="21"/>
        <v>99.443951008732228</v>
      </c>
      <c r="BP22" s="1732">
        <f t="shared" si="22"/>
        <v>103.79493270574216</v>
      </c>
      <c r="BQ22" s="2097">
        <f t="shared" si="23"/>
        <v>103.5</v>
      </c>
      <c r="BR22" s="2097">
        <f t="shared" si="24"/>
        <v>106.39625133465238</v>
      </c>
      <c r="BS22" s="7">
        <f t="shared" si="26"/>
        <v>95.617346554064255</v>
      </c>
      <c r="BU22" s="1738" t="s">
        <v>23</v>
      </c>
      <c r="BV22" s="30">
        <v>19618188.934930861</v>
      </c>
      <c r="BW22" s="24">
        <v>12216541.280181531</v>
      </c>
      <c r="BX22" s="23">
        <v>12411087</v>
      </c>
      <c r="BY22" s="22">
        <v>12261562</v>
      </c>
      <c r="BZ22" s="33">
        <f t="shared" si="25"/>
        <v>99.4</v>
      </c>
      <c r="CA22" s="29">
        <f>ROUND(BZ22*SUM(CA23:CA27)/SUM(BZ23:BZ27),1)</f>
        <v>99.7</v>
      </c>
      <c r="CB22" s="1753">
        <v>12420922</v>
      </c>
      <c r="CC22" s="10">
        <f t="shared" si="7"/>
        <v>94.395095657361665</v>
      </c>
      <c r="CD22" s="9">
        <f t="shared" si="8"/>
        <v>104.01135833607577</v>
      </c>
    </row>
    <row r="23" spans="1:82" ht="15" customHeight="1">
      <c r="A23" s="1797" t="s">
        <v>24</v>
      </c>
      <c r="B23" s="1801">
        <v>2006</v>
      </c>
      <c r="C23" s="1729">
        <v>19540697</v>
      </c>
      <c r="D23" s="1729">
        <v>20091889.973117124</v>
      </c>
      <c r="E23" s="2112">
        <v>20685166</v>
      </c>
      <c r="F23" s="2111">
        <f t="shared" si="1"/>
        <v>3698.7366104037642</v>
      </c>
      <c r="G23" s="1729">
        <v>20091890</v>
      </c>
      <c r="H23" s="2111">
        <v>20453160.000000004</v>
      </c>
      <c r="I23" s="2111">
        <v>20453159.999999996</v>
      </c>
      <c r="J23" s="2097">
        <v>105.9</v>
      </c>
      <c r="K23" s="2097">
        <f t="shared" ref="K23:K34" si="32">L23/E23*100</f>
        <v>95.636641252963599</v>
      </c>
      <c r="L23" s="1731">
        <v>19782598</v>
      </c>
      <c r="M23" s="2111">
        <f>L23/U23*1000</f>
        <v>3537.3474629838738</v>
      </c>
      <c r="N23" s="2112">
        <v>21531232</v>
      </c>
      <c r="O23" s="1729">
        <v>20453160.000000004</v>
      </c>
      <c r="P23" s="2113">
        <v>20453160</v>
      </c>
      <c r="Q23" s="1729">
        <v>15948042</v>
      </c>
      <c r="R23" s="2111">
        <v>16466763</v>
      </c>
      <c r="S23" s="1729">
        <v>16375026</v>
      </c>
      <c r="T23" s="2111">
        <v>10894185</v>
      </c>
      <c r="U23" s="2113">
        <v>5592495</v>
      </c>
      <c r="V23" s="1729">
        <f t="shared" si="16"/>
        <v>2944.4394675364038</v>
      </c>
      <c r="W23" s="2112">
        <f>S23/U23*1000</f>
        <v>2928.0358766525496</v>
      </c>
      <c r="X23" s="1732">
        <f t="shared" si="11"/>
        <v>97.769012694508433</v>
      </c>
      <c r="Y23" s="2097">
        <f t="shared" si="17"/>
        <v>113.73633790871287</v>
      </c>
      <c r="Z23" s="2113">
        <v>22067241</v>
      </c>
      <c r="AA23" s="1729">
        <v>22634175</v>
      </c>
      <c r="AB23" s="2111">
        <v>22464718</v>
      </c>
      <c r="AC23" s="1729">
        <v>21645895</v>
      </c>
      <c r="AD23" s="2097">
        <f t="shared" si="18"/>
        <v>104.4320241089665</v>
      </c>
      <c r="AE23" s="2098">
        <f t="shared" si="19"/>
        <v>111.12891735697742</v>
      </c>
      <c r="AF23" s="1627"/>
      <c r="AG23" s="1797" t="s">
        <v>24</v>
      </c>
      <c r="AH23" s="1801">
        <v>2006</v>
      </c>
      <c r="AI23" s="2103">
        <v>529033.5</v>
      </c>
      <c r="AJ23" s="2103">
        <v>509106.3</v>
      </c>
      <c r="AK23" s="2103">
        <v>510937.59999999998</v>
      </c>
      <c r="AL23" s="2103">
        <v>516069</v>
      </c>
      <c r="AM23" s="2103">
        <v>558538.5</v>
      </c>
      <c r="AN23" s="2102">
        <v>499433.4</v>
      </c>
      <c r="AO23" s="2103">
        <v>516038.2</v>
      </c>
      <c r="AP23" s="2103">
        <v>552470.80000000005</v>
      </c>
      <c r="AQ23" s="2103">
        <v>375225.8</v>
      </c>
      <c r="AR23" s="2103">
        <v>378190.3</v>
      </c>
      <c r="AS23" s="2103">
        <v>392351.9</v>
      </c>
      <c r="AT23" s="2102">
        <v>543614.1</v>
      </c>
      <c r="AU23" s="2103">
        <v>525467</v>
      </c>
      <c r="AV23" s="2103">
        <v>524965.80000000005</v>
      </c>
      <c r="AW23" s="1729">
        <v>2937</v>
      </c>
      <c r="AX23" s="1729">
        <v>2957</v>
      </c>
      <c r="AY23" s="2111">
        <v>3068</v>
      </c>
      <c r="AZ23" s="1627"/>
      <c r="BA23" s="1797" t="s">
        <v>24</v>
      </c>
      <c r="BB23" s="970">
        <v>2006</v>
      </c>
      <c r="BC23" s="2117">
        <f t="shared" si="27"/>
        <v>3.9</v>
      </c>
      <c r="BD23" s="2117">
        <f t="shared" si="31"/>
        <v>3.9</v>
      </c>
      <c r="BE23" s="2114">
        <f t="shared" si="12"/>
        <v>-0.1</v>
      </c>
      <c r="BF23" s="2114">
        <f t="shared" si="13"/>
        <v>1.4</v>
      </c>
      <c r="BG23" s="2117">
        <f t="shared" si="28"/>
        <v>2.4</v>
      </c>
      <c r="BH23" s="2114">
        <f t="shared" si="14"/>
        <v>3</v>
      </c>
      <c r="BI23" s="2115">
        <f t="shared" si="15"/>
        <v>0.6</v>
      </c>
      <c r="BJ23" s="1627"/>
      <c r="BK23" s="1797" t="s">
        <v>24</v>
      </c>
      <c r="BL23" s="2103">
        <f t="shared" si="29"/>
        <v>98.830692215325826</v>
      </c>
      <c r="BM23" s="2103">
        <f t="shared" si="30"/>
        <v>98.8</v>
      </c>
      <c r="BN23" s="2102">
        <f t="shared" si="20"/>
        <v>102</v>
      </c>
      <c r="BO23" s="2103">
        <f t="shared" si="21"/>
        <v>100.83857598962689</v>
      </c>
      <c r="BP23" s="2102">
        <f t="shared" si="22"/>
        <v>106.30116646382564</v>
      </c>
      <c r="BQ23" s="2103">
        <f t="shared" si="23"/>
        <v>106.6</v>
      </c>
      <c r="BR23" s="2102">
        <f t="shared" si="24"/>
        <v>107.08258904851304</v>
      </c>
      <c r="BS23" s="34">
        <f t="shared" si="26"/>
        <v>97.283403709847676</v>
      </c>
      <c r="BU23" s="1744" t="s">
        <v>24</v>
      </c>
      <c r="BV23" s="20">
        <v>20091889.973117124</v>
      </c>
      <c r="BW23" s="35">
        <v>12763918.379623659</v>
      </c>
      <c r="BX23" s="1771">
        <v>12888559</v>
      </c>
      <c r="BY23" s="36">
        <v>12807120</v>
      </c>
      <c r="BZ23" s="40">
        <f t="shared" si="25"/>
        <v>95.636641252963599</v>
      </c>
      <c r="CA23" s="37">
        <f t="shared" ref="CA23:CA34" si="33">CB23/BX23*100</f>
        <v>95.938079656538804</v>
      </c>
      <c r="CB23" s="8">
        <v>12365036</v>
      </c>
      <c r="CC23" s="27">
        <f t="shared" si="7"/>
        <v>98.026607958718657</v>
      </c>
      <c r="CD23" s="34">
        <f t="shared" si="8"/>
        <v>103.54337546234306</v>
      </c>
    </row>
    <row r="24" spans="1:82" ht="15" customHeight="1">
      <c r="A24" s="1789" t="s">
        <v>25</v>
      </c>
      <c r="B24" s="1795">
        <v>2007</v>
      </c>
      <c r="C24" s="1731">
        <v>19256542</v>
      </c>
      <c r="D24" s="1731">
        <v>19823276.725385725</v>
      </c>
      <c r="E24" s="2094">
        <v>20627278</v>
      </c>
      <c r="F24" s="2095">
        <f t="shared" si="1"/>
        <v>3688.1739002320119</v>
      </c>
      <c r="G24" s="1731">
        <v>19823277</v>
      </c>
      <c r="H24" s="2095">
        <v>20261692.000000004</v>
      </c>
      <c r="I24" s="2095">
        <v>20261692</v>
      </c>
      <c r="J24" s="2097">
        <v>105</v>
      </c>
      <c r="K24" s="2097">
        <f t="shared" si="32"/>
        <v>96.360537730669066</v>
      </c>
      <c r="L24" s="1731">
        <v>19876556</v>
      </c>
      <c r="M24" s="2095">
        <f t="shared" ref="M24:M35" si="34">L24/U24*1000</f>
        <v>3553.9442027057567</v>
      </c>
      <c r="N24" s="2094">
        <v>21383338</v>
      </c>
      <c r="O24" s="1731">
        <v>20261692.000000004</v>
      </c>
      <c r="P24" s="2096">
        <v>20261692</v>
      </c>
      <c r="Q24" s="1731">
        <v>15946908</v>
      </c>
      <c r="R24" s="2095">
        <v>16089575</v>
      </c>
      <c r="S24" s="1731">
        <v>16073439</v>
      </c>
      <c r="T24" s="2095">
        <v>10904165</v>
      </c>
      <c r="U24" s="2096">
        <v>5592816</v>
      </c>
      <c r="V24" s="1731">
        <f t="shared" si="16"/>
        <v>2876.8289534288269</v>
      </c>
      <c r="W24" s="2094">
        <f t="shared" ref="W24:W35" si="35">S24/U24*1000</f>
        <v>2873.9438236480514</v>
      </c>
      <c r="X24" s="1732">
        <f t="shared" si="11"/>
        <v>97.495403451688745</v>
      </c>
      <c r="Y24" s="2097">
        <f t="shared" si="17"/>
        <v>114.27653181232589</v>
      </c>
      <c r="Z24" s="2096">
        <v>21774538.783087321</v>
      </c>
      <c r="AA24" s="1731">
        <v>22386771</v>
      </c>
      <c r="AB24" s="2095">
        <v>22256847</v>
      </c>
      <c r="AC24" s="1731">
        <v>21571636</v>
      </c>
      <c r="AD24" s="2097">
        <f t="shared" si="18"/>
        <v>103.29052456269832</v>
      </c>
      <c r="AE24" s="2098">
        <f t="shared" si="19"/>
        <v>110.74767545064776</v>
      </c>
      <c r="AF24" s="1627"/>
      <c r="AG24" s="1789" t="s">
        <v>25</v>
      </c>
      <c r="AH24" s="1795">
        <v>2007</v>
      </c>
      <c r="AI24" s="2099">
        <v>530922.9</v>
      </c>
      <c r="AJ24" s="2099">
        <v>513023.3</v>
      </c>
      <c r="AK24" s="2099">
        <v>515804.3</v>
      </c>
      <c r="AL24" s="2099">
        <v>526352.9</v>
      </c>
      <c r="AM24" s="2099">
        <v>576186.4</v>
      </c>
      <c r="AN24" s="2097">
        <v>505429.1</v>
      </c>
      <c r="AO24" s="2099">
        <v>525469.9</v>
      </c>
      <c r="AP24" s="2099">
        <v>562535</v>
      </c>
      <c r="AQ24" s="2099">
        <v>378729</v>
      </c>
      <c r="AR24" s="2099">
        <v>381239.2</v>
      </c>
      <c r="AS24" s="2099">
        <v>392283.1</v>
      </c>
      <c r="AT24" s="2097">
        <v>546947</v>
      </c>
      <c r="AU24" s="2099">
        <v>533219</v>
      </c>
      <c r="AV24" s="2099">
        <v>528131</v>
      </c>
      <c r="AW24" s="1731">
        <v>2965</v>
      </c>
      <c r="AX24" s="1731">
        <v>2978</v>
      </c>
      <c r="AY24" s="2095">
        <v>3065</v>
      </c>
      <c r="AZ24" s="1627"/>
      <c r="BA24" s="1789" t="s">
        <v>25</v>
      </c>
      <c r="BB24" s="1627">
        <v>2007</v>
      </c>
      <c r="BC24" s="2118">
        <f t="shared" si="27"/>
        <v>-0.9</v>
      </c>
      <c r="BD24" s="2118">
        <f t="shared" si="31"/>
        <v>-0.9</v>
      </c>
      <c r="BE24" s="2101">
        <f t="shared" si="12"/>
        <v>0.5</v>
      </c>
      <c r="BF24" s="2101">
        <f t="shared" si="13"/>
        <v>1.2</v>
      </c>
      <c r="BG24" s="2118">
        <f t="shared" si="28"/>
        <v>-1.3</v>
      </c>
      <c r="BH24" s="2101">
        <f t="shared" si="14"/>
        <v>-0.3</v>
      </c>
      <c r="BI24" s="2108">
        <f t="shared" si="15"/>
        <v>0.4</v>
      </c>
      <c r="BJ24" s="1627"/>
      <c r="BK24" s="1789" t="s">
        <v>25</v>
      </c>
      <c r="BL24" s="2099">
        <f t="shared" si="29"/>
        <v>97.905509261831895</v>
      </c>
      <c r="BM24" s="2099">
        <f t="shared" si="30"/>
        <v>97.9</v>
      </c>
      <c r="BN24" s="2097">
        <f t="shared" si="20"/>
        <v>102.5</v>
      </c>
      <c r="BO24" s="2099">
        <f t="shared" si="21"/>
        <v>102.04914350485714</v>
      </c>
      <c r="BP24" s="2097">
        <f t="shared" si="22"/>
        <v>104.88000092889142</v>
      </c>
      <c r="BQ24" s="2099">
        <f t="shared" si="23"/>
        <v>106.3</v>
      </c>
      <c r="BR24" s="2097">
        <f t="shared" si="24"/>
        <v>107.46502578219486</v>
      </c>
      <c r="BS24" s="9">
        <f t="shared" si="26"/>
        <v>99.222006484693111</v>
      </c>
      <c r="BU24" s="1738" t="s">
        <v>25</v>
      </c>
      <c r="BV24" s="20">
        <v>19823276.725385725</v>
      </c>
      <c r="BW24" s="24">
        <v>12472177.783087321</v>
      </c>
      <c r="BX24" s="23">
        <v>12885163</v>
      </c>
      <c r="BY24" s="22">
        <v>12750754</v>
      </c>
      <c r="BZ24" s="25">
        <f t="shared" si="25"/>
        <v>96.360537730669066</v>
      </c>
      <c r="CA24" s="10">
        <f t="shared" si="33"/>
        <v>96.678350130301027</v>
      </c>
      <c r="CB24" s="8">
        <v>12457163</v>
      </c>
      <c r="CC24" s="10">
        <f t="shared" si="7"/>
        <v>98.000778976547124</v>
      </c>
      <c r="CD24" s="9">
        <f t="shared" si="8"/>
        <v>104.31483626126183</v>
      </c>
    </row>
    <row r="25" spans="1:82" ht="15" customHeight="1">
      <c r="A25" s="1789" t="s">
        <v>26</v>
      </c>
      <c r="B25" s="1795">
        <v>2008</v>
      </c>
      <c r="C25" s="1731">
        <v>19030087</v>
      </c>
      <c r="D25" s="1731">
        <v>19345361.553593937</v>
      </c>
      <c r="E25" s="2094">
        <v>20205463</v>
      </c>
      <c r="F25" s="2095">
        <f t="shared" si="1"/>
        <v>3613.2679449050511</v>
      </c>
      <c r="G25" s="1731">
        <v>19345362</v>
      </c>
      <c r="H25" s="2095">
        <v>19633096</v>
      </c>
      <c r="I25" s="2095">
        <v>19633095.999999996</v>
      </c>
      <c r="J25" s="2097">
        <v>104.4</v>
      </c>
      <c r="K25" s="2097">
        <f t="shared" si="32"/>
        <v>96.736828054868127</v>
      </c>
      <c r="L25" s="1731">
        <v>19546124</v>
      </c>
      <c r="M25" s="2095">
        <f t="shared" si="34"/>
        <v>3495.3607990244668</v>
      </c>
      <c r="N25" s="2094">
        <v>21340483</v>
      </c>
      <c r="O25" s="1731">
        <v>19633096</v>
      </c>
      <c r="P25" s="2096">
        <v>19633096</v>
      </c>
      <c r="Q25" s="1731">
        <v>15251557</v>
      </c>
      <c r="R25" s="2095">
        <v>15304694</v>
      </c>
      <c r="S25" s="1731">
        <v>15557447</v>
      </c>
      <c r="T25" s="2095">
        <v>10888218</v>
      </c>
      <c r="U25" s="2096">
        <v>5592019</v>
      </c>
      <c r="V25" s="1731">
        <f t="shared" si="16"/>
        <v>2736.8816164608884</v>
      </c>
      <c r="W25" s="2094">
        <f t="shared" si="35"/>
        <v>2782.0804972229171</v>
      </c>
      <c r="X25" s="1732">
        <f t="shared" si="11"/>
        <v>95.501683116559008</v>
      </c>
      <c r="Y25" s="2097">
        <f t="shared" si="17"/>
        <v>112.37677498524728</v>
      </c>
      <c r="Z25" s="2096">
        <v>21230233.33425948</v>
      </c>
      <c r="AA25" s="1731">
        <v>21926074</v>
      </c>
      <c r="AB25" s="2095">
        <v>21546672</v>
      </c>
      <c r="AC25" s="1731">
        <v>21210158</v>
      </c>
      <c r="AD25" s="2097">
        <f t="shared" si="18"/>
        <v>101.16491052061689</v>
      </c>
      <c r="AE25" s="2098">
        <f t="shared" si="19"/>
        <v>108.89186589468505</v>
      </c>
      <c r="AF25" s="1627"/>
      <c r="AG25" s="1789" t="s">
        <v>26</v>
      </c>
      <c r="AH25" s="1795">
        <v>2008</v>
      </c>
      <c r="AI25" s="2099">
        <v>509482</v>
      </c>
      <c r="AJ25" s="2099">
        <v>489520.1</v>
      </c>
      <c r="AK25" s="2099">
        <v>492067</v>
      </c>
      <c r="AL25" s="2099">
        <v>507025.2</v>
      </c>
      <c r="AM25" s="2099">
        <v>559842.6</v>
      </c>
      <c r="AN25" s="2097">
        <v>488074.7</v>
      </c>
      <c r="AO25" s="2099">
        <v>505794.7</v>
      </c>
      <c r="AP25" s="2099">
        <v>539484</v>
      </c>
      <c r="AQ25" s="2099">
        <v>351883.4</v>
      </c>
      <c r="AR25" s="2099">
        <v>355038</v>
      </c>
      <c r="AS25" s="2099">
        <v>364051</v>
      </c>
      <c r="AT25" s="2097">
        <v>521612.7</v>
      </c>
      <c r="AU25" s="2099">
        <v>508705.6</v>
      </c>
      <c r="AV25" s="2099">
        <v>502922.4</v>
      </c>
      <c r="AW25" s="1731">
        <v>2756</v>
      </c>
      <c r="AX25" s="1731">
        <v>2773</v>
      </c>
      <c r="AY25" s="2095">
        <v>2843</v>
      </c>
      <c r="AZ25" s="1627"/>
      <c r="BA25" s="1789" t="s">
        <v>26</v>
      </c>
      <c r="BB25" s="1627">
        <v>2008</v>
      </c>
      <c r="BC25" s="2118">
        <f t="shared" si="27"/>
        <v>-3.1</v>
      </c>
      <c r="BD25" s="2118">
        <f t="shared" si="31"/>
        <v>-3.1</v>
      </c>
      <c r="BE25" s="2101">
        <f t="shared" si="12"/>
        <v>-1.7</v>
      </c>
      <c r="BF25" s="2101">
        <f t="shared" si="13"/>
        <v>-3.4</v>
      </c>
      <c r="BG25" s="2118">
        <f t="shared" si="28"/>
        <v>-2.4</v>
      </c>
      <c r="BH25" s="2101">
        <f t="shared" si="14"/>
        <v>-2</v>
      </c>
      <c r="BI25" s="2108">
        <f t="shared" si="15"/>
        <v>-4</v>
      </c>
      <c r="BJ25" s="1627"/>
      <c r="BK25" s="1789" t="s">
        <v>26</v>
      </c>
      <c r="BL25" s="2099">
        <f t="shared" si="29"/>
        <v>94.868101946591352</v>
      </c>
      <c r="BM25" s="2099">
        <f t="shared" si="30"/>
        <v>94.9</v>
      </c>
      <c r="BN25" s="2097">
        <f t="shared" si="20"/>
        <v>100.8</v>
      </c>
      <c r="BO25" s="2099">
        <f t="shared" si="21"/>
        <v>98.54518685487264</v>
      </c>
      <c r="BP25" s="2097">
        <f t="shared" si="22"/>
        <v>102.35147124352082</v>
      </c>
      <c r="BQ25" s="2099">
        <f t="shared" si="23"/>
        <v>104.1</v>
      </c>
      <c r="BR25" s="2097">
        <f t="shared" si="24"/>
        <v>103.12513599538502</v>
      </c>
      <c r="BS25" s="9">
        <f t="shared" si="26"/>
        <v>95.578570351379881</v>
      </c>
      <c r="BU25" s="1738" t="s">
        <v>26</v>
      </c>
      <c r="BV25" s="20">
        <v>19345361.553593937</v>
      </c>
      <c r="BW25" s="24">
        <v>12056144.33425948</v>
      </c>
      <c r="BX25" s="23">
        <v>12485674</v>
      </c>
      <c r="BY25" s="22">
        <v>12246074</v>
      </c>
      <c r="BZ25" s="25">
        <f t="shared" si="25"/>
        <v>96.736828054868127</v>
      </c>
      <c r="CA25" s="10">
        <f t="shared" si="33"/>
        <v>97.080397902428018</v>
      </c>
      <c r="CB25" s="8">
        <v>12121142</v>
      </c>
      <c r="CC25" s="10">
        <f t="shared" si="7"/>
        <v>94.962382551716345</v>
      </c>
      <c r="CD25" s="9">
        <f t="shared" si="8"/>
        <v>101.50103543074003</v>
      </c>
    </row>
    <row r="26" spans="1:82" ht="15" customHeight="1">
      <c r="A26" s="1789" t="s">
        <v>27</v>
      </c>
      <c r="B26" s="1795">
        <v>2009</v>
      </c>
      <c r="C26" s="1731">
        <v>17825902</v>
      </c>
      <c r="D26" s="1731">
        <v>18394905.550131373</v>
      </c>
      <c r="E26" s="2094">
        <v>18779507</v>
      </c>
      <c r="F26" s="2095">
        <f t="shared" si="1"/>
        <v>3359.1405454435853</v>
      </c>
      <c r="G26" s="1731">
        <v>18394906</v>
      </c>
      <c r="H26" s="2095">
        <v>19141743</v>
      </c>
      <c r="I26" s="2095">
        <v>19141743</v>
      </c>
      <c r="J26" s="2097">
        <v>103</v>
      </c>
      <c r="K26" s="2097">
        <f t="shared" si="32"/>
        <v>96.904625877558985</v>
      </c>
      <c r="L26" s="1731">
        <v>18198211</v>
      </c>
      <c r="M26" s="2095">
        <f t="shared" si="34"/>
        <v>3255.1625782635006</v>
      </c>
      <c r="N26" s="2094">
        <v>20079577</v>
      </c>
      <c r="O26" s="1731">
        <v>19141743</v>
      </c>
      <c r="P26" s="2096">
        <v>19141743</v>
      </c>
      <c r="Q26" s="1731">
        <v>14405841</v>
      </c>
      <c r="R26" s="2095">
        <v>14650944</v>
      </c>
      <c r="S26" s="1731">
        <v>14411246</v>
      </c>
      <c r="T26" s="2095">
        <v>10814646</v>
      </c>
      <c r="U26" s="2096">
        <v>5590569</v>
      </c>
      <c r="V26" s="1731">
        <f t="shared" si="16"/>
        <v>2620.6534612129817</v>
      </c>
      <c r="W26" s="2094">
        <f t="shared" si="35"/>
        <v>2577.7780401243594</v>
      </c>
      <c r="X26" s="1732">
        <f t="shared" si="11"/>
        <v>88.761862403212518</v>
      </c>
      <c r="Y26" s="2097">
        <f t="shared" si="17"/>
        <v>104.6272019291933</v>
      </c>
      <c r="Z26" s="2096">
        <v>20318779.088784587</v>
      </c>
      <c r="AA26" s="1731">
        <v>20610649</v>
      </c>
      <c r="AB26" s="2095">
        <v>21143693</v>
      </c>
      <c r="AC26" s="1731">
        <v>19972573</v>
      </c>
      <c r="AD26" s="2097">
        <f t="shared" si="18"/>
        <v>95.09565925285311</v>
      </c>
      <c r="AE26" s="2098">
        <f t="shared" si="19"/>
        <v>102.53816782919804</v>
      </c>
      <c r="AF26" s="1627"/>
      <c r="AG26" s="1789" t="s">
        <v>27</v>
      </c>
      <c r="AH26" s="1795">
        <v>2009</v>
      </c>
      <c r="AI26" s="2099">
        <v>491957</v>
      </c>
      <c r="AJ26" s="2099">
        <v>473996.4</v>
      </c>
      <c r="AK26" s="2099">
        <v>474040.2</v>
      </c>
      <c r="AL26" s="2099">
        <v>500404.9</v>
      </c>
      <c r="AM26" s="2099">
        <v>562009</v>
      </c>
      <c r="AN26" s="2097">
        <v>477431.6</v>
      </c>
      <c r="AO26" s="2099">
        <v>495558.9</v>
      </c>
      <c r="AP26" s="2099">
        <v>526735.30000000005</v>
      </c>
      <c r="AQ26" s="2099">
        <v>339223.4</v>
      </c>
      <c r="AR26" s="2099">
        <v>344384.8</v>
      </c>
      <c r="AS26" s="2099">
        <v>353413.5</v>
      </c>
      <c r="AT26" s="2097">
        <v>504282</v>
      </c>
      <c r="AU26" s="2099">
        <v>507727.7</v>
      </c>
      <c r="AV26" s="2099">
        <v>497323.4</v>
      </c>
      <c r="AW26" s="1731">
        <v>2660</v>
      </c>
      <c r="AX26" s="1731">
        <v>2690</v>
      </c>
      <c r="AY26" s="2095">
        <v>2760</v>
      </c>
      <c r="AZ26" s="1627"/>
      <c r="BA26" s="1789" t="s">
        <v>27</v>
      </c>
      <c r="BB26" s="1627">
        <v>2009</v>
      </c>
      <c r="BC26" s="2118">
        <f t="shared" si="27"/>
        <v>-2.5</v>
      </c>
      <c r="BD26" s="2118">
        <f t="shared" si="31"/>
        <v>-2.5</v>
      </c>
      <c r="BE26" s="2101">
        <f t="shared" si="12"/>
        <v>-6.9</v>
      </c>
      <c r="BF26" s="2101">
        <f t="shared" si="13"/>
        <v>-2.2000000000000002</v>
      </c>
      <c r="BG26" s="2118">
        <f t="shared" si="28"/>
        <v>-4.9000000000000004</v>
      </c>
      <c r="BH26" s="2101">
        <f t="shared" si="14"/>
        <v>-7.1</v>
      </c>
      <c r="BI26" s="2108">
        <f t="shared" si="15"/>
        <v>-3.4</v>
      </c>
      <c r="BJ26" s="1627"/>
      <c r="BK26" s="1789" t="s">
        <v>27</v>
      </c>
      <c r="BL26" s="2099">
        <f t="shared" si="29"/>
        <v>92.493859672435335</v>
      </c>
      <c r="BM26" s="2099">
        <f t="shared" si="30"/>
        <v>92.5</v>
      </c>
      <c r="BN26" s="2097">
        <f t="shared" si="20"/>
        <v>93.8</v>
      </c>
      <c r="BO26" s="2099">
        <f t="shared" si="21"/>
        <v>96.3962816192292</v>
      </c>
      <c r="BP26" s="2097">
        <f t="shared" si="22"/>
        <v>97.322846162664788</v>
      </c>
      <c r="BQ26" s="2099">
        <f t="shared" si="23"/>
        <v>96.8</v>
      </c>
      <c r="BR26" s="2097">
        <f t="shared" si="24"/>
        <v>99.577870324921435</v>
      </c>
      <c r="BS26" s="9">
        <f t="shared" si="26"/>
        <v>94.330587392550143</v>
      </c>
      <c r="BU26" s="1738" t="s">
        <v>27</v>
      </c>
      <c r="BV26" s="20">
        <v>18394905.550131373</v>
      </c>
      <c r="BW26" s="24">
        <v>11680422.088784587</v>
      </c>
      <c r="BX26" s="23">
        <v>11909240</v>
      </c>
      <c r="BY26" s="22">
        <v>12171300</v>
      </c>
      <c r="BZ26" s="25">
        <f t="shared" si="25"/>
        <v>96.904625877558985</v>
      </c>
      <c r="CA26" s="10">
        <f t="shared" si="33"/>
        <v>97.288231658779239</v>
      </c>
      <c r="CB26" s="8">
        <v>11586289</v>
      </c>
      <c r="CC26" s="10">
        <f t="shared" si="7"/>
        <v>90.578194239269934</v>
      </c>
      <c r="CD26" s="9">
        <f t="shared" si="8"/>
        <v>97.022238523382825</v>
      </c>
    </row>
    <row r="27" spans="1:82" ht="15" customHeight="1">
      <c r="A27" s="1789" t="s">
        <v>28</v>
      </c>
      <c r="B27" s="1795">
        <v>2010</v>
      </c>
      <c r="C27" s="1731"/>
      <c r="D27" s="1731">
        <v>19335073.963434923</v>
      </c>
      <c r="E27" s="2094">
        <v>19644871</v>
      </c>
      <c r="F27" s="2095">
        <f t="shared" si="1"/>
        <v>3515.4623198839395</v>
      </c>
      <c r="G27" s="1731">
        <v>19335074</v>
      </c>
      <c r="H27" s="2095">
        <v>20707566</v>
      </c>
      <c r="I27" s="2095">
        <v>20707565.999999996</v>
      </c>
      <c r="J27" s="2097">
        <v>101.3</v>
      </c>
      <c r="K27" s="2097">
        <f t="shared" si="32"/>
        <v>98.62328950900212</v>
      </c>
      <c r="L27" s="1731">
        <v>19374418</v>
      </c>
      <c r="M27" s="2095">
        <f t="shared" si="34"/>
        <v>3467.0645813190204</v>
      </c>
      <c r="N27" s="2094"/>
      <c r="O27" s="1731">
        <v>20707566</v>
      </c>
      <c r="P27" s="2096">
        <v>20707566</v>
      </c>
      <c r="Q27" s="1627"/>
      <c r="R27" s="2095">
        <v>15276429</v>
      </c>
      <c r="S27" s="1731">
        <v>14975162</v>
      </c>
      <c r="T27" s="2095">
        <v>10192450</v>
      </c>
      <c r="U27" s="2096">
        <v>5588133</v>
      </c>
      <c r="V27" s="1731">
        <f t="shared" si="16"/>
        <v>2733.7268100097117</v>
      </c>
      <c r="W27" s="2094">
        <f t="shared" si="35"/>
        <v>2679.8148862956555</v>
      </c>
      <c r="X27" s="1732">
        <f t="shared" si="11"/>
        <v>92.852029429252852</v>
      </c>
      <c r="Y27" s="2097">
        <f t="shared" si="17"/>
        <v>111.38958353360104</v>
      </c>
      <c r="Z27" s="2096">
        <v>21143899</v>
      </c>
      <c r="AA27" s="1731">
        <v>21094679</v>
      </c>
      <c r="AB27" s="2095">
        <v>22644211</v>
      </c>
      <c r="AC27" s="1731">
        <v>20804209</v>
      </c>
      <c r="AD27" s="2097">
        <f t="shared" si="18"/>
        <v>97.328929634011814</v>
      </c>
      <c r="AE27" s="2098">
        <f t="shared" si="19"/>
        <v>106.80774450020598</v>
      </c>
      <c r="AF27" s="1627"/>
      <c r="AG27" s="1789" t="s">
        <v>28</v>
      </c>
      <c r="AH27" s="1795">
        <v>2010</v>
      </c>
      <c r="AI27" s="2099">
        <v>499428.9</v>
      </c>
      <c r="AJ27" s="2099">
        <v>480527.5</v>
      </c>
      <c r="AK27" s="2099"/>
      <c r="AL27" s="2099">
        <v>527759.6</v>
      </c>
      <c r="AM27" s="2099"/>
      <c r="AN27" s="2097">
        <v>493029.7</v>
      </c>
      <c r="AO27" s="2099">
        <v>512720.3</v>
      </c>
      <c r="AP27" s="2099"/>
      <c r="AQ27" s="2099"/>
      <c r="AR27" s="2099">
        <v>352702.8</v>
      </c>
      <c r="AS27" s="2099">
        <v>361895.3</v>
      </c>
      <c r="AT27" s="2097">
        <v>512682.5</v>
      </c>
      <c r="AU27" s="2099">
        <v>530819.30000000005</v>
      </c>
      <c r="AV27" s="2099">
        <v>510986.3</v>
      </c>
      <c r="AW27" s="1731"/>
      <c r="AX27" s="1731">
        <v>2755</v>
      </c>
      <c r="AY27" s="2095">
        <v>2827</v>
      </c>
      <c r="AZ27" s="1627"/>
      <c r="BA27" s="1789" t="s">
        <v>28</v>
      </c>
      <c r="BB27" s="1627">
        <v>2010</v>
      </c>
      <c r="BC27" s="2118">
        <f t="shared" si="27"/>
        <v>8.1999999999999993</v>
      </c>
      <c r="BD27" s="2118">
        <f t="shared" si="31"/>
        <v>8.1999999999999993</v>
      </c>
      <c r="BE27" s="2101">
        <f t="shared" si="12"/>
        <v>6.5</v>
      </c>
      <c r="BF27" s="2101">
        <f t="shared" si="13"/>
        <v>3.3</v>
      </c>
      <c r="BG27" s="2118">
        <f t="shared" si="28"/>
        <v>5.0999999999999996</v>
      </c>
      <c r="BH27" s="2101">
        <f t="shared" si="14"/>
        <v>4.5999999999999996</v>
      </c>
      <c r="BI27" s="2108">
        <f t="shared" si="15"/>
        <v>1.5</v>
      </c>
      <c r="BJ27" s="1627"/>
      <c r="BK27" s="1789" t="s">
        <v>28</v>
      </c>
      <c r="BL27" s="2099">
        <f t="shared" si="29"/>
        <v>100.05999473306548</v>
      </c>
      <c r="BM27" s="2099">
        <f t="shared" si="30"/>
        <v>100.1</v>
      </c>
      <c r="BN27" s="2097">
        <f t="shared" si="20"/>
        <v>99.9</v>
      </c>
      <c r="BO27" s="2099">
        <f t="shared" si="21"/>
        <v>99.545630846060646</v>
      </c>
      <c r="BP27" s="2097">
        <f t="shared" si="22"/>
        <v>102.29704217609768</v>
      </c>
      <c r="BQ27" s="2099">
        <f t="shared" si="23"/>
        <v>101.2</v>
      </c>
      <c r="BR27" s="2097">
        <f t="shared" si="24"/>
        <v>101.09027057388789</v>
      </c>
      <c r="BS27" s="9">
        <f t="shared" si="26"/>
        <v>99.487181420600194</v>
      </c>
      <c r="BU27" s="1738" t="s">
        <v>28</v>
      </c>
      <c r="BV27" s="20">
        <v>19335073.963434923</v>
      </c>
      <c r="BW27" s="24">
        <v>12348075.393366013</v>
      </c>
      <c r="BX27" s="23">
        <v>12465630</v>
      </c>
      <c r="BY27" s="22">
        <v>13232167</v>
      </c>
      <c r="BZ27" s="25">
        <f t="shared" si="25"/>
        <v>98.62328950900212</v>
      </c>
      <c r="CA27" s="10">
        <f t="shared" si="33"/>
        <v>98.940262144793323</v>
      </c>
      <c r="CB27" s="8">
        <v>12333527</v>
      </c>
      <c r="CC27" s="10">
        <f t="shared" si="7"/>
        <v>94.809933753528384</v>
      </c>
      <c r="CD27" s="9">
        <f t="shared" si="8"/>
        <v>103.27952275561071</v>
      </c>
    </row>
    <row r="28" spans="1:82" ht="15" customHeight="1">
      <c r="A28" s="1789" t="s">
        <v>29</v>
      </c>
      <c r="B28" s="1795">
        <v>2011</v>
      </c>
      <c r="C28" s="1731"/>
      <c r="D28" s="1731">
        <v>18900912.042159397</v>
      </c>
      <c r="E28" s="2094">
        <v>19410166</v>
      </c>
      <c r="F28" s="2095">
        <f t="shared" si="1"/>
        <v>3477.2979708948528</v>
      </c>
      <c r="G28" s="1731">
        <v>18900912</v>
      </c>
      <c r="H28" s="2095">
        <v>20695150</v>
      </c>
      <c r="I28" s="2095">
        <v>20695150.000000004</v>
      </c>
      <c r="J28" s="2097">
        <v>99.8</v>
      </c>
      <c r="K28" s="2097">
        <f t="shared" si="32"/>
        <v>99.9408145195667</v>
      </c>
      <c r="L28" s="1731">
        <v>19398678</v>
      </c>
      <c r="M28" s="2095">
        <f t="shared" si="34"/>
        <v>3475.2399153846814</v>
      </c>
      <c r="N28" s="2094"/>
      <c r="O28" s="1731">
        <v>20695150</v>
      </c>
      <c r="P28" s="2096">
        <v>20695150</v>
      </c>
      <c r="Q28" s="1627"/>
      <c r="R28" s="2095">
        <v>14927129</v>
      </c>
      <c r="S28" s="1731">
        <v>14599708</v>
      </c>
      <c r="T28" s="2095">
        <v>10306964</v>
      </c>
      <c r="U28" s="2096">
        <v>5581968</v>
      </c>
      <c r="V28" s="1731">
        <f t="shared" si="16"/>
        <v>2674.1695760348325</v>
      </c>
      <c r="W28" s="2094">
        <f t="shared" si="35"/>
        <v>2615.512665067231</v>
      </c>
      <c r="X28" s="1732">
        <f t="shared" si="11"/>
        <v>91.742689715737157</v>
      </c>
      <c r="Y28" s="2097">
        <f t="shared" si="17"/>
        <v>111.52906185478339</v>
      </c>
      <c r="Z28" s="2096">
        <v>20825786.63597795</v>
      </c>
      <c r="AA28" s="1731">
        <v>20876732</v>
      </c>
      <c r="AB28" s="2095">
        <v>22803447</v>
      </c>
      <c r="AC28" s="1731">
        <v>20863780</v>
      </c>
      <c r="AD28" s="2097">
        <f t="shared" si="18"/>
        <v>96.323342005636732</v>
      </c>
      <c r="AE28" s="2098">
        <f t="shared" si="19"/>
        <v>107.11357896608843</v>
      </c>
      <c r="AF28" s="1627"/>
      <c r="AG28" s="1789" t="s">
        <v>29</v>
      </c>
      <c r="AH28" s="1795">
        <v>2011</v>
      </c>
      <c r="AI28" s="2099">
        <v>494042.5</v>
      </c>
      <c r="AJ28" s="2099">
        <v>474170.5</v>
      </c>
      <c r="AK28" s="2099"/>
      <c r="AL28" s="2099">
        <v>530480</v>
      </c>
      <c r="AM28" s="2099"/>
      <c r="AN28" s="2097">
        <v>495280.1</v>
      </c>
      <c r="AO28" s="2099">
        <v>514695.1</v>
      </c>
      <c r="AP28" s="2099"/>
      <c r="AQ28" s="2099"/>
      <c r="AR28" s="2099">
        <v>349597.1</v>
      </c>
      <c r="AS28" s="2099">
        <v>358414.7</v>
      </c>
      <c r="AT28" s="2097">
        <v>507649.3</v>
      </c>
      <c r="AU28" s="2099">
        <v>528823.5</v>
      </c>
      <c r="AV28" s="2099">
        <v>507971</v>
      </c>
      <c r="AW28" s="1731"/>
      <c r="AX28" s="1731">
        <v>2737</v>
      </c>
      <c r="AY28" s="2095">
        <v>2805</v>
      </c>
      <c r="AZ28" s="1627"/>
      <c r="BA28" s="1789" t="s">
        <v>29</v>
      </c>
      <c r="BB28" s="1627">
        <v>2011</v>
      </c>
      <c r="BC28" s="2118">
        <f t="shared" si="27"/>
        <v>-0.1</v>
      </c>
      <c r="BD28" s="2118">
        <f t="shared" si="31"/>
        <v>-0.1</v>
      </c>
      <c r="BE28" s="2101">
        <f t="shared" si="12"/>
        <v>0.1</v>
      </c>
      <c r="BF28" s="2101">
        <f t="shared" si="13"/>
        <v>0.5</v>
      </c>
      <c r="BG28" s="2118">
        <f t="shared" si="28"/>
        <v>-2.2000000000000002</v>
      </c>
      <c r="BH28" s="2101">
        <f t="shared" si="14"/>
        <v>-1.2</v>
      </c>
      <c r="BI28" s="2108">
        <f t="shared" si="15"/>
        <v>-1.1000000000000001</v>
      </c>
      <c r="BJ28" s="1627" t="s">
        <v>160</v>
      </c>
      <c r="BK28" s="1789" t="s">
        <v>29</v>
      </c>
      <c r="BL28" s="2099">
        <f t="shared" si="29"/>
        <v>100</v>
      </c>
      <c r="BM28" s="2099">
        <f t="shared" si="30"/>
        <v>100</v>
      </c>
      <c r="BN28" s="2097">
        <f t="shared" si="20"/>
        <v>100</v>
      </c>
      <c r="BO28" s="2099">
        <f t="shared" si="21"/>
        <v>100</v>
      </c>
      <c r="BP28" s="2097">
        <f t="shared" si="22"/>
        <v>100</v>
      </c>
      <c r="BQ28" s="2099">
        <f t="shared" si="23"/>
        <v>100</v>
      </c>
      <c r="BR28" s="2097">
        <f t="shared" si="24"/>
        <v>100</v>
      </c>
      <c r="BS28" s="1767">
        <f t="shared" si="26"/>
        <v>100</v>
      </c>
      <c r="BU28" s="1766" t="s">
        <v>29</v>
      </c>
      <c r="BV28" s="20">
        <v>18900912.042159397</v>
      </c>
      <c r="BW28" s="24">
        <v>12211787.63597795</v>
      </c>
      <c r="BX28" s="23">
        <v>12402442</v>
      </c>
      <c r="BY28" s="22">
        <v>13374765</v>
      </c>
      <c r="BZ28" s="25">
        <f t="shared" si="25"/>
        <v>99.9408145195667</v>
      </c>
      <c r="CA28" s="10">
        <f t="shared" si="33"/>
        <v>100.2086121426732</v>
      </c>
      <c r="CB28" s="8">
        <v>12428315</v>
      </c>
      <c r="CC28" s="10">
        <f t="shared" si="7"/>
        <v>94.329344317293078</v>
      </c>
      <c r="CD28" s="9">
        <f t="shared" si="8"/>
        <v>104.07326645949678</v>
      </c>
    </row>
    <row r="29" spans="1:82" ht="15" customHeight="1">
      <c r="A29" s="1789" t="s">
        <v>30</v>
      </c>
      <c r="B29" s="1795">
        <v>2012</v>
      </c>
      <c r="C29" s="1731"/>
      <c r="D29" s="1731">
        <v>18854905.121274415</v>
      </c>
      <c r="E29" s="2094">
        <v>19529340</v>
      </c>
      <c r="F29" s="2095">
        <f t="shared" si="1"/>
        <v>3505.6849483634469</v>
      </c>
      <c r="G29" s="1731">
        <v>18854905</v>
      </c>
      <c r="H29" s="2095">
        <v>20520582</v>
      </c>
      <c r="I29" s="2095">
        <v>20520582</v>
      </c>
      <c r="J29" s="2097">
        <v>99</v>
      </c>
      <c r="K29" s="2097">
        <f t="shared" si="32"/>
        <v>100.10607629341288</v>
      </c>
      <c r="L29" s="1731">
        <v>19550056</v>
      </c>
      <c r="M29" s="2095">
        <f t="shared" si="34"/>
        <v>3509.4036490154044</v>
      </c>
      <c r="N29" s="2094"/>
      <c r="O29" s="1731">
        <v>20520582</v>
      </c>
      <c r="P29" s="2096">
        <v>20520582</v>
      </c>
      <c r="Q29" s="1627"/>
      <c r="R29" s="2095">
        <v>15187450</v>
      </c>
      <c r="S29" s="1731">
        <v>14926186</v>
      </c>
      <c r="T29" s="2095">
        <v>10444259</v>
      </c>
      <c r="U29" s="2096">
        <v>5570763</v>
      </c>
      <c r="V29" s="1731">
        <f t="shared" si="16"/>
        <v>2726.2782494965231</v>
      </c>
      <c r="W29" s="2094">
        <f t="shared" si="35"/>
        <v>2679.3791083914357</v>
      </c>
      <c r="X29" s="1732">
        <f t="shared" si="11"/>
        <v>92.30596894293096</v>
      </c>
      <c r="Y29" s="2097">
        <f t="shared" si="17"/>
        <v>112.39938128198629</v>
      </c>
      <c r="Z29" s="2096">
        <v>20918314.103922728</v>
      </c>
      <c r="AA29" s="1731">
        <v>21032388</v>
      </c>
      <c r="AB29" s="2095">
        <v>22765858</v>
      </c>
      <c r="AC29" s="1731">
        <v>21054609</v>
      </c>
      <c r="AD29" s="2097">
        <f t="shared" si="18"/>
        <v>97.0415246274776</v>
      </c>
      <c r="AE29" s="2098">
        <f t="shared" si="19"/>
        <v>108.09328528778659</v>
      </c>
      <c r="AF29" s="1627"/>
      <c r="AG29" s="1789" t="s">
        <v>30</v>
      </c>
      <c r="AH29" s="1795">
        <v>2012</v>
      </c>
      <c r="AI29" s="2099">
        <v>494369.8</v>
      </c>
      <c r="AJ29" s="2099">
        <v>474403.7</v>
      </c>
      <c r="AK29" s="2099"/>
      <c r="AL29" s="2099">
        <v>527913</v>
      </c>
      <c r="AM29" s="2099"/>
      <c r="AN29" s="2097">
        <v>499323.9</v>
      </c>
      <c r="AO29" s="2099">
        <v>519540.2</v>
      </c>
      <c r="AP29" s="2099"/>
      <c r="AQ29" s="2099"/>
      <c r="AR29" s="2099">
        <v>351174.40000000002</v>
      </c>
      <c r="AS29" s="2099">
        <v>359779.9</v>
      </c>
      <c r="AT29" s="2097">
        <v>508080</v>
      </c>
      <c r="AU29" s="2099">
        <v>526746.6</v>
      </c>
      <c r="AV29" s="2099">
        <v>512266.8</v>
      </c>
      <c r="AW29" s="1731"/>
      <c r="AX29" s="1731">
        <v>2754</v>
      </c>
      <c r="AY29" s="2095">
        <v>2820</v>
      </c>
      <c r="AZ29" s="1627"/>
      <c r="BA29" s="1789" t="s">
        <v>30</v>
      </c>
      <c r="BB29" s="1627">
        <v>2012</v>
      </c>
      <c r="BC29" s="2118">
        <f t="shared" si="27"/>
        <v>-0.8</v>
      </c>
      <c r="BD29" s="2118">
        <f t="shared" si="31"/>
        <v>-0.8</v>
      </c>
      <c r="BE29" s="2101">
        <f t="shared" si="12"/>
        <v>0.8</v>
      </c>
      <c r="BF29" s="2101">
        <f t="shared" si="13"/>
        <v>0.8</v>
      </c>
      <c r="BG29" s="2118">
        <f t="shared" si="28"/>
        <v>-0.2</v>
      </c>
      <c r="BH29" s="2101">
        <f t="shared" si="14"/>
        <v>0.6</v>
      </c>
      <c r="BI29" s="2108">
        <f t="shared" si="15"/>
        <v>0.1</v>
      </c>
      <c r="BJ29" s="1627"/>
      <c r="BK29" s="1789" t="s">
        <v>30</v>
      </c>
      <c r="BL29" s="2099">
        <f t="shared" si="29"/>
        <v>99.15647869186742</v>
      </c>
      <c r="BM29" s="2099">
        <f t="shared" si="30"/>
        <v>99.2</v>
      </c>
      <c r="BN29" s="2097">
        <f t="shared" si="20"/>
        <v>100.8</v>
      </c>
      <c r="BO29" s="2099">
        <f t="shared" si="21"/>
        <v>100.81646728790436</v>
      </c>
      <c r="BP29" s="2097">
        <f t="shared" si="22"/>
        <v>99.756588884269917</v>
      </c>
      <c r="BQ29" s="2099">
        <f t="shared" si="23"/>
        <v>100.6</v>
      </c>
      <c r="BR29" s="2097">
        <f t="shared" si="24"/>
        <v>100.06624936113795</v>
      </c>
      <c r="BS29" s="9">
        <f t="shared" si="26"/>
        <v>99.516098627657968</v>
      </c>
      <c r="BU29" s="1738" t="s">
        <v>30</v>
      </c>
      <c r="BV29" s="20">
        <v>18854905.121274415</v>
      </c>
      <c r="BW29" s="24">
        <v>12230015.103922728</v>
      </c>
      <c r="BX29" s="23">
        <v>12456903</v>
      </c>
      <c r="BY29" s="22">
        <v>13314095</v>
      </c>
      <c r="BZ29" s="25">
        <f t="shared" si="25"/>
        <v>100.10607629341288</v>
      </c>
      <c r="CA29" s="10">
        <f t="shared" si="33"/>
        <v>100.41234968274217</v>
      </c>
      <c r="CB29" s="8">
        <v>12508269</v>
      </c>
      <c r="CC29" s="10">
        <f t="shared" si="7"/>
        <v>94.743558745456824</v>
      </c>
      <c r="CD29" s="9">
        <f t="shared" si="8"/>
        <v>104.74279197011529</v>
      </c>
    </row>
    <row r="30" spans="1:82" ht="15" customHeight="1">
      <c r="A30" s="1789" t="s">
        <v>71</v>
      </c>
      <c r="B30" s="1795">
        <v>2013</v>
      </c>
      <c r="C30" s="1731"/>
      <c r="D30" s="1731">
        <v>19156780.45274023</v>
      </c>
      <c r="E30" s="2094">
        <v>19804763</v>
      </c>
      <c r="F30" s="2095">
        <f t="shared" si="1"/>
        <v>3563.5882749435273</v>
      </c>
      <c r="G30" s="1731">
        <v>19156780</v>
      </c>
      <c r="H30" s="2095">
        <v>21257039</v>
      </c>
      <c r="I30" s="2095">
        <v>21257039</v>
      </c>
      <c r="J30" s="2097">
        <v>99</v>
      </c>
      <c r="K30" s="2097">
        <f t="shared" si="32"/>
        <v>100.28198772184247</v>
      </c>
      <c r="L30" s="1731">
        <v>19860610</v>
      </c>
      <c r="M30" s="2095">
        <f t="shared" si="34"/>
        <v>3573.6371563358857</v>
      </c>
      <c r="N30" s="2094"/>
      <c r="O30" s="1731">
        <v>21257039</v>
      </c>
      <c r="P30" s="2096">
        <v>21257039</v>
      </c>
      <c r="Q30" s="1627"/>
      <c r="R30" s="2095">
        <v>15438527</v>
      </c>
      <c r="S30" s="2095">
        <v>15246183</v>
      </c>
      <c r="T30" s="2095">
        <v>10583233</v>
      </c>
      <c r="U30" s="2096">
        <v>5557534</v>
      </c>
      <c r="V30" s="1731">
        <f t="shared" si="16"/>
        <v>2777.945578020755</v>
      </c>
      <c r="W30" s="2094">
        <f t="shared" si="35"/>
        <v>2743.3359831896669</v>
      </c>
      <c r="X30" s="1732">
        <f t="shared" si="11"/>
        <v>93.607763416485554</v>
      </c>
      <c r="Y30" s="2097">
        <f t="shared" si="17"/>
        <v>114.18485327524535</v>
      </c>
      <c r="Z30" s="2096">
        <v>21243068</v>
      </c>
      <c r="AA30" s="1731">
        <v>21429288</v>
      </c>
      <c r="AB30" s="2095">
        <v>23572565</v>
      </c>
      <c r="AC30" s="1731">
        <v>21490023</v>
      </c>
      <c r="AD30" s="2097">
        <f t="shared" si="18"/>
        <v>98.872785116046273</v>
      </c>
      <c r="AE30" s="2098">
        <f t="shared" si="19"/>
        <v>110.32867848460617</v>
      </c>
      <c r="AF30" s="1627"/>
      <c r="AG30" s="1789" t="s">
        <v>71</v>
      </c>
      <c r="AH30" s="1795">
        <v>2013</v>
      </c>
      <c r="AI30" s="2099">
        <v>507255.2</v>
      </c>
      <c r="AJ30" s="2099">
        <v>482430.4</v>
      </c>
      <c r="AK30" s="2099"/>
      <c r="AL30" s="2099">
        <v>541802.9</v>
      </c>
      <c r="AM30" s="2099"/>
      <c r="AN30" s="2097">
        <v>512534.7</v>
      </c>
      <c r="AO30" s="2099">
        <v>529809.9</v>
      </c>
      <c r="AP30" s="2099"/>
      <c r="AQ30" s="2099"/>
      <c r="AR30" s="2099">
        <v>359115.1</v>
      </c>
      <c r="AS30" s="2099">
        <v>374227.1</v>
      </c>
      <c r="AT30" s="2097">
        <v>524704.9</v>
      </c>
      <c r="AU30" s="2099">
        <v>542576.80000000005</v>
      </c>
      <c r="AV30" s="2099">
        <v>527938.30000000005</v>
      </c>
      <c r="AW30" s="1731"/>
      <c r="AX30" s="1731">
        <v>2821</v>
      </c>
      <c r="AY30" s="2095">
        <v>2938</v>
      </c>
      <c r="AZ30" s="1627"/>
      <c r="BA30" s="1789" t="s">
        <v>71</v>
      </c>
      <c r="BB30" s="1627">
        <v>2013</v>
      </c>
      <c r="BC30" s="2118">
        <f t="shared" si="27"/>
        <v>3.6</v>
      </c>
      <c r="BD30" s="2118">
        <f t="shared" si="31"/>
        <v>3.6</v>
      </c>
      <c r="BE30" s="2101">
        <f t="shared" si="12"/>
        <v>1.6</v>
      </c>
      <c r="BF30" s="2101">
        <f t="shared" si="13"/>
        <v>2.6</v>
      </c>
      <c r="BG30" s="2118">
        <f t="shared" si="28"/>
        <v>1.6</v>
      </c>
      <c r="BH30" s="2101">
        <f t="shared" si="14"/>
        <v>1.4</v>
      </c>
      <c r="BI30" s="2108">
        <f t="shared" si="15"/>
        <v>2.6</v>
      </c>
      <c r="BJ30" s="1627"/>
      <c r="BK30" s="1789" t="s">
        <v>71</v>
      </c>
      <c r="BL30" s="2099">
        <f t="shared" si="29"/>
        <v>102.71507575446421</v>
      </c>
      <c r="BM30" s="2099">
        <f t="shared" si="30"/>
        <v>102.7</v>
      </c>
      <c r="BN30" s="2097">
        <f t="shared" si="20"/>
        <v>102.4</v>
      </c>
      <c r="BO30" s="2099">
        <f t="shared" si="21"/>
        <v>103.48380643599451</v>
      </c>
      <c r="BP30" s="2097">
        <f t="shared" si="22"/>
        <v>101.35373578804084</v>
      </c>
      <c r="BQ30" s="2099">
        <f t="shared" si="23"/>
        <v>102</v>
      </c>
      <c r="BR30" s="2097">
        <f t="shared" si="24"/>
        <v>102.67440554203333</v>
      </c>
      <c r="BS30" s="9">
        <f t="shared" si="26"/>
        <v>102.13446312773338</v>
      </c>
      <c r="BU30" s="1738" t="s">
        <v>71</v>
      </c>
      <c r="BV30" s="20">
        <v>19156780.45274023</v>
      </c>
      <c r="BW30" s="24">
        <v>12371235.413752634</v>
      </c>
      <c r="BX30" s="23">
        <v>12547200</v>
      </c>
      <c r="BY30" s="22">
        <v>13735415</v>
      </c>
      <c r="BZ30" s="25">
        <f t="shared" si="25"/>
        <v>100.28198772184247</v>
      </c>
      <c r="CA30" s="10">
        <f t="shared" si="33"/>
        <v>100.51856988013262</v>
      </c>
      <c r="CB30" s="8">
        <v>12612266</v>
      </c>
      <c r="CC30" s="10">
        <f t="shared" si="7"/>
        <v>95.4303313023306</v>
      </c>
      <c r="CD30" s="9">
        <f t="shared" si="8"/>
        <v>105.61365077052291</v>
      </c>
    </row>
    <row r="31" spans="1:82" ht="15" customHeight="1">
      <c r="A31" s="1789" t="s">
        <v>187</v>
      </c>
      <c r="B31" s="1795">
        <v>2014</v>
      </c>
      <c r="C31" s="1731"/>
      <c r="D31" s="1731">
        <v>19788070.731228992</v>
      </c>
      <c r="E31" s="2094">
        <v>20303990</v>
      </c>
      <c r="F31" s="2095">
        <f t="shared" si="1"/>
        <v>3664.2697787468637</v>
      </c>
      <c r="G31" s="1731">
        <v>19788071</v>
      </c>
      <c r="H31" s="2095">
        <v>21629544.000000004</v>
      </c>
      <c r="I31" s="2095">
        <v>21629544</v>
      </c>
      <c r="J31" s="2097">
        <v>101.5</v>
      </c>
      <c r="K31" s="2097">
        <f t="shared" si="32"/>
        <v>98.272378975757974</v>
      </c>
      <c r="L31" s="1731">
        <v>19953214</v>
      </c>
      <c r="M31" s="2095">
        <f t="shared" si="34"/>
        <v>3600.9650836642863</v>
      </c>
      <c r="N31" s="2094"/>
      <c r="O31" s="1731">
        <v>21629544.000000004</v>
      </c>
      <c r="P31" s="2096">
        <v>21629544</v>
      </c>
      <c r="Q31" s="1627"/>
      <c r="R31" s="2095">
        <v>15756731</v>
      </c>
      <c r="S31" s="2095">
        <v>15376927</v>
      </c>
      <c r="T31" s="2095">
        <v>10617022</v>
      </c>
      <c r="U31" s="2096">
        <v>5541074</v>
      </c>
      <c r="V31" s="1731">
        <f t="shared" si="16"/>
        <v>2843.6239978025919</v>
      </c>
      <c r="W31" s="2094">
        <f t="shared" si="35"/>
        <v>2775.08060711696</v>
      </c>
      <c r="X31" s="1732">
        <f t="shared" si="11"/>
        <v>95.967373723719334</v>
      </c>
      <c r="Y31" s="2097">
        <f t="shared" si="17"/>
        <v>114.71726260973713</v>
      </c>
      <c r="Z31" s="2096">
        <v>21940320</v>
      </c>
      <c r="AA31" s="1731">
        <v>21926485</v>
      </c>
      <c r="AB31" s="2095">
        <v>23981728</v>
      </c>
      <c r="AC31" s="1731">
        <v>21547021</v>
      </c>
      <c r="AD31" s="2097">
        <f t="shared" si="18"/>
        <v>101.16680683722259</v>
      </c>
      <c r="AE31" s="2098">
        <f t="shared" si="19"/>
        <v>110.62130330014337</v>
      </c>
      <c r="AF31" s="1627" t="s">
        <v>188</v>
      </c>
      <c r="AG31" s="1789" t="s">
        <v>187</v>
      </c>
      <c r="AH31" s="1795">
        <v>2014</v>
      </c>
      <c r="AI31" s="2099">
        <v>518235.2</v>
      </c>
      <c r="AJ31" s="2099">
        <v>489623.4</v>
      </c>
      <c r="AK31" s="2099"/>
      <c r="AL31" s="2099">
        <v>534559.1</v>
      </c>
      <c r="AM31" s="2099"/>
      <c r="AN31" s="2097">
        <v>510704</v>
      </c>
      <c r="AO31" s="2099">
        <v>524664.30000000005</v>
      </c>
      <c r="AP31" s="2099"/>
      <c r="AQ31" s="2099"/>
      <c r="AR31" s="2099">
        <v>364444.1</v>
      </c>
      <c r="AS31" s="2098">
        <v>379450.9</v>
      </c>
      <c r="AT31" s="2098">
        <v>537423.5</v>
      </c>
      <c r="AU31" s="2099">
        <v>539359</v>
      </c>
      <c r="AV31" s="2099">
        <v>529211.30000000005</v>
      </c>
      <c r="AW31" s="1731"/>
      <c r="AX31" s="1731">
        <v>2868</v>
      </c>
      <c r="AY31" s="2095">
        <v>2983</v>
      </c>
      <c r="AZ31" s="1627" t="s">
        <v>381</v>
      </c>
      <c r="BA31" s="1789" t="s">
        <v>187</v>
      </c>
      <c r="BB31" s="1627">
        <v>2014</v>
      </c>
      <c r="BC31" s="2118">
        <f t="shared" si="27"/>
        <v>1.8</v>
      </c>
      <c r="BD31" s="2118">
        <f t="shared" si="31"/>
        <v>1.8</v>
      </c>
      <c r="BE31" s="2101">
        <f t="shared" si="12"/>
        <v>0.5</v>
      </c>
      <c r="BF31" s="2101">
        <f t="shared" si="13"/>
        <v>-0.4</v>
      </c>
      <c r="BG31" s="2118">
        <f t="shared" si="28"/>
        <v>3.3</v>
      </c>
      <c r="BH31" s="2101">
        <f t="shared" si="14"/>
        <v>2.5</v>
      </c>
      <c r="BI31" s="2108">
        <f t="shared" si="15"/>
        <v>2.2000000000000002</v>
      </c>
      <c r="BJ31" s="1627"/>
      <c r="BK31" s="1789" t="s">
        <v>187</v>
      </c>
      <c r="BL31" s="2099">
        <f t="shared" si="29"/>
        <v>104.51503854767907</v>
      </c>
      <c r="BM31" s="2099">
        <f t="shared" si="30"/>
        <v>104.5</v>
      </c>
      <c r="BN31" s="2097">
        <f t="shared" si="20"/>
        <v>102.9</v>
      </c>
      <c r="BO31" s="2099">
        <f t="shared" si="21"/>
        <v>103.11417721002722</v>
      </c>
      <c r="BP31" s="2097">
        <f t="shared" si="22"/>
        <v>104.69373481602764</v>
      </c>
      <c r="BQ31" s="2099">
        <f t="shared" si="23"/>
        <v>104.6</v>
      </c>
      <c r="BR31" s="2097">
        <f t="shared" si="24"/>
        <v>104.89688640147357</v>
      </c>
      <c r="BS31" s="9">
        <f t="shared" si="26"/>
        <v>100.7689451063188</v>
      </c>
      <c r="BU31" s="1738" t="s">
        <v>187</v>
      </c>
      <c r="BV31" s="20">
        <v>19788070.731228992</v>
      </c>
      <c r="BW31" s="24">
        <v>12906150</v>
      </c>
      <c r="BX31" s="23">
        <v>12946202</v>
      </c>
      <c r="BY31" s="22">
        <v>14105081</v>
      </c>
      <c r="BZ31" s="25">
        <f t="shared" si="25"/>
        <v>98.272378975757974</v>
      </c>
      <c r="CA31" s="10">
        <f t="shared" si="33"/>
        <v>98.508867697259788</v>
      </c>
      <c r="CB31" s="8">
        <v>12753157</v>
      </c>
      <c r="CC31" s="10">
        <f t="shared" si="7"/>
        <v>98.465023747680362</v>
      </c>
      <c r="CD31" s="9">
        <f t="shared" si="8"/>
        <v>106.79345564228109</v>
      </c>
    </row>
    <row r="32" spans="1:82" ht="15" customHeight="1">
      <c r="A32" s="1789" t="s">
        <v>212</v>
      </c>
      <c r="B32" s="1795">
        <v>2015</v>
      </c>
      <c r="C32" s="1731"/>
      <c r="D32" s="1731">
        <v>20112997.344288126</v>
      </c>
      <c r="E32" s="2094">
        <v>20829387</v>
      </c>
      <c r="F32" s="2095">
        <f t="shared" si="1"/>
        <v>3763.3495338584953</v>
      </c>
      <c r="G32" s="1731">
        <v>20112997</v>
      </c>
      <c r="H32" s="2095">
        <v>21753427.838720098</v>
      </c>
      <c r="I32" s="2095">
        <v>21652476.379878536</v>
      </c>
      <c r="J32" s="2097">
        <v>103</v>
      </c>
      <c r="K32" s="2097">
        <f t="shared" si="32"/>
        <v>96.852168525170711</v>
      </c>
      <c r="L32" s="1731">
        <v>20173713</v>
      </c>
      <c r="M32" s="2095">
        <f t="shared" si="34"/>
        <v>3644.8856327238564</v>
      </c>
      <c r="N32" s="2094"/>
      <c r="O32" s="1731">
        <v>21753427.838720098</v>
      </c>
      <c r="P32" s="2096">
        <v>21652476</v>
      </c>
      <c r="Q32" s="1627"/>
      <c r="R32" s="2095"/>
      <c r="S32" s="2095">
        <v>15739974</v>
      </c>
      <c r="T32" s="2095">
        <v>10434474</v>
      </c>
      <c r="U32" s="2096">
        <v>5534800</v>
      </c>
      <c r="V32" s="1731"/>
      <c r="W32" s="2094">
        <f t="shared" si="35"/>
        <v>2843.8198308881983</v>
      </c>
      <c r="X32" s="1732">
        <f t="shared" si="11"/>
        <v>98.450677264172256</v>
      </c>
      <c r="Y32" s="2097">
        <f t="shared" si="17"/>
        <v>115.98498026605979</v>
      </c>
      <c r="Z32" s="2096"/>
      <c r="AA32" s="1731">
        <v>22413095</v>
      </c>
      <c r="AB32" s="2095"/>
      <c r="AC32" s="1731">
        <v>21706829</v>
      </c>
      <c r="AD32" s="2097">
        <f t="shared" si="18"/>
        <v>103.41198110364334</v>
      </c>
      <c r="AE32" s="2098">
        <f t="shared" si="19"/>
        <v>111.44174939511815</v>
      </c>
      <c r="AF32" s="1627" t="s">
        <v>426</v>
      </c>
      <c r="AG32" s="1789" t="s">
        <v>212</v>
      </c>
      <c r="AH32" s="1795">
        <v>2015</v>
      </c>
      <c r="AI32" s="2099">
        <v>532786</v>
      </c>
      <c r="AJ32" s="2099">
        <v>500546.7</v>
      </c>
      <c r="AK32" s="2099"/>
      <c r="AL32" s="2099">
        <f>AL31*AN32/AN31</f>
        <v>541382.91798581951</v>
      </c>
      <c r="AM32" s="2099"/>
      <c r="AN32" s="2097">
        <v>517223.3</v>
      </c>
      <c r="AO32" s="2099">
        <v>529192.1</v>
      </c>
      <c r="AP32" s="2099"/>
      <c r="AQ32" s="2099"/>
      <c r="AR32" s="2099"/>
      <c r="AS32" s="2098">
        <v>390168.3</v>
      </c>
      <c r="AT32" s="2098">
        <v>553222.30000000005</v>
      </c>
      <c r="AU32" s="2099"/>
      <c r="AV32" s="2099">
        <v>544139.6</v>
      </c>
      <c r="AW32" s="1731"/>
      <c r="AX32" s="1731"/>
      <c r="AY32" s="2095">
        <v>3070</v>
      </c>
      <c r="AZ32" s="1627" t="s">
        <v>382</v>
      </c>
      <c r="BA32" s="1789" t="s">
        <v>212</v>
      </c>
      <c r="BB32" s="1627">
        <v>2015</v>
      </c>
      <c r="BC32" s="2118">
        <f t="shared" si="27"/>
        <v>0.6</v>
      </c>
      <c r="BD32" s="2118"/>
      <c r="BE32" s="2101">
        <f t="shared" si="12"/>
        <v>1.1000000000000001</v>
      </c>
      <c r="BF32" s="2101">
        <f t="shared" si="13"/>
        <v>1.3</v>
      </c>
      <c r="BG32" s="2118">
        <f t="shared" si="28"/>
        <v>1.6</v>
      </c>
      <c r="BH32" s="2101">
        <f t="shared" si="14"/>
        <v>2.6</v>
      </c>
      <c r="BI32" s="2108">
        <f t="shared" si="15"/>
        <v>2.8</v>
      </c>
      <c r="BJ32" s="1627"/>
      <c r="BK32" s="1789" t="s">
        <v>212</v>
      </c>
      <c r="BL32" s="2099">
        <f t="shared" si="29"/>
        <v>105.11365145321537</v>
      </c>
      <c r="BM32" s="2099"/>
      <c r="BN32" s="2097">
        <f t="shared" si="20"/>
        <v>104</v>
      </c>
      <c r="BO32" s="2099">
        <f t="shared" si="21"/>
        <v>104.43046268162198</v>
      </c>
      <c r="BP32" s="2097">
        <f t="shared" si="22"/>
        <v>106.41284028741636</v>
      </c>
      <c r="BQ32" s="2099">
        <f t="shared" si="23"/>
        <v>107.3</v>
      </c>
      <c r="BR32" s="2097">
        <f t="shared" si="24"/>
        <v>107.84213908722428</v>
      </c>
      <c r="BS32" s="41">
        <f t="shared" si="26"/>
        <v>102.05529293956785</v>
      </c>
      <c r="BU32" s="1738" t="s">
        <v>212</v>
      </c>
      <c r="BV32" s="20">
        <v>20112997.344288126</v>
      </c>
      <c r="BW32" s="24">
        <v>13275057</v>
      </c>
      <c r="BX32" s="23">
        <v>13321016</v>
      </c>
      <c r="BY32" s="22">
        <v>14321970</v>
      </c>
      <c r="BZ32" s="25">
        <f t="shared" si="25"/>
        <v>96.852168525170711</v>
      </c>
      <c r="CA32" s="10">
        <f t="shared" si="33"/>
        <v>97.1342501202611</v>
      </c>
      <c r="CB32" s="8">
        <v>12939269</v>
      </c>
      <c r="CC32" s="10">
        <f t="shared" si="7"/>
        <v>101.31574934357042</v>
      </c>
      <c r="CD32" s="9">
        <f t="shared" si="8"/>
        <v>108.35193591634156</v>
      </c>
    </row>
    <row r="33" spans="1:82" ht="15" customHeight="1">
      <c r="A33" s="1789" t="s">
        <v>222</v>
      </c>
      <c r="B33" s="1795">
        <v>2016</v>
      </c>
      <c r="C33" s="1731"/>
      <c r="D33" s="1731">
        <v>20107183</v>
      </c>
      <c r="E33" s="2094">
        <v>20937780</v>
      </c>
      <c r="F33" s="2095">
        <f t="shared" si="1"/>
        <v>3793.1015117311472</v>
      </c>
      <c r="G33" s="1731"/>
      <c r="H33" s="2095">
        <v>21763174.15361537</v>
      </c>
      <c r="I33" s="2095"/>
      <c r="J33" s="2097">
        <v>102.8</v>
      </c>
      <c r="K33" s="2097">
        <f t="shared" si="32"/>
        <v>96.954132673091422</v>
      </c>
      <c r="L33" s="1731">
        <v>20300043</v>
      </c>
      <c r="M33" s="2095">
        <f t="shared" si="34"/>
        <v>3677.5686721088528</v>
      </c>
      <c r="N33" s="2094"/>
      <c r="O33" s="1731">
        <v>21763174.15361537</v>
      </c>
      <c r="P33" s="2096"/>
      <c r="Q33" s="1627"/>
      <c r="R33" s="2095"/>
      <c r="S33" s="2095">
        <v>15983414</v>
      </c>
      <c r="T33" s="2095">
        <v>10562277</v>
      </c>
      <c r="U33" s="2096">
        <v>5519963</v>
      </c>
      <c r="V33" s="1731"/>
      <c r="W33" s="2094">
        <f t="shared" si="35"/>
        <v>2895.5654231740323</v>
      </c>
      <c r="X33" s="1732">
        <f t="shared" si="11"/>
        <v>98.962999794868693</v>
      </c>
      <c r="Y33" s="2097">
        <f t="shared" si="17"/>
        <v>116.71129091383253</v>
      </c>
      <c r="Z33" s="2096"/>
      <c r="AA33" s="1731">
        <v>22476912</v>
      </c>
      <c r="AB33" s="2095"/>
      <c r="AC33" s="1731">
        <v>21792897</v>
      </c>
      <c r="AD33" s="2097">
        <f t="shared" si="18"/>
        <v>103.70642693533642</v>
      </c>
      <c r="AE33" s="2098">
        <f t="shared" si="19"/>
        <v>111.88361810320716</v>
      </c>
      <c r="AF33" s="1627" t="s">
        <v>427</v>
      </c>
      <c r="AG33" s="1789" t="s">
        <v>222</v>
      </c>
      <c r="AH33" s="1795">
        <v>2016</v>
      </c>
      <c r="AI33" s="2099">
        <v>536850.80000000005</v>
      </c>
      <c r="AJ33" s="2099">
        <f>AJ32*AI33/AI32</f>
        <v>504365.5357542428</v>
      </c>
      <c r="AK33" s="2099"/>
      <c r="AL33" s="2099">
        <f>AL31*AN33/AN31</f>
        <v>546344.01045086782</v>
      </c>
      <c r="AM33" s="2099"/>
      <c r="AN33" s="2097">
        <v>521963</v>
      </c>
      <c r="AO33" s="2099"/>
      <c r="AP33" s="2099"/>
      <c r="AQ33" s="2099"/>
      <c r="AR33" s="2099"/>
      <c r="AS33" s="2098">
        <v>392243.5</v>
      </c>
      <c r="AT33" s="2119">
        <v>555046.19999999995</v>
      </c>
      <c r="AU33" s="2099"/>
      <c r="AV33" s="2099">
        <v>548715.19999999995</v>
      </c>
      <c r="AW33" s="2099"/>
      <c r="AX33" s="1731"/>
      <c r="AY33" s="2095">
        <v>3091</v>
      </c>
      <c r="AZ33" s="1627" t="s">
        <v>383</v>
      </c>
      <c r="BA33" s="1789" t="s">
        <v>222</v>
      </c>
      <c r="BB33" s="1627"/>
      <c r="BC33" s="2118">
        <f t="shared" si="27"/>
        <v>0</v>
      </c>
      <c r="BD33" s="1627"/>
      <c r="BE33" s="2101">
        <f t="shared" si="12"/>
        <v>0.6</v>
      </c>
      <c r="BF33" s="2101">
        <f t="shared" si="13"/>
        <v>0.9</v>
      </c>
      <c r="BG33" s="2118">
        <f t="shared" si="28"/>
        <v>0</v>
      </c>
      <c r="BH33" s="2101">
        <f t="shared" si="14"/>
        <v>0.5</v>
      </c>
      <c r="BI33" s="2108">
        <f t="shared" si="15"/>
        <v>0.8</v>
      </c>
      <c r="BJ33" s="1627"/>
      <c r="BK33" s="1789" t="s">
        <v>222</v>
      </c>
      <c r="BL33" s="2099">
        <f t="shared" si="29"/>
        <v>105.16074613431346</v>
      </c>
      <c r="BM33" s="1627"/>
      <c r="BN33" s="2097">
        <f t="shared" si="20"/>
        <v>104.6</v>
      </c>
      <c r="BO33" s="2099">
        <f t="shared" si="21"/>
        <v>105.38743632138663</v>
      </c>
      <c r="BP33" s="2097">
        <f t="shared" si="22"/>
        <v>106.38207804549302</v>
      </c>
      <c r="BQ33" s="2099">
        <f t="shared" si="23"/>
        <v>107.9</v>
      </c>
      <c r="BR33" s="2097">
        <f t="shared" si="24"/>
        <v>108.664902311036</v>
      </c>
      <c r="BS33" s="41">
        <f t="shared" si="26"/>
        <v>102.99050114064015</v>
      </c>
      <c r="BU33" s="1738" t="s">
        <v>222</v>
      </c>
      <c r="BV33" s="20">
        <v>20107183</v>
      </c>
      <c r="BW33" s="24">
        <v>13358758</v>
      </c>
      <c r="BX33" s="23">
        <v>13331216</v>
      </c>
      <c r="BY33" s="22">
        <v>14349500</v>
      </c>
      <c r="BZ33" s="25">
        <f t="shared" si="25"/>
        <v>96.954132673091422</v>
      </c>
      <c r="CA33" s="10">
        <f t="shared" si="33"/>
        <v>97.240731828214322</v>
      </c>
      <c r="CB33" s="8">
        <v>12963372</v>
      </c>
      <c r="CC33" s="10">
        <f t="shared" si="7"/>
        <v>101.39332755857326</v>
      </c>
      <c r="CD33" s="9">
        <f t="shared" si="8"/>
        <v>108.55377163916265</v>
      </c>
    </row>
    <row r="34" spans="1:82" ht="15" customHeight="1">
      <c r="A34" s="1791" t="s">
        <v>428</v>
      </c>
      <c r="B34" s="1796">
        <v>2017</v>
      </c>
      <c r="C34" s="2120"/>
      <c r="D34" s="2120"/>
      <c r="E34" s="2109">
        <v>21328823</v>
      </c>
      <c r="F34" s="2077">
        <f t="shared" si="1"/>
        <v>3875.7755385998939</v>
      </c>
      <c r="G34" s="2077" t="e">
        <f t="shared" si="1"/>
        <v>#DIV/0!</v>
      </c>
      <c r="H34" s="2077"/>
      <c r="I34" s="2077"/>
      <c r="J34" s="2107">
        <v>103</v>
      </c>
      <c r="K34" s="2107">
        <f t="shared" si="32"/>
        <v>97.237269023236777</v>
      </c>
      <c r="L34" s="2120">
        <v>20739565</v>
      </c>
      <c r="M34" s="2077">
        <f t="shared" si="34"/>
        <v>3768.6982872051831</v>
      </c>
      <c r="N34" s="2109"/>
      <c r="O34" s="2120"/>
      <c r="P34" s="2121"/>
      <c r="Q34" s="1628"/>
      <c r="R34" s="2077"/>
      <c r="S34" s="2095">
        <v>16322015</v>
      </c>
      <c r="T34" s="2095">
        <v>10847735</v>
      </c>
      <c r="U34" s="2121">
        <v>5503111</v>
      </c>
      <c r="V34" s="2120"/>
      <c r="W34" s="2109">
        <f t="shared" si="35"/>
        <v>2965.9614352681601</v>
      </c>
      <c r="X34" s="2116">
        <f t="shared" si="11"/>
        <v>100.81127541572175</v>
      </c>
      <c r="Y34" s="2107">
        <f t="shared" si="17"/>
        <v>119.23824024123195</v>
      </c>
      <c r="Z34" s="2121"/>
      <c r="AA34" s="2077">
        <v>23029973</v>
      </c>
      <c r="AB34" s="2077"/>
      <c r="AC34" s="2109">
        <v>22394380</v>
      </c>
      <c r="AD34" s="2107">
        <f t="shared" si="18"/>
        <v>106.25820006979923</v>
      </c>
      <c r="AE34" s="2110">
        <f t="shared" si="19"/>
        <v>114.97160104863985</v>
      </c>
      <c r="AF34" s="1627" t="s">
        <v>429</v>
      </c>
      <c r="AG34" s="1791" t="s">
        <v>428</v>
      </c>
      <c r="AH34" s="1796">
        <v>2017</v>
      </c>
      <c r="AI34" s="2106">
        <v>547586</v>
      </c>
      <c r="AJ34" s="2106"/>
      <c r="AK34" s="2106"/>
      <c r="AL34" s="2106"/>
      <c r="AM34" s="2106"/>
      <c r="AN34" s="2107">
        <v>532070.1</v>
      </c>
      <c r="AO34" s="2106"/>
      <c r="AP34" s="2106"/>
      <c r="AQ34" s="2106"/>
      <c r="AR34" s="2106"/>
      <c r="AS34" s="2110">
        <v>400877.9</v>
      </c>
      <c r="AT34" s="2110">
        <v>566897.5</v>
      </c>
      <c r="AU34" s="2106"/>
      <c r="AV34" s="2106">
        <v>556970.5</v>
      </c>
      <c r="AW34" s="2106"/>
      <c r="AX34" s="2120"/>
      <c r="AY34" s="2077">
        <v>3164</v>
      </c>
      <c r="AZ34" s="2122" t="s">
        <v>430</v>
      </c>
      <c r="BA34" s="1791" t="s">
        <v>428</v>
      </c>
      <c r="BB34" s="1628"/>
      <c r="BC34" s="2123"/>
      <c r="BD34" s="1628"/>
      <c r="BE34" s="2105">
        <f t="shared" si="12"/>
        <v>2.2000000000000002</v>
      </c>
      <c r="BF34" s="2105">
        <f t="shared" si="13"/>
        <v>1.9</v>
      </c>
      <c r="BG34" s="2123"/>
      <c r="BH34" s="2105">
        <f t="shared" si="14"/>
        <v>1.9</v>
      </c>
      <c r="BI34" s="2105">
        <f t="shared" si="15"/>
        <v>2</v>
      </c>
      <c r="BJ34" s="1627"/>
      <c r="BK34" s="1791" t="s">
        <v>428</v>
      </c>
      <c r="BL34" s="2106"/>
      <c r="BM34" s="1628"/>
      <c r="BN34" s="2107">
        <f t="shared" si="20"/>
        <v>106.9</v>
      </c>
      <c r="BO34" s="2107">
        <f t="shared" si="21"/>
        <v>107.42811996686319</v>
      </c>
      <c r="BP34" s="2107"/>
      <c r="BQ34" s="2107">
        <f t="shared" si="23"/>
        <v>109.9</v>
      </c>
      <c r="BR34" s="2107">
        <f t="shared" si="24"/>
        <v>110.83783277754445</v>
      </c>
      <c r="BS34" s="42"/>
      <c r="BU34" s="1769" t="s">
        <v>428</v>
      </c>
      <c r="BV34" s="30"/>
      <c r="BW34" s="1772"/>
      <c r="BX34" s="1753">
        <v>13548287</v>
      </c>
      <c r="BY34" s="32"/>
      <c r="BZ34" s="33">
        <f t="shared" si="25"/>
        <v>97.237269023236777</v>
      </c>
      <c r="CA34" s="12">
        <f t="shared" si="33"/>
        <v>97.471665606138984</v>
      </c>
      <c r="CB34" s="11">
        <v>13205741</v>
      </c>
      <c r="CC34" s="12">
        <f t="shared" si="7"/>
        <v>103.04430605944424</v>
      </c>
      <c r="CD34" s="14">
        <f t="shared" si="8"/>
        <v>110.58334149787011</v>
      </c>
    </row>
    <row r="35" spans="1:82" ht="15" customHeight="1">
      <c r="A35" s="2088" t="s">
        <v>431</v>
      </c>
      <c r="B35" s="2124">
        <v>2018</v>
      </c>
      <c r="C35" s="2125"/>
      <c r="D35" s="2126"/>
      <c r="E35" s="2125">
        <v>21177777</v>
      </c>
      <c r="F35" s="2077">
        <f t="shared" si="1"/>
        <v>3861.4750085470082</v>
      </c>
      <c r="G35" s="2125"/>
      <c r="H35" s="2126"/>
      <c r="I35" s="2125"/>
      <c r="J35" s="2107">
        <v>104</v>
      </c>
      <c r="K35" s="2107">
        <f>L35/E35*100</f>
        <v>97.366649955753147</v>
      </c>
      <c r="L35" s="2126">
        <v>20620092</v>
      </c>
      <c r="M35" s="2077">
        <f t="shared" si="34"/>
        <v>3759.7888547008547</v>
      </c>
      <c r="N35" s="2125"/>
      <c r="O35" s="2125"/>
      <c r="P35" s="2125"/>
      <c r="Q35" s="2089"/>
      <c r="R35" s="2126"/>
      <c r="S35" s="2126">
        <v>16276250</v>
      </c>
      <c r="T35" s="2126">
        <v>11252272</v>
      </c>
      <c r="U35" s="2127">
        <v>5484375</v>
      </c>
      <c r="V35" s="2125"/>
      <c r="W35" s="2126">
        <f t="shared" si="35"/>
        <v>2967.7492877492878</v>
      </c>
      <c r="X35" s="2116">
        <f>E35/$E$11*100</f>
        <v>100.09735229364216</v>
      </c>
      <c r="Y35" s="2107">
        <f>L35/$L$11*100</f>
        <v>118.55135262925261</v>
      </c>
      <c r="Z35" s="2126"/>
      <c r="AA35" s="2126">
        <v>23013515.026072524</v>
      </c>
      <c r="AB35" s="2125"/>
      <c r="AC35" s="2126">
        <v>22434083.11407112</v>
      </c>
      <c r="AD35" s="2107">
        <f>AA35/$AA$11*100</f>
        <v>106.18226447550524</v>
      </c>
      <c r="AE35" s="2110">
        <f>AC35/$AC$11*100</f>
        <v>115.17543480475962</v>
      </c>
      <c r="AF35" s="2122" t="s">
        <v>1039</v>
      </c>
      <c r="AG35" s="2088" t="s">
        <v>431</v>
      </c>
      <c r="AH35" s="2088">
        <v>2018</v>
      </c>
      <c r="AI35" s="2085">
        <v>548366.6</v>
      </c>
      <c r="AJ35" s="2085"/>
      <c r="AK35" s="2085"/>
      <c r="AL35" s="2085"/>
      <c r="AM35" s="2085"/>
      <c r="AN35" s="2085">
        <v>533640.19999999995</v>
      </c>
      <c r="AO35" s="2085"/>
      <c r="AP35" s="2085"/>
      <c r="AQ35" s="2085"/>
      <c r="AR35" s="2085"/>
      <c r="AS35" s="2085">
        <v>404262.2</v>
      </c>
      <c r="AT35" s="2085">
        <v>568430.80000000005</v>
      </c>
      <c r="AU35" s="2085"/>
      <c r="AV35" s="2085">
        <v>555882</v>
      </c>
      <c r="AW35" s="2085"/>
      <c r="AX35" s="2126"/>
      <c r="AY35" s="2126">
        <v>3198</v>
      </c>
      <c r="AZ35" s="2122" t="s">
        <v>1040</v>
      </c>
      <c r="BA35" s="2088" t="s">
        <v>431</v>
      </c>
      <c r="BB35" s="2088"/>
      <c r="BC35" s="2091"/>
      <c r="BD35" s="2088"/>
      <c r="BE35" s="2105">
        <f t="shared" si="12"/>
        <v>-0.6</v>
      </c>
      <c r="BF35" s="2105">
        <f t="shared" si="13"/>
        <v>0.3</v>
      </c>
      <c r="BG35" s="2091"/>
      <c r="BH35" s="2105">
        <f t="shared" si="14"/>
        <v>-0.7</v>
      </c>
      <c r="BI35" s="2105">
        <f t="shared" si="15"/>
        <v>0.1</v>
      </c>
      <c r="BJ35" s="1627"/>
      <c r="BK35" s="2088" t="s">
        <v>431</v>
      </c>
      <c r="BL35" s="2085"/>
      <c r="BM35" s="2088"/>
      <c r="BN35" s="2107">
        <f t="shared" si="20"/>
        <v>106.3</v>
      </c>
      <c r="BO35" s="2107">
        <f t="shared" si="21"/>
        <v>107.74513250179038</v>
      </c>
      <c r="BP35" s="2085"/>
      <c r="BQ35" s="2107">
        <f t="shared" si="23"/>
        <v>109.1</v>
      </c>
      <c r="BR35" s="2107">
        <f t="shared" si="24"/>
        <v>110.99583537853523</v>
      </c>
      <c r="BS35" s="26"/>
      <c r="BU35" s="1773" t="s">
        <v>431</v>
      </c>
      <c r="BV35" s="1774"/>
      <c r="BW35" s="1776"/>
      <c r="BX35" s="1775">
        <v>13557403.018542249</v>
      </c>
      <c r="BY35" s="1774"/>
      <c r="BZ35" s="33">
        <f>K35</f>
        <v>97.366649955753147</v>
      </c>
      <c r="CA35" s="12">
        <f>CB35/BX35*100</f>
        <v>97.943826152037829</v>
      </c>
      <c r="CB35" s="1777">
        <v>13278639.243212149</v>
      </c>
      <c r="CC35" s="12">
        <f t="shared" si="7"/>
        <v>103.11363982870311</v>
      </c>
      <c r="CD35" s="14">
        <f t="shared" si="8"/>
        <v>111.19378292056072</v>
      </c>
    </row>
    <row r="36" spans="1:82" ht="15" hidden="1" customHeight="1">
      <c r="A36" s="1787"/>
      <c r="B36" s="2089"/>
      <c r="C36" s="2125"/>
      <c r="D36" s="2125"/>
      <c r="E36" s="2125">
        <v>21534864</v>
      </c>
      <c r="F36" s="2125"/>
      <c r="G36" s="2125"/>
      <c r="H36" s="2125"/>
      <c r="I36" s="2125"/>
      <c r="J36" s="2128"/>
      <c r="K36" s="2128"/>
      <c r="L36" s="2125">
        <v>20968709</v>
      </c>
      <c r="M36" s="2125"/>
      <c r="N36" s="2125"/>
      <c r="O36" s="2125"/>
      <c r="P36" s="2125"/>
      <c r="Q36" s="2089"/>
      <c r="R36" s="2125"/>
      <c r="S36" s="2125"/>
      <c r="T36" s="2125"/>
      <c r="U36" s="2125"/>
      <c r="V36" s="2125"/>
      <c r="W36" s="2125"/>
      <c r="X36" s="2128"/>
      <c r="Y36" s="2128"/>
      <c r="Z36" s="2125"/>
      <c r="AA36" s="2125"/>
      <c r="AB36" s="2125"/>
      <c r="AC36" s="2125"/>
      <c r="AD36" s="2128"/>
      <c r="AE36" s="2129"/>
      <c r="AF36" s="912"/>
      <c r="AG36" s="1787"/>
      <c r="AH36" s="2124"/>
      <c r="AI36" s="2128">
        <v>558237.6</v>
      </c>
      <c r="AJ36" s="2128"/>
      <c r="AK36" s="2128"/>
      <c r="AL36" s="2128"/>
      <c r="AM36" s="2128"/>
      <c r="AN36" s="2128">
        <v>538470.9</v>
      </c>
      <c r="AO36" s="2128"/>
      <c r="AP36" s="2128"/>
      <c r="AQ36" s="2128"/>
      <c r="AR36" s="2128"/>
      <c r="AS36" s="2128"/>
      <c r="AT36" s="2128"/>
      <c r="AU36" s="2128"/>
      <c r="AV36" s="2128"/>
      <c r="AW36" s="2128"/>
      <c r="AX36" s="2125"/>
      <c r="AY36" s="2127"/>
      <c r="AZ36" s="2122"/>
      <c r="BA36" s="1627"/>
      <c r="BB36" s="1627"/>
      <c r="BC36" s="2118"/>
      <c r="BD36" s="1627"/>
      <c r="BE36" s="2118"/>
      <c r="BF36" s="2118"/>
      <c r="BG36" s="2118"/>
      <c r="BH36" s="2118"/>
      <c r="BI36" s="2118"/>
      <c r="BJ36" s="1627"/>
      <c r="BK36" s="1627"/>
      <c r="BL36" s="2099"/>
      <c r="BM36" s="1627"/>
      <c r="BN36" s="2099"/>
      <c r="BO36" s="2099"/>
      <c r="BP36" s="2099"/>
      <c r="BQ36" s="2099"/>
      <c r="BR36" s="2099"/>
      <c r="BS36" s="26"/>
      <c r="BU36" s="1773"/>
      <c r="BV36" s="1774"/>
      <c r="BW36" s="1776"/>
      <c r="BX36" s="1781">
        <v>14026975</v>
      </c>
      <c r="BY36" s="1774"/>
      <c r="BZ36" s="1778"/>
      <c r="CA36" s="1779">
        <f>CB36/BX36*100</f>
        <v>97.370986973313919</v>
      </c>
      <c r="CB36" s="1781">
        <v>13658204</v>
      </c>
      <c r="CC36" s="1779"/>
      <c r="CD36" s="1780"/>
    </row>
    <row r="37" spans="1:82">
      <c r="A37" s="1627" t="s">
        <v>183</v>
      </c>
      <c r="B37" s="1627"/>
      <c r="C37" s="1627"/>
      <c r="D37" s="1627"/>
      <c r="E37" s="1627"/>
      <c r="F37" s="1627"/>
      <c r="G37" s="1627"/>
      <c r="H37" s="1627"/>
      <c r="I37" s="2049" t="s">
        <v>432</v>
      </c>
      <c r="J37" s="2049"/>
      <c r="K37" s="2049"/>
      <c r="L37" s="1627" t="s">
        <v>333</v>
      </c>
      <c r="M37" s="2099" t="s">
        <v>333</v>
      </c>
      <c r="N37" s="1627"/>
      <c r="O37" s="1627"/>
      <c r="P37" s="1627"/>
      <c r="Q37" s="1627"/>
      <c r="R37" s="1627"/>
      <c r="S37" s="2049" t="s">
        <v>1041</v>
      </c>
      <c r="T37" s="1627" t="s">
        <v>333</v>
      </c>
      <c r="U37" s="1627" t="s">
        <v>434</v>
      </c>
      <c r="V37" s="1627"/>
      <c r="W37" s="2049" t="s">
        <v>1041</v>
      </c>
      <c r="X37" s="1627"/>
      <c r="Y37" s="1627"/>
      <c r="Z37" s="1627"/>
      <c r="AA37" s="2049" t="s">
        <v>433</v>
      </c>
      <c r="AB37" s="1627"/>
      <c r="AC37" s="2049" t="s">
        <v>433</v>
      </c>
      <c r="AD37" s="1627"/>
      <c r="AE37" s="1627"/>
      <c r="AF37" s="1627"/>
      <c r="AG37" s="1627" t="s">
        <v>183</v>
      </c>
      <c r="AH37" s="1627"/>
      <c r="AI37" s="1627"/>
      <c r="AJ37" s="1627" t="s">
        <v>184</v>
      </c>
      <c r="AK37" s="1627"/>
      <c r="AL37" s="1627"/>
      <c r="AM37" s="1627"/>
      <c r="AN37" s="1627"/>
      <c r="AO37" s="1627"/>
      <c r="AP37" s="1627"/>
      <c r="AQ37" s="1627"/>
      <c r="AR37" s="1627"/>
      <c r="AS37" s="1627"/>
      <c r="AT37" s="1627"/>
      <c r="AU37" s="1627"/>
      <c r="AV37" s="1627"/>
      <c r="AW37" s="1627"/>
      <c r="AX37" s="1627"/>
      <c r="AY37" s="1627"/>
      <c r="AZ37" s="1627"/>
      <c r="BA37" s="1627"/>
      <c r="BB37" s="1627"/>
      <c r="BC37" s="1627"/>
      <c r="BD37" s="1627"/>
      <c r="BE37" s="1627"/>
      <c r="BF37" s="1627"/>
      <c r="BG37" s="1627"/>
      <c r="BH37" s="1627"/>
      <c r="BI37" s="1627"/>
      <c r="BJ37" s="1627"/>
      <c r="BK37" s="1627"/>
      <c r="BL37" s="1627"/>
      <c r="BM37" s="1627"/>
      <c r="BN37" s="1627"/>
      <c r="BO37" s="1627"/>
      <c r="BP37" s="1627"/>
      <c r="BQ37" s="1627"/>
      <c r="BR37" s="1627"/>
      <c r="BS37" s="15" t="s">
        <v>281</v>
      </c>
      <c r="BX37" t="s">
        <v>1042</v>
      </c>
      <c r="CB37" t="s">
        <v>1042</v>
      </c>
    </row>
    <row r="38" spans="1:82">
      <c r="A38" s="1627" t="s">
        <v>1043</v>
      </c>
      <c r="B38" s="1627"/>
      <c r="C38" s="1627"/>
      <c r="D38" s="1627" t="s">
        <v>436</v>
      </c>
      <c r="E38" s="2130">
        <f>E34/E30*100</f>
        <v>107.69542155086633</v>
      </c>
      <c r="F38" s="2099">
        <f>E34/E33*100</f>
        <v>101.86764308345965</v>
      </c>
      <c r="G38" s="1627"/>
      <c r="H38" s="1627"/>
      <c r="I38" s="1627"/>
      <c r="J38" s="1627"/>
      <c r="K38" s="1627"/>
      <c r="L38" s="2130">
        <f>L34/L30*100</f>
        <v>104.42561935408831</v>
      </c>
      <c r="M38" s="2099">
        <f>L34/L33*100</f>
        <v>102.1651284186935</v>
      </c>
      <c r="N38" s="1627"/>
      <c r="O38" s="1627"/>
      <c r="P38" s="1627"/>
      <c r="Q38" s="1627"/>
      <c r="R38" s="1627"/>
      <c r="S38" s="1627"/>
      <c r="T38" s="1627"/>
      <c r="U38" s="1627" t="s">
        <v>437</v>
      </c>
      <c r="V38" s="1627"/>
      <c r="W38" s="1627"/>
      <c r="X38" s="1627"/>
      <c r="Y38" s="1627"/>
      <c r="Z38" s="1627"/>
      <c r="AA38" s="1627"/>
      <c r="AB38" s="1627"/>
      <c r="AC38" s="1627"/>
      <c r="AD38" s="1627"/>
      <c r="AE38" s="1627"/>
      <c r="AF38" s="1627"/>
      <c r="AG38" s="1627"/>
      <c r="AH38" s="1627"/>
      <c r="AI38" s="1627"/>
      <c r="AJ38" s="2074" t="s">
        <v>281</v>
      </c>
      <c r="AK38" s="1627"/>
      <c r="AL38" s="2074" t="s">
        <v>281</v>
      </c>
      <c r="AM38" s="1627"/>
      <c r="AN38" s="1627"/>
      <c r="AO38" s="1627"/>
      <c r="AP38" s="1627"/>
      <c r="AQ38" s="1627"/>
      <c r="AR38" s="1627"/>
      <c r="AS38" s="1627"/>
      <c r="AT38" s="1627"/>
      <c r="AU38" s="1627"/>
      <c r="AV38" s="1627"/>
      <c r="AW38" s="1627"/>
      <c r="AX38" s="1627"/>
      <c r="AY38" s="1627"/>
      <c r="AZ38" s="1627"/>
      <c r="BA38" s="1627"/>
      <c r="BB38" s="1627"/>
      <c r="BC38" s="1627"/>
      <c r="BD38" s="1627"/>
      <c r="BE38" s="1627"/>
      <c r="BF38" s="1627"/>
      <c r="BG38" s="1627"/>
      <c r="BH38" s="1627"/>
      <c r="BI38" s="1627"/>
      <c r="BJ38" s="1627"/>
      <c r="BK38" s="1627"/>
      <c r="BL38" s="1627"/>
      <c r="BM38" s="1627"/>
      <c r="BN38" s="1627"/>
      <c r="BO38" s="1627"/>
      <c r="BP38" s="1627"/>
      <c r="BQ38" s="1627"/>
      <c r="BR38" s="1627"/>
      <c r="BW38" t="s">
        <v>435</v>
      </c>
    </row>
    <row r="39" spans="1:82">
      <c r="A39" s="1627" t="s">
        <v>428</v>
      </c>
      <c r="B39" s="1627" t="s">
        <v>438</v>
      </c>
      <c r="C39" s="1627"/>
      <c r="D39" s="1627"/>
      <c r="E39" s="2131">
        <v>21063515</v>
      </c>
      <c r="F39" s="1627"/>
      <c r="G39" s="1627"/>
      <c r="H39" s="1627"/>
      <c r="I39" s="1627"/>
      <c r="J39" s="1627"/>
      <c r="K39" s="1627"/>
      <c r="L39" s="2132">
        <v>20491089.419964042</v>
      </c>
      <c r="M39" s="1627"/>
      <c r="N39" s="1627"/>
      <c r="O39" s="1627"/>
      <c r="P39" s="1627"/>
      <c r="Q39" s="1627"/>
      <c r="R39" s="1627"/>
      <c r="S39" s="2131"/>
      <c r="T39" s="1731">
        <v>10697880.97674514</v>
      </c>
      <c r="U39" s="1627"/>
      <c r="V39" s="1627"/>
      <c r="W39" s="1627"/>
      <c r="X39" s="1627"/>
      <c r="Y39" s="1627"/>
      <c r="Z39" s="1731"/>
      <c r="AA39" s="1731"/>
      <c r="AB39" s="1731"/>
      <c r="AC39" s="1731"/>
      <c r="AD39" s="1627"/>
      <c r="AE39" s="1627"/>
      <c r="AF39" s="1627"/>
      <c r="AG39" s="2088" t="s">
        <v>282</v>
      </c>
      <c r="AH39" s="2089">
        <v>1994</v>
      </c>
      <c r="AI39" s="2085">
        <v>501537.7</v>
      </c>
      <c r="AJ39" s="2085">
        <v>495743.4</v>
      </c>
      <c r="AK39" s="2085"/>
      <c r="AL39" s="2128">
        <v>458304.1</v>
      </c>
      <c r="AM39" s="2085"/>
      <c r="AN39" s="2085">
        <v>425434.1</v>
      </c>
      <c r="AO39" s="2085">
        <v>446779.9</v>
      </c>
      <c r="AP39" s="2128"/>
      <c r="AQ39" s="2129">
        <v>367243</v>
      </c>
      <c r="AR39" s="2085">
        <v>363366.3</v>
      </c>
      <c r="AS39" s="2128">
        <v>366018.8</v>
      </c>
      <c r="AT39" s="2085">
        <v>505793.1</v>
      </c>
      <c r="AU39" s="2085">
        <v>477953.5</v>
      </c>
      <c r="AV39" s="2085">
        <v>448508.9</v>
      </c>
      <c r="AW39" s="2099"/>
      <c r="AX39" s="2099"/>
      <c r="AY39" s="2099"/>
      <c r="AZ39" s="1627"/>
      <c r="BA39" s="1627"/>
      <c r="BB39" s="1627"/>
      <c r="BC39" s="1627"/>
      <c r="BD39" s="1627"/>
      <c r="BE39" s="1627"/>
      <c r="BF39" s="1627"/>
      <c r="BG39" s="1627"/>
      <c r="BH39" s="1627"/>
      <c r="BI39" s="1627"/>
      <c r="BJ39" s="1627"/>
      <c r="BK39" s="1627"/>
      <c r="BL39" s="1627"/>
      <c r="BM39" s="1627"/>
      <c r="BN39" s="1627"/>
      <c r="BO39" s="1627"/>
      <c r="BP39" s="1627"/>
      <c r="BQ39" s="1627"/>
      <c r="BR39" s="1627"/>
      <c r="BV39" s="1782" t="s">
        <v>282</v>
      </c>
      <c r="BW39" s="44">
        <f>ROUND(BW10*0.25+BW11*0.75,0)</f>
        <v>12982582</v>
      </c>
      <c r="BX39" s="44">
        <f>ROUND(BX10*0.25+BX11*0.75,0)</f>
        <v>13148021</v>
      </c>
      <c r="BY39" s="44">
        <f>ROUND(BY10*0.25+BY11*0.75,0)</f>
        <v>12819065</v>
      </c>
      <c r="BZ39" s="21"/>
      <c r="CA39" s="21"/>
      <c r="CB39" s="44">
        <f>ROUND(CB10*0.25+CB11*0.75,0)</f>
        <v>11941890</v>
      </c>
    </row>
    <row r="40" spans="1:82">
      <c r="A40" s="1627"/>
      <c r="B40" s="1627"/>
      <c r="C40" s="1627"/>
      <c r="D40" s="1627"/>
      <c r="E40" s="1627" t="s">
        <v>1</v>
      </c>
      <c r="F40" s="1627"/>
      <c r="G40" s="1627"/>
      <c r="H40" s="1627"/>
      <c r="I40" s="1627"/>
      <c r="J40" s="1627"/>
      <c r="K40" s="1627"/>
      <c r="L40" s="1627" t="s">
        <v>217</v>
      </c>
      <c r="M40" s="1627"/>
      <c r="N40" s="1627"/>
      <c r="O40" s="1627"/>
      <c r="P40" s="1627"/>
      <c r="Q40" s="1627"/>
      <c r="R40" s="1627"/>
      <c r="S40" s="1627"/>
      <c r="T40" s="1627"/>
      <c r="U40" s="1627"/>
      <c r="V40" s="1627"/>
      <c r="W40" s="1627"/>
      <c r="X40" s="1627"/>
      <c r="Y40" s="1627"/>
      <c r="Z40" s="1627"/>
      <c r="AA40" s="1627"/>
      <c r="AB40" s="1627"/>
      <c r="AC40" s="1627"/>
      <c r="AD40" s="1627"/>
      <c r="AE40" s="1627"/>
      <c r="AF40" s="1627"/>
      <c r="AG40" s="2133"/>
      <c r="AH40" s="1627"/>
      <c r="AI40" s="1627"/>
      <c r="AJ40" s="1627"/>
      <c r="AK40" s="1627"/>
      <c r="AL40" s="1627"/>
      <c r="AM40" s="1627"/>
      <c r="AN40" s="1627"/>
      <c r="AO40" s="1627"/>
      <c r="AP40" s="1627"/>
      <c r="AQ40" s="1627"/>
      <c r="AR40" s="1627"/>
      <c r="AS40" s="1627"/>
      <c r="AT40" s="1627"/>
      <c r="AU40" s="1627"/>
      <c r="AV40" s="1627"/>
      <c r="AW40" s="1627"/>
      <c r="AX40" s="1627"/>
      <c r="AY40" s="1627"/>
      <c r="AZ40" s="1627"/>
      <c r="BA40" s="1627"/>
      <c r="BB40" s="1627"/>
      <c r="BC40" s="1627"/>
      <c r="BD40" s="1627"/>
      <c r="BE40" s="1627"/>
      <c r="BF40" s="1627"/>
      <c r="BG40" s="1627" t="s">
        <v>439</v>
      </c>
      <c r="BH40" s="1627" t="s">
        <v>440</v>
      </c>
      <c r="BI40" s="1627" t="s">
        <v>441</v>
      </c>
      <c r="BJ40" s="1627"/>
      <c r="BK40" s="1627"/>
      <c r="BL40" s="1627"/>
      <c r="BM40" s="1627"/>
      <c r="BN40" s="1627"/>
      <c r="BO40" s="1627"/>
      <c r="BP40" s="1627"/>
      <c r="BQ40" s="1627"/>
      <c r="BR40" s="1627"/>
      <c r="BV40" s="1627"/>
      <c r="BW40" s="1627"/>
      <c r="BX40" s="45"/>
      <c r="BY40" s="1627"/>
      <c r="BZ40" s="1627"/>
      <c r="CA40" s="1627"/>
      <c r="CB40" s="45"/>
    </row>
    <row r="41" spans="1:82">
      <c r="A41" s="2089" t="s">
        <v>282</v>
      </c>
      <c r="B41" s="2089">
        <v>1994</v>
      </c>
      <c r="C41" s="2089"/>
      <c r="D41" s="2125">
        <f>ROUND(D10*D45/D50+D11*SUM(D46:D48)/D51,0)</f>
        <v>21097061</v>
      </c>
      <c r="E41" s="2125">
        <f>ROUND(E10*E45/E50+E11*SUM(E46:E48)/E51,0)</f>
        <v>21355124</v>
      </c>
      <c r="F41" s="2125"/>
      <c r="G41" s="2125"/>
      <c r="H41" s="2125">
        <f>SUM(H45:H48)</f>
        <v>21097061</v>
      </c>
      <c r="I41" s="2125">
        <f>SUM(I45:I48)</f>
        <v>20155363.375089705</v>
      </c>
      <c r="J41" s="2125"/>
      <c r="K41" s="2125"/>
      <c r="L41" s="2125">
        <f>ROUND(L10*L45/L50+L11*SUM(L46:L48)/L51,0)</f>
        <v>17544434</v>
      </c>
      <c r="M41" s="2125"/>
      <c r="N41" s="2125"/>
      <c r="O41" s="2125">
        <f>ROUND(O10*O45/O50+O11*SUM(O46:O48)/O51,0)</f>
        <v>19236091</v>
      </c>
      <c r="P41" s="2125"/>
      <c r="Q41" s="2125"/>
      <c r="R41" s="2125">
        <f>SUM(R45:R48)</f>
        <v>19236091</v>
      </c>
      <c r="S41" s="2131"/>
      <c r="T41" s="2131"/>
      <c r="U41" s="1627"/>
      <c r="V41" s="1627"/>
      <c r="W41" s="1627"/>
      <c r="X41" s="1627"/>
      <c r="Y41" s="1627"/>
      <c r="Z41" s="1627"/>
      <c r="AA41" s="1627"/>
      <c r="AB41" s="1627"/>
      <c r="AC41" s="1627"/>
      <c r="AD41" s="1627"/>
      <c r="AE41" s="1627"/>
      <c r="AF41" s="1627"/>
      <c r="AG41" s="1627"/>
      <c r="AH41" s="2133" t="s">
        <v>442</v>
      </c>
      <c r="AI41" s="1627" t="s">
        <v>443</v>
      </c>
      <c r="AJ41" s="1627"/>
      <c r="AK41" s="1627"/>
      <c r="AL41" s="1627"/>
      <c r="AM41" s="1627"/>
      <c r="AN41" s="1627"/>
      <c r="AO41" s="1627"/>
      <c r="AP41" s="1627"/>
      <c r="AQ41" s="1627"/>
      <c r="AR41" s="1627"/>
      <c r="AS41" s="1627"/>
      <c r="AT41" s="1627"/>
      <c r="AU41" s="1627"/>
      <c r="AV41" s="1627"/>
      <c r="AW41" s="1627"/>
      <c r="AX41" s="1627"/>
      <c r="AY41" s="1627"/>
      <c r="AZ41" s="1627"/>
      <c r="BA41" s="1627"/>
      <c r="BB41" s="1627"/>
      <c r="BC41" s="1627"/>
      <c r="BD41" s="1627"/>
      <c r="BE41" s="1627"/>
      <c r="BF41" s="1627"/>
      <c r="BG41" s="1627" t="s">
        <v>444</v>
      </c>
      <c r="BH41" s="2134">
        <f t="shared" ref="BH41:BI48" si="36">BN28</f>
        <v>100</v>
      </c>
      <c r="BI41" s="2134">
        <f t="shared" si="36"/>
        <v>100</v>
      </c>
      <c r="BJ41" s="1627"/>
      <c r="BK41" s="1627"/>
      <c r="BL41" s="1627"/>
      <c r="BM41" s="1627"/>
      <c r="BN41" s="1627"/>
      <c r="BO41" s="1627"/>
      <c r="BP41" s="1627"/>
      <c r="BQ41" s="1627"/>
      <c r="BR41" s="1627"/>
      <c r="BU41" s="1627" t="s">
        <v>333</v>
      </c>
      <c r="BV41" s="1627"/>
      <c r="BW41" s="1627"/>
      <c r="BX41" s="21"/>
      <c r="BY41" s="1627"/>
      <c r="BZ41" s="1627"/>
      <c r="CA41" s="1627"/>
      <c r="CB41" s="21"/>
    </row>
    <row r="42" spans="1:82">
      <c r="A42" s="2135" t="s">
        <v>445</v>
      </c>
      <c r="B42" s="1627"/>
      <c r="C42" s="1627"/>
      <c r="D42" s="2131">
        <v>5218015.4216252919</v>
      </c>
      <c r="E42" s="2131">
        <f>D42</f>
        <v>5218015.4216252919</v>
      </c>
      <c r="F42" s="1627"/>
      <c r="G42" s="1627"/>
      <c r="H42" s="2131">
        <f>ROUND($H$50*D42/$D$50,0)</f>
        <v>5218015</v>
      </c>
      <c r="I42" s="2131">
        <f>L42</f>
        <v>5072867.3346159495</v>
      </c>
      <c r="J42" s="2131"/>
      <c r="K42" s="2131"/>
      <c r="L42" s="2132">
        <v>5072867.3346159495</v>
      </c>
      <c r="M42" s="2131"/>
      <c r="N42" s="1627"/>
      <c r="O42" s="2131">
        <v>4934750.3033660725</v>
      </c>
      <c r="P42" s="1627"/>
      <c r="Q42" s="1627"/>
      <c r="R42" s="2131">
        <f>ROUND($R$50*O42/$O$50,0)</f>
        <v>4708763</v>
      </c>
      <c r="S42" s="2131"/>
      <c r="T42" s="2131"/>
      <c r="U42" s="1627"/>
      <c r="V42" s="1627"/>
      <c r="W42" s="1627"/>
      <c r="X42" s="1627"/>
      <c r="Y42" s="1627"/>
      <c r="Z42" s="1627"/>
      <c r="AA42" s="1627"/>
      <c r="AB42" s="1627"/>
      <c r="AC42" s="1627"/>
      <c r="AD42" s="1627"/>
      <c r="AE42" s="1627"/>
      <c r="AF42" s="1627"/>
      <c r="AG42" s="2133"/>
      <c r="AH42" s="1627"/>
      <c r="AI42" s="1627"/>
      <c r="AJ42" s="1627"/>
      <c r="AK42" s="1627"/>
      <c r="AL42" s="1627"/>
      <c r="AM42" s="1627"/>
      <c r="AN42" s="1627"/>
      <c r="AO42" s="1627"/>
      <c r="AP42" s="1627"/>
      <c r="AQ42" s="1627"/>
      <c r="AR42" s="1627"/>
      <c r="AS42" s="1627"/>
      <c r="AT42" s="1627"/>
      <c r="AU42" s="1627"/>
      <c r="AV42" s="1627"/>
      <c r="AW42" s="1627"/>
      <c r="AX42" s="1627"/>
      <c r="AY42" s="1627"/>
      <c r="AZ42" s="1627"/>
      <c r="BA42" s="1627"/>
      <c r="BB42" s="1627"/>
      <c r="BC42" s="1627"/>
      <c r="BD42" s="1627"/>
      <c r="BE42" s="1627"/>
      <c r="BF42" s="1627"/>
      <c r="BG42" s="1627" t="s">
        <v>446</v>
      </c>
      <c r="BH42" s="2134">
        <f t="shared" si="36"/>
        <v>100.8</v>
      </c>
      <c r="BI42" s="2134">
        <f t="shared" si="36"/>
        <v>100.81646728790436</v>
      </c>
      <c r="BJ42" s="1627"/>
      <c r="BK42" s="1627"/>
      <c r="BL42" s="1627"/>
      <c r="BM42" s="1627"/>
      <c r="BN42" s="1627"/>
      <c r="BO42" s="1627"/>
      <c r="BP42" s="1627"/>
      <c r="BQ42" s="1627"/>
      <c r="BR42" s="1627"/>
      <c r="BU42" s="1627" t="s">
        <v>333</v>
      </c>
      <c r="BV42" s="46"/>
      <c r="BW42" s="1627"/>
      <c r="BX42" s="21"/>
      <c r="BY42" s="1627"/>
      <c r="BZ42" s="1627"/>
      <c r="CA42" s="1627"/>
      <c r="CB42" s="47"/>
    </row>
    <row r="43" spans="1:82">
      <c r="A43" s="2136" t="s">
        <v>283</v>
      </c>
      <c r="B43" s="1627"/>
      <c r="C43" s="1627"/>
      <c r="D43" s="2131">
        <v>5187051.8316532047</v>
      </c>
      <c r="E43" s="2131">
        <f t="shared" ref="E43:E49" si="37">D43</f>
        <v>5187051.8316532047</v>
      </c>
      <c r="F43" s="1627"/>
      <c r="G43" s="1627"/>
      <c r="H43" s="2131">
        <f>ROUND($H$50*D43/$D$50,0)</f>
        <v>5187052</v>
      </c>
      <c r="I43" s="2131">
        <f t="shared" ref="I43:I49" si="38">L43</f>
        <v>5067501.3831311679</v>
      </c>
      <c r="J43" s="2131"/>
      <c r="K43" s="2131"/>
      <c r="L43" s="2132">
        <v>5067501.3831311679</v>
      </c>
      <c r="M43" s="2131"/>
      <c r="N43" s="1627"/>
      <c r="O43" s="2131">
        <v>5035931.6639218414</v>
      </c>
      <c r="P43" s="1627"/>
      <c r="Q43" s="1627"/>
      <c r="R43" s="2131">
        <f>ROUND($R$50*O43/$O$50,0)</f>
        <v>4805311</v>
      </c>
      <c r="S43" s="1731"/>
      <c r="T43" s="1731"/>
      <c r="U43" s="1627"/>
      <c r="V43" s="1627"/>
      <c r="W43" s="1627"/>
      <c r="X43" s="1627"/>
      <c r="Y43" s="1627"/>
      <c r="Z43" s="1627"/>
      <c r="AA43" s="1627"/>
      <c r="AB43" s="1627"/>
      <c r="AC43" s="1627"/>
      <c r="AD43" s="1627"/>
      <c r="AE43" s="1627"/>
      <c r="AF43" s="1627"/>
      <c r="AG43" s="1627"/>
      <c r="AH43" s="1627"/>
      <c r="AI43" s="1627"/>
      <c r="AJ43" s="1627"/>
      <c r="AK43" s="1627"/>
      <c r="AL43" s="1627"/>
      <c r="AM43" s="1627"/>
      <c r="AN43" s="1627"/>
      <c r="AO43" s="1627"/>
      <c r="AP43" s="1627"/>
      <c r="AQ43" s="1627"/>
      <c r="AR43" s="1627"/>
      <c r="AS43" s="1627"/>
      <c r="AT43" s="1627"/>
      <c r="AU43" s="1627"/>
      <c r="AV43" s="1627"/>
      <c r="AW43" s="1627"/>
      <c r="AX43" s="1627"/>
      <c r="AY43" s="1627"/>
      <c r="AZ43" s="1627"/>
      <c r="BA43" s="1627"/>
      <c r="BB43" s="1627"/>
      <c r="BC43" s="1627"/>
      <c r="BD43" s="1627"/>
      <c r="BE43" s="1627"/>
      <c r="BF43" s="1627"/>
      <c r="BG43" s="1627" t="s">
        <v>447</v>
      </c>
      <c r="BH43" s="2134">
        <f t="shared" si="36"/>
        <v>102.4</v>
      </c>
      <c r="BI43" s="2134">
        <f t="shared" si="36"/>
        <v>103.48380643599451</v>
      </c>
      <c r="BJ43" s="1627"/>
      <c r="BK43" s="1627"/>
      <c r="BL43" s="1627"/>
      <c r="BM43" s="1627"/>
      <c r="BN43" s="1627"/>
      <c r="BO43" s="1627"/>
      <c r="BP43" s="1627"/>
      <c r="BQ43" s="1627"/>
      <c r="BR43" s="1627"/>
      <c r="BV43" s="48"/>
      <c r="BW43" s="1627"/>
      <c r="BX43" s="21"/>
      <c r="BY43" s="1627"/>
      <c r="BZ43" s="1627"/>
      <c r="CA43" s="1627"/>
      <c r="CB43" s="47"/>
    </row>
    <row r="44" spans="1:82">
      <c r="A44" s="2136" t="s">
        <v>284</v>
      </c>
      <c r="B44" s="1627"/>
      <c r="C44" s="1627"/>
      <c r="D44" s="2131">
        <v>5624275.5810171748</v>
      </c>
      <c r="E44" s="2131">
        <f t="shared" si="37"/>
        <v>5624275.5810171748</v>
      </c>
      <c r="F44" s="1627"/>
      <c r="G44" s="1627"/>
      <c r="H44" s="2131">
        <f>ROUND($H$50*D44/$D$50,0)</f>
        <v>5624276</v>
      </c>
      <c r="I44" s="2131">
        <f t="shared" si="38"/>
        <v>5112349.6596017582</v>
      </c>
      <c r="J44" s="2131"/>
      <c r="K44" s="2131"/>
      <c r="L44" s="2132">
        <v>5112349.6596017582</v>
      </c>
      <c r="M44" s="2131"/>
      <c r="N44" s="1627"/>
      <c r="O44" s="2131">
        <v>5341880.8749319036</v>
      </c>
      <c r="P44" s="1627"/>
      <c r="Q44" s="1627"/>
      <c r="R44" s="2131">
        <f>ROUND($R$50*O44/$O$50,0)</f>
        <v>5097249</v>
      </c>
      <c r="S44" s="1731"/>
      <c r="T44" s="1731"/>
      <c r="U44" s="1627"/>
      <c r="V44" s="1627"/>
      <c r="W44" s="1627"/>
      <c r="X44" s="1627"/>
      <c r="Y44" s="1627"/>
      <c r="Z44" s="1627"/>
      <c r="AA44" s="1627"/>
      <c r="AB44" s="1627"/>
      <c r="AC44" s="1627"/>
      <c r="AD44" s="1627"/>
      <c r="AE44" s="1627"/>
      <c r="AF44" s="1627"/>
      <c r="AG44" s="1627"/>
      <c r="AH44" s="1627"/>
      <c r="AI44" s="1627"/>
      <c r="AJ44" s="1627"/>
      <c r="AK44" s="1627"/>
      <c r="AL44" s="1627"/>
      <c r="AM44" s="1627"/>
      <c r="AN44" s="1627"/>
      <c r="AO44" s="1627"/>
      <c r="AP44" s="1627"/>
      <c r="AQ44" s="1627"/>
      <c r="AR44" s="1627"/>
      <c r="AS44" s="1627"/>
      <c r="AT44" s="1627"/>
      <c r="AU44" s="1627"/>
      <c r="AV44" s="1627"/>
      <c r="AW44" s="1627"/>
      <c r="AX44" s="1627"/>
      <c r="AY44" s="1627"/>
      <c r="AZ44" s="1627"/>
      <c r="BA44" s="1627"/>
      <c r="BB44" s="1627"/>
      <c r="BC44" s="1627"/>
      <c r="BD44" s="1627"/>
      <c r="BE44" s="1627"/>
      <c r="BF44" s="1627"/>
      <c r="BG44" s="1627" t="s">
        <v>448</v>
      </c>
      <c r="BH44" s="2134">
        <f t="shared" si="36"/>
        <v>102.9</v>
      </c>
      <c r="BI44" s="2134">
        <f t="shared" si="36"/>
        <v>103.11417721002722</v>
      </c>
      <c r="BJ44" s="1627"/>
      <c r="BK44" s="1627"/>
      <c r="BL44" s="1627"/>
      <c r="BM44" s="1627"/>
      <c r="BN44" s="1627"/>
      <c r="BO44" s="1627"/>
      <c r="BP44" s="1627"/>
      <c r="BQ44" s="1627"/>
      <c r="BR44" s="1627"/>
      <c r="BV44" s="48"/>
      <c r="BW44" s="1627"/>
      <c r="BX44" s="21"/>
      <c r="BY44" s="1627"/>
      <c r="BZ44" s="1627"/>
      <c r="CA44" s="1627"/>
      <c r="CB44" s="47"/>
    </row>
    <row r="45" spans="1:82">
      <c r="A45" s="2136" t="s">
        <v>285</v>
      </c>
      <c r="B45" s="1627"/>
      <c r="C45" s="1627"/>
      <c r="D45" s="2131">
        <v>5286952.1641691132</v>
      </c>
      <c r="E45" s="2131">
        <f t="shared" si="37"/>
        <v>5286952.1641691132</v>
      </c>
      <c r="F45" s="1627"/>
      <c r="G45" s="1627"/>
      <c r="H45" s="2131">
        <f>ROUND($H$50*D45/$D$50,0)</f>
        <v>5286952</v>
      </c>
      <c r="I45" s="2131">
        <f t="shared" si="38"/>
        <v>5135914.9623660967</v>
      </c>
      <c r="J45" s="2131"/>
      <c r="K45" s="2131"/>
      <c r="L45" s="2132">
        <v>5135914.9623660967</v>
      </c>
      <c r="M45" s="2131"/>
      <c r="N45" s="1627"/>
      <c r="O45" s="2131">
        <v>5083151.1577801825</v>
      </c>
      <c r="P45" s="1627"/>
      <c r="Q45" s="1627"/>
      <c r="R45" s="2131">
        <f>ROUND($R$50*O45/$O$50,0)</f>
        <v>4850368</v>
      </c>
      <c r="S45" s="1731"/>
      <c r="T45" s="1731"/>
      <c r="U45" s="1627"/>
      <c r="V45" s="1627"/>
      <c r="W45" s="1627"/>
      <c r="X45" s="1627"/>
      <c r="Y45" s="1627"/>
      <c r="Z45" s="1627"/>
      <c r="AA45" s="1627"/>
      <c r="AB45" s="1627"/>
      <c r="AC45" s="1627"/>
      <c r="AD45" s="1627"/>
      <c r="AE45" s="1627"/>
      <c r="AF45" s="1627"/>
      <c r="AG45" s="1627"/>
      <c r="AH45" s="1627"/>
      <c r="AI45" s="1627"/>
      <c r="AJ45" s="1627"/>
      <c r="AK45" s="1627"/>
      <c r="AL45" s="1627"/>
      <c r="AM45" s="1627"/>
      <c r="AN45" s="1627"/>
      <c r="AO45" s="1627"/>
      <c r="AP45" s="1627"/>
      <c r="AQ45" s="1627"/>
      <c r="AR45" s="1627"/>
      <c r="AS45" s="1627"/>
      <c r="AT45" s="1627"/>
      <c r="AU45" s="1627"/>
      <c r="AV45" s="1627"/>
      <c r="AW45" s="1627"/>
      <c r="AX45" s="1627"/>
      <c r="AY45" s="1627"/>
      <c r="AZ45" s="1627"/>
      <c r="BA45" s="1627"/>
      <c r="BB45" s="1627"/>
      <c r="BC45" s="1627"/>
      <c r="BD45" s="1627"/>
      <c r="BE45" s="1627"/>
      <c r="BF45" s="1627"/>
      <c r="BG45" s="1627" t="s">
        <v>449</v>
      </c>
      <c r="BH45" s="2134">
        <f t="shared" si="36"/>
        <v>104</v>
      </c>
      <c r="BI45" s="2134">
        <f t="shared" si="36"/>
        <v>104.43046268162198</v>
      </c>
      <c r="BJ45" s="1627"/>
      <c r="BK45" s="1627"/>
      <c r="BL45" s="1627"/>
      <c r="BM45" s="1627"/>
      <c r="BN45" s="1627"/>
      <c r="BO45" s="1627"/>
      <c r="BP45" s="1627"/>
      <c r="BQ45" s="1627"/>
      <c r="BR45" s="1627"/>
      <c r="BV45" s="48"/>
      <c r="BW45" s="1627"/>
      <c r="BX45" s="21"/>
      <c r="BY45" s="1627"/>
      <c r="BZ45" s="1627"/>
      <c r="CA45" s="1627"/>
      <c r="CB45" s="47"/>
    </row>
    <row r="46" spans="1:82">
      <c r="A46" s="2137" t="s">
        <v>286</v>
      </c>
      <c r="B46" s="970"/>
      <c r="C46" s="970"/>
      <c r="D46" s="1729">
        <v>5161486.9271436855</v>
      </c>
      <c r="E46" s="1729">
        <f t="shared" si="37"/>
        <v>5161486.9271436855</v>
      </c>
      <c r="F46" s="970"/>
      <c r="G46" s="970"/>
      <c r="H46" s="1729">
        <f>ROUND($H$51*D46/$D$51,0)</f>
        <v>5161487</v>
      </c>
      <c r="I46" s="1729">
        <f t="shared" si="38"/>
        <v>4961859.7642478114</v>
      </c>
      <c r="J46" s="1729"/>
      <c r="K46" s="1729"/>
      <c r="L46" s="2138">
        <v>4961859.7642478114</v>
      </c>
      <c r="M46" s="1729"/>
      <c r="N46" s="970"/>
      <c r="O46" s="1729">
        <v>4835368.3782336088</v>
      </c>
      <c r="P46" s="1627"/>
      <c r="Q46" s="1627"/>
      <c r="R46" s="1729">
        <f>ROUND($R$51*O46/$O$51,0)</f>
        <v>4624957</v>
      </c>
      <c r="S46" s="1731"/>
      <c r="T46" s="1731"/>
      <c r="U46" s="1627"/>
      <c r="V46" s="1627"/>
      <c r="W46" s="1627"/>
      <c r="X46" s="1627"/>
      <c r="Y46" s="1627"/>
      <c r="Z46" s="1627"/>
      <c r="AA46" s="1627"/>
      <c r="AB46" s="1627"/>
      <c r="AC46" s="1627"/>
      <c r="AD46" s="1627"/>
      <c r="AE46" s="1627"/>
      <c r="AF46" s="1627"/>
      <c r="AG46" s="1627"/>
      <c r="AH46" s="1627"/>
      <c r="AI46" s="1627"/>
      <c r="AJ46" s="1627"/>
      <c r="AK46" s="1627"/>
      <c r="AL46" s="1627"/>
      <c r="AM46" s="1627"/>
      <c r="AN46" s="1627"/>
      <c r="AO46" s="1627"/>
      <c r="AP46" s="1627"/>
      <c r="AQ46" s="1627"/>
      <c r="AR46" s="1627"/>
      <c r="AS46" s="1627"/>
      <c r="AT46" s="1627"/>
      <c r="AU46" s="1627"/>
      <c r="AV46" s="1627"/>
      <c r="AW46" s="1627"/>
      <c r="AX46" s="1627"/>
      <c r="AY46" s="1627"/>
      <c r="AZ46" s="1627"/>
      <c r="BA46" s="1627"/>
      <c r="BB46" s="1627"/>
      <c r="BC46" s="1627"/>
      <c r="BD46" s="1627"/>
      <c r="BE46" s="1627"/>
      <c r="BF46" s="1627"/>
      <c r="BG46" s="1627" t="s">
        <v>450</v>
      </c>
      <c r="BH46" s="2134">
        <f t="shared" si="36"/>
        <v>104.6</v>
      </c>
      <c r="BI46" s="2134">
        <f t="shared" si="36"/>
        <v>105.38743632138663</v>
      </c>
      <c r="BJ46" s="1627"/>
      <c r="BK46" s="1627"/>
      <c r="BL46" s="1627"/>
      <c r="BM46" s="1627"/>
      <c r="BN46" s="1627"/>
      <c r="BO46" s="1627"/>
      <c r="BP46" s="1627"/>
      <c r="BQ46" s="1627"/>
      <c r="BR46" s="1627"/>
      <c r="BV46" s="48"/>
      <c r="BW46" s="1627"/>
      <c r="BX46" s="21"/>
      <c r="BY46" s="1627"/>
      <c r="BZ46" s="1627"/>
      <c r="CA46" s="1627"/>
      <c r="CB46" s="47"/>
    </row>
    <row r="47" spans="1:82">
      <c r="A47" s="2136" t="s">
        <v>283</v>
      </c>
      <c r="B47" s="1627"/>
      <c r="C47" s="1627"/>
      <c r="D47" s="1731">
        <v>5163584.652592523</v>
      </c>
      <c r="E47" s="1731">
        <f t="shared" si="37"/>
        <v>5163584.652592523</v>
      </c>
      <c r="F47" s="1627"/>
      <c r="G47" s="1627"/>
      <c r="H47" s="1731">
        <f>ROUND($H$51*D47/$D$51,0)</f>
        <v>5163585</v>
      </c>
      <c r="I47" s="1731">
        <f t="shared" si="38"/>
        <v>5049085.3998690145</v>
      </c>
      <c r="J47" s="1731"/>
      <c r="K47" s="1731"/>
      <c r="L47" s="2139">
        <v>5049085.3998690145</v>
      </c>
      <c r="M47" s="1731"/>
      <c r="N47" s="1627"/>
      <c r="O47" s="1731">
        <v>5024963.4555307534</v>
      </c>
      <c r="P47" s="1627"/>
      <c r="Q47" s="1627"/>
      <c r="R47" s="1731">
        <f>ROUND($R$51*O47/$O$51,0)</f>
        <v>4806302</v>
      </c>
      <c r="S47" s="1715"/>
      <c r="T47" s="1715"/>
      <c r="U47" s="1627"/>
      <c r="V47" s="1627"/>
      <c r="W47" s="1627"/>
      <c r="X47" s="1627"/>
      <c r="Y47" s="1627"/>
      <c r="Z47" s="1627"/>
      <c r="AA47" s="1627"/>
      <c r="AB47" s="1627"/>
      <c r="AC47" s="1627"/>
      <c r="AD47" s="1627"/>
      <c r="AE47" s="1627"/>
      <c r="AF47" s="1627"/>
      <c r="AG47" s="1627"/>
      <c r="AH47" s="1627"/>
      <c r="AI47" s="1627"/>
      <c r="AJ47" s="1627"/>
      <c r="AK47" s="1627"/>
      <c r="AL47" s="1627"/>
      <c r="AM47" s="1627"/>
      <c r="AN47" s="1627"/>
      <c r="AO47" s="1627"/>
      <c r="AP47" s="1627"/>
      <c r="AQ47" s="1627"/>
      <c r="AR47" s="1627"/>
      <c r="AS47" s="1627"/>
      <c r="AT47" s="1627"/>
      <c r="AU47" s="1627"/>
      <c r="AV47" s="1627"/>
      <c r="AW47" s="1627"/>
      <c r="AX47" s="1627"/>
      <c r="AY47" s="1627"/>
      <c r="AZ47" s="1627"/>
      <c r="BA47" s="1627"/>
      <c r="BB47" s="1627"/>
      <c r="BC47" s="1627"/>
      <c r="BD47" s="1627"/>
      <c r="BE47" s="1627"/>
      <c r="BF47" s="1627"/>
      <c r="BG47" s="1627" t="s">
        <v>451</v>
      </c>
      <c r="BH47" s="2134">
        <f t="shared" si="36"/>
        <v>106.9</v>
      </c>
      <c r="BI47" s="2134">
        <f t="shared" si="36"/>
        <v>107.42811996686319</v>
      </c>
      <c r="BJ47" s="1627"/>
      <c r="BK47" s="1627"/>
      <c r="BL47" s="1627"/>
      <c r="BM47" s="1627"/>
      <c r="BN47" s="1627"/>
      <c r="BO47" s="1627"/>
      <c r="BP47" s="1627"/>
      <c r="BQ47" s="1627"/>
      <c r="BR47" s="1627"/>
      <c r="BV47" s="48"/>
      <c r="BW47" s="1627"/>
      <c r="BX47" s="21"/>
      <c r="BY47" s="1627"/>
      <c r="BZ47" s="1627"/>
      <c r="CA47" s="1627"/>
      <c r="CB47" s="47"/>
    </row>
    <row r="48" spans="1:82">
      <c r="A48" s="2136" t="s">
        <v>284</v>
      </c>
      <c r="B48" s="1627"/>
      <c r="C48" s="1627"/>
      <c r="D48" s="1731">
        <v>5485036.7914765878</v>
      </c>
      <c r="E48" s="1731">
        <f t="shared" si="37"/>
        <v>5485036.7914765878</v>
      </c>
      <c r="F48" s="1627"/>
      <c r="G48" s="1627"/>
      <c r="H48" s="1731">
        <f>ROUND($H$51*D48/$D$51,0)</f>
        <v>5485037</v>
      </c>
      <c r="I48" s="1731">
        <f t="shared" si="38"/>
        <v>5008503.2486067843</v>
      </c>
      <c r="J48" s="1731"/>
      <c r="K48" s="1731"/>
      <c r="L48" s="2139">
        <v>5008503.2486067843</v>
      </c>
      <c r="M48" s="1731"/>
      <c r="N48" s="1627"/>
      <c r="O48" s="1731">
        <v>5179866.2881099265</v>
      </c>
      <c r="P48" s="1627"/>
      <c r="Q48" s="1627"/>
      <c r="R48" s="1731">
        <f>ROUND($R$51*O48/$O$51,0)</f>
        <v>4954464</v>
      </c>
      <c r="S48" s="1715"/>
      <c r="T48" s="1715"/>
      <c r="U48" s="1627"/>
      <c r="V48" s="1627"/>
      <c r="W48" s="1627"/>
      <c r="X48" s="1627"/>
      <c r="Y48" s="1627"/>
      <c r="Z48" s="1627"/>
      <c r="AA48" s="1627"/>
      <c r="AB48" s="1627"/>
      <c r="AC48" s="1627"/>
      <c r="AD48" s="1627"/>
      <c r="AE48" s="1627"/>
      <c r="AF48" s="1627"/>
      <c r="AG48" s="1627"/>
      <c r="AH48" s="1627"/>
      <c r="AI48" s="1627"/>
      <c r="AJ48" s="1627"/>
      <c r="AK48" s="1627"/>
      <c r="AL48" s="1627"/>
      <c r="AM48" s="1627"/>
      <c r="AN48" s="1627"/>
      <c r="AO48" s="1627"/>
      <c r="AP48" s="1627"/>
      <c r="AQ48" s="1627"/>
      <c r="AR48" s="1627"/>
      <c r="AS48" s="1627"/>
      <c r="AT48" s="1627"/>
      <c r="AU48" s="1627"/>
      <c r="AV48" s="1627"/>
      <c r="AW48" s="1627"/>
      <c r="AX48" s="1627"/>
      <c r="AY48" s="1627"/>
      <c r="AZ48" s="1627"/>
      <c r="BA48" s="1627"/>
      <c r="BB48" s="1627"/>
      <c r="BC48" s="1627"/>
      <c r="BD48" s="1627"/>
      <c r="BE48" s="1627"/>
      <c r="BF48" s="1627"/>
      <c r="BG48" s="1627" t="s">
        <v>452</v>
      </c>
      <c r="BH48" s="2134">
        <f t="shared" si="36"/>
        <v>106.3</v>
      </c>
      <c r="BI48" s="2134">
        <f t="shared" si="36"/>
        <v>107.74513250179038</v>
      </c>
      <c r="BJ48" s="1627"/>
      <c r="BK48" s="1627"/>
      <c r="BL48" s="1627"/>
      <c r="BM48" s="1627"/>
      <c r="BN48" s="1627"/>
      <c r="BO48" s="1627"/>
      <c r="BP48" s="1627"/>
      <c r="BQ48" s="1627"/>
      <c r="BR48" s="1627"/>
      <c r="BV48" s="48"/>
      <c r="BW48" s="1627"/>
      <c r="BX48" s="21"/>
      <c r="BY48" s="1627"/>
      <c r="BZ48" s="1627"/>
      <c r="CA48" s="1627"/>
      <c r="CB48" s="47"/>
    </row>
    <row r="49" spans="1:82">
      <c r="A49" s="2140" t="s">
        <v>453</v>
      </c>
      <c r="B49" s="1628"/>
      <c r="C49" s="1628"/>
      <c r="D49" s="2120">
        <v>5091400.4166745264</v>
      </c>
      <c r="E49" s="2120">
        <f t="shared" si="37"/>
        <v>5091400.4166745264</v>
      </c>
      <c r="F49" s="1628"/>
      <c r="G49" s="1628"/>
      <c r="H49" s="2120">
        <f>ROUND($H$51*D49/$D$51,0)</f>
        <v>5091400</v>
      </c>
      <c r="I49" s="2120">
        <f t="shared" si="38"/>
        <v>4953606.401347369</v>
      </c>
      <c r="J49" s="2120"/>
      <c r="K49" s="2120"/>
      <c r="L49" s="2141">
        <v>4953606.401347369</v>
      </c>
      <c r="M49" s="2120"/>
      <c r="N49" s="1628"/>
      <c r="O49" s="2120">
        <v>4926594.8781257095</v>
      </c>
      <c r="P49" s="1627"/>
      <c r="Q49" s="1627"/>
      <c r="R49" s="2120">
        <f>ROUND($R$51*O49/$O$51,0)</f>
        <v>4712214</v>
      </c>
      <c r="S49" s="1627"/>
      <c r="T49" s="1627"/>
      <c r="U49" s="1627"/>
      <c r="V49" s="1627"/>
      <c r="W49" s="1627"/>
      <c r="X49" s="1627"/>
      <c r="Y49" s="1627"/>
      <c r="Z49" s="1627"/>
      <c r="AA49" s="1627"/>
      <c r="AB49" s="1627"/>
      <c r="AC49" s="1627"/>
      <c r="AD49" s="1627"/>
      <c r="AE49" s="1627"/>
      <c r="AF49" s="1627"/>
      <c r="AG49" s="1627"/>
      <c r="AH49" s="1627"/>
      <c r="AI49" s="1627"/>
      <c r="AJ49" s="1627"/>
      <c r="AK49" s="1627"/>
      <c r="AL49" s="1627"/>
      <c r="AM49" s="1627"/>
      <c r="AN49" s="1627"/>
      <c r="AO49" s="1627"/>
      <c r="AP49" s="1627"/>
      <c r="AQ49" s="1627"/>
      <c r="AR49" s="1627"/>
      <c r="AS49" s="1627"/>
      <c r="AT49" s="1627"/>
      <c r="AU49" s="1627"/>
      <c r="AV49" s="1627"/>
      <c r="AW49" s="1627"/>
      <c r="AX49" s="1627"/>
      <c r="AY49" s="1627"/>
      <c r="AZ49" s="1627"/>
      <c r="BA49" s="1627"/>
      <c r="BB49" s="1627"/>
      <c r="BC49" s="1627"/>
      <c r="BD49" s="1627"/>
      <c r="BE49" s="1627"/>
      <c r="BF49" s="1627"/>
      <c r="BG49" s="1627"/>
      <c r="BH49" s="1627"/>
      <c r="BI49" s="1627"/>
      <c r="BJ49" s="1627"/>
      <c r="BK49" s="1627"/>
      <c r="BL49" s="1627"/>
      <c r="BM49" s="1627"/>
      <c r="BN49" s="1627"/>
      <c r="BO49" s="1627"/>
      <c r="BP49" s="1627"/>
      <c r="BQ49" s="1627"/>
      <c r="BR49" s="1627"/>
      <c r="BV49" s="46"/>
      <c r="BW49" s="1627"/>
      <c r="BX49" s="21"/>
      <c r="BY49" s="1627"/>
      <c r="BZ49" s="1627"/>
      <c r="CA49" s="1627"/>
      <c r="CB49" s="47"/>
    </row>
    <row r="50" spans="1:82">
      <c r="A50" s="2142" t="s">
        <v>11</v>
      </c>
      <c r="B50" s="1627"/>
      <c r="C50" s="1627"/>
      <c r="D50" s="1715">
        <f>SUM(D42:D45)</f>
        <v>21316294.998464786</v>
      </c>
      <c r="E50" s="2143">
        <f>SUM(E42:E45)</f>
        <v>21316294.998464786</v>
      </c>
      <c r="F50" s="1627"/>
      <c r="G50" s="1627"/>
      <c r="H50" s="1715">
        <f>D10</f>
        <v>21316294.998464786</v>
      </c>
      <c r="I50" s="1715">
        <f>SUM(I42:I45)</f>
        <v>20388633.339714974</v>
      </c>
      <c r="J50" s="2143"/>
      <c r="K50" s="2143"/>
      <c r="L50" s="2143">
        <f>SUM(L42:L45)</f>
        <v>20388633.339714974</v>
      </c>
      <c r="M50" s="1715"/>
      <c r="N50" s="1627"/>
      <c r="O50" s="1715">
        <f>SUM(O42:O45)</f>
        <v>20395714</v>
      </c>
      <c r="P50" s="1627"/>
      <c r="Q50" s="1627"/>
      <c r="R50" s="1715">
        <f>O10</f>
        <v>19461692</v>
      </c>
      <c r="S50" s="1627"/>
      <c r="T50" s="1627"/>
      <c r="U50" s="1627"/>
      <c r="V50" s="1627"/>
      <c r="W50" s="1627"/>
      <c r="X50" s="1627"/>
      <c r="Y50" s="1627"/>
      <c r="Z50" s="1627"/>
      <c r="AA50" s="1627"/>
      <c r="AB50" s="1627"/>
      <c r="AC50" s="1627"/>
      <c r="AD50" s="1627"/>
      <c r="AE50" s="1627"/>
      <c r="AF50" s="1627"/>
      <c r="AG50" s="1627"/>
      <c r="AH50" s="1627"/>
      <c r="AI50" s="1627"/>
      <c r="AJ50" s="1627"/>
      <c r="AK50" s="1627"/>
      <c r="AL50" s="1627"/>
      <c r="AM50" s="1627"/>
      <c r="AN50" s="1627"/>
      <c r="AO50" s="1627"/>
      <c r="AP50" s="1627"/>
      <c r="AQ50" s="1627"/>
      <c r="AR50" s="1627"/>
      <c r="AS50" s="1627"/>
      <c r="AT50" s="1627"/>
      <c r="AU50" s="1627"/>
      <c r="AV50" s="1627"/>
      <c r="AW50" s="1627"/>
      <c r="AX50" s="1627"/>
      <c r="AY50" s="1627"/>
      <c r="AZ50" s="1627"/>
      <c r="BA50" s="1627"/>
      <c r="BB50" s="1627"/>
      <c r="BC50" s="1627"/>
      <c r="BD50" s="1627"/>
      <c r="BE50" s="1627"/>
      <c r="BF50" s="1627"/>
      <c r="BG50" s="1627"/>
      <c r="BH50" s="1627"/>
      <c r="BI50" s="1627"/>
      <c r="BJ50" s="1627"/>
      <c r="BK50" s="1627"/>
      <c r="BL50" s="1627"/>
      <c r="BM50" s="1627"/>
      <c r="BN50" s="1627"/>
      <c r="BO50" s="1627"/>
      <c r="BP50" s="1627"/>
      <c r="BQ50" s="1627"/>
      <c r="BR50" s="1627"/>
      <c r="BV50" s="49"/>
      <c r="BW50" s="1627"/>
      <c r="BX50" s="1715"/>
      <c r="BY50" s="1627"/>
      <c r="BZ50" s="1627"/>
      <c r="CA50" s="1627"/>
      <c r="CB50" s="1715"/>
    </row>
    <row r="51" spans="1:82">
      <c r="A51" s="2144" t="s">
        <v>12</v>
      </c>
      <c r="B51" s="2089"/>
      <c r="C51" s="2089"/>
      <c r="D51" s="2143">
        <f>SUM(D46:D49)</f>
        <v>20901508.78788732</v>
      </c>
      <c r="E51" s="1726">
        <f>SUM(E46:E49)</f>
        <v>20901508.78788732</v>
      </c>
      <c r="F51" s="2089"/>
      <c r="G51" s="2089"/>
      <c r="H51" s="2143">
        <f>D11</f>
        <v>20901508.78788732</v>
      </c>
      <c r="I51" s="2143">
        <f>SUM(I46:I49)</f>
        <v>19973054.814070977</v>
      </c>
      <c r="J51" s="1726"/>
      <c r="K51" s="1726"/>
      <c r="L51" s="1726">
        <f>SUM(L46:L49)</f>
        <v>19973054.814070977</v>
      </c>
      <c r="M51" s="2143"/>
      <c r="N51" s="2089"/>
      <c r="O51" s="2143">
        <f>SUM(O46:O49)</f>
        <v>19966793</v>
      </c>
      <c r="P51" s="1627"/>
      <c r="Q51" s="1627"/>
      <c r="R51" s="2143">
        <f>O11</f>
        <v>19097936</v>
      </c>
      <c r="S51" s="1627"/>
      <c r="T51" s="1627"/>
      <c r="U51" s="1627"/>
      <c r="V51" s="1627"/>
      <c r="W51" s="1627"/>
      <c r="X51" s="1627"/>
      <c r="Y51" s="1627"/>
      <c r="Z51" s="1627"/>
      <c r="AA51" s="1627"/>
      <c r="AB51" s="1627"/>
      <c r="AC51" s="1627"/>
      <c r="AD51" s="1627"/>
      <c r="AE51" s="1627"/>
      <c r="AF51" s="1627"/>
      <c r="AG51" s="1627"/>
      <c r="AH51" s="1627"/>
      <c r="AI51" s="1627"/>
      <c r="AJ51" s="1627"/>
      <c r="AK51" s="1627"/>
      <c r="AL51" s="1627"/>
      <c r="AM51" s="1627"/>
      <c r="AN51" s="1627"/>
      <c r="AO51" s="1627"/>
      <c r="AP51" s="1627"/>
      <c r="AQ51" s="1627"/>
      <c r="AR51" s="1627"/>
      <c r="AS51" s="1627"/>
      <c r="AT51" s="1627"/>
      <c r="AU51" s="1627"/>
      <c r="AV51" s="1627"/>
      <c r="AW51" s="1627"/>
      <c r="AX51" s="1627"/>
      <c r="AY51" s="1627"/>
      <c r="AZ51" s="1627"/>
      <c r="BA51" s="1627"/>
      <c r="BB51" s="1627"/>
      <c r="BC51" s="1627"/>
      <c r="BD51" s="1627" t="s">
        <v>333</v>
      </c>
      <c r="BE51" s="1627"/>
      <c r="BF51" s="1627"/>
      <c r="BG51" s="1627"/>
      <c r="BH51" s="1627"/>
      <c r="BI51" s="1627"/>
      <c r="BJ51" s="1627"/>
      <c r="BK51" s="1627"/>
      <c r="BL51" s="1627"/>
      <c r="BM51" s="1627"/>
      <c r="BN51" s="1627"/>
      <c r="BO51" s="1627"/>
      <c r="BP51" s="1627"/>
      <c r="BQ51" s="1627"/>
      <c r="BR51" s="1627"/>
      <c r="BV51" s="49"/>
      <c r="BW51" s="1627"/>
      <c r="BX51" s="1715"/>
      <c r="BY51" s="1627"/>
      <c r="BZ51" s="1627"/>
      <c r="CA51" s="1627"/>
      <c r="CB51" s="1715"/>
    </row>
    <row r="52" spans="1:82">
      <c r="A52" s="1627"/>
      <c r="B52" s="1627"/>
      <c r="C52" s="1627"/>
      <c r="D52" s="2049" t="s">
        <v>432</v>
      </c>
      <c r="E52" s="1627"/>
      <c r="F52" s="1627"/>
      <c r="G52" s="1627"/>
      <c r="H52" s="1627"/>
      <c r="I52" s="1627"/>
      <c r="J52" s="1627"/>
      <c r="K52" s="1627"/>
      <c r="L52" s="2049" t="s">
        <v>432</v>
      </c>
      <c r="M52" s="1627"/>
      <c r="N52" s="1627"/>
      <c r="O52" s="1627"/>
      <c r="P52" s="1627"/>
      <c r="Q52" s="1627"/>
      <c r="R52" s="1627"/>
      <c r="S52" s="1627"/>
      <c r="T52" s="1627"/>
      <c r="U52" s="1627"/>
      <c r="V52" s="1627"/>
      <c r="W52" s="1627"/>
      <c r="X52" s="1627"/>
      <c r="Y52" s="1627"/>
      <c r="Z52" s="1627"/>
      <c r="AA52" s="1627"/>
      <c r="AB52" s="1627"/>
      <c r="AC52" s="1627"/>
      <c r="AD52" s="1627"/>
      <c r="AE52" s="1627"/>
      <c r="AF52" s="1627"/>
      <c r="AG52" s="1627"/>
      <c r="AH52" s="1627"/>
      <c r="AI52" s="1627"/>
      <c r="AJ52" s="1627"/>
      <c r="AK52" s="1627"/>
      <c r="AL52" s="1627"/>
      <c r="AM52" s="1627"/>
      <c r="AN52" s="1627"/>
      <c r="AO52" s="1627"/>
      <c r="AP52" s="1627"/>
      <c r="AQ52" s="1627"/>
      <c r="AR52" s="1627"/>
      <c r="AS52" s="1627"/>
      <c r="AT52" s="1627"/>
      <c r="AU52" s="1627"/>
      <c r="AV52" s="1627"/>
      <c r="AW52" s="1627"/>
      <c r="AX52" s="1627"/>
      <c r="AY52" s="1627"/>
      <c r="AZ52" s="1627"/>
      <c r="BA52" s="1627"/>
      <c r="BB52" s="1627"/>
      <c r="BC52" s="1627"/>
      <c r="BD52" s="1627"/>
      <c r="BE52" s="1627"/>
      <c r="BF52" s="1627"/>
      <c r="BG52" s="1627"/>
      <c r="BH52" s="1627"/>
      <c r="BI52" s="1627"/>
      <c r="BJ52" s="1627"/>
      <c r="BK52" s="1627"/>
      <c r="BL52" s="1627"/>
      <c r="BM52" s="1627"/>
      <c r="BN52" s="1627"/>
      <c r="BO52" s="1627"/>
      <c r="BP52" s="1627"/>
      <c r="BQ52" s="1627"/>
      <c r="BR52" s="1627"/>
    </row>
    <row r="53" spans="1:82">
      <c r="A53" s="1627"/>
      <c r="B53" s="1627"/>
      <c r="C53" s="1627"/>
      <c r="D53" s="1627"/>
      <c r="E53" s="1627"/>
      <c r="F53" s="1627"/>
      <c r="G53" s="1627"/>
      <c r="H53" s="1627"/>
      <c r="I53" s="1627"/>
      <c r="J53" s="1627"/>
      <c r="K53" s="1627"/>
      <c r="L53" s="1627"/>
      <c r="M53" s="1627"/>
      <c r="N53" s="1627"/>
      <c r="O53" s="1627"/>
      <c r="P53" s="1627"/>
      <c r="Q53" s="1627"/>
      <c r="R53" s="1627"/>
      <c r="S53" s="1627"/>
      <c r="T53" s="1627"/>
      <c r="U53" s="1627"/>
      <c r="V53" s="1627"/>
      <c r="W53" s="1627"/>
      <c r="X53" s="1627"/>
      <c r="Y53" s="1627"/>
      <c r="Z53" s="1627"/>
      <c r="AA53" s="1627"/>
      <c r="AB53" s="1627"/>
      <c r="AC53" s="1627"/>
      <c r="AD53" s="1627"/>
      <c r="AE53" s="1627"/>
      <c r="AF53" s="1627"/>
      <c r="AG53" s="1627"/>
      <c r="AH53" s="1627"/>
      <c r="AI53" s="1627"/>
      <c r="AJ53" s="1627"/>
      <c r="AK53" s="1627"/>
      <c r="AL53" s="1627"/>
      <c r="AM53" s="1627"/>
      <c r="AN53" s="1627"/>
      <c r="AO53" s="1627"/>
      <c r="AP53" s="1627"/>
      <c r="AQ53" s="1627"/>
      <c r="AR53" s="1627"/>
      <c r="AS53" s="1627"/>
      <c r="AT53" s="1627"/>
      <c r="AU53" s="1627"/>
      <c r="AV53" s="1627"/>
      <c r="AW53" s="1627"/>
      <c r="AX53" s="1627"/>
      <c r="AY53" s="1627"/>
      <c r="AZ53" s="1627"/>
      <c r="BA53" s="1627"/>
      <c r="BB53" s="1627"/>
      <c r="BC53" s="1627"/>
      <c r="BD53" s="1627"/>
      <c r="BE53" s="1627"/>
      <c r="BF53" s="1627"/>
      <c r="BG53" s="1627"/>
      <c r="BH53" s="1627"/>
      <c r="BI53" s="1627"/>
      <c r="BJ53" s="1627"/>
      <c r="BK53" s="1627"/>
      <c r="BL53" s="1627"/>
      <c r="BM53" s="1627"/>
      <c r="BN53" s="1627"/>
      <c r="BO53" s="1627"/>
      <c r="BP53" s="1627"/>
      <c r="BQ53" s="1627"/>
      <c r="BR53" s="1627"/>
    </row>
    <row r="54" spans="1:82">
      <c r="A54" s="970" t="s">
        <v>454</v>
      </c>
      <c r="B54" s="1799" t="s">
        <v>455</v>
      </c>
      <c r="C54" s="970"/>
      <c r="D54" s="1729">
        <v>15484134</v>
      </c>
      <c r="E54" s="970"/>
      <c r="F54" s="970"/>
      <c r="G54" s="970"/>
      <c r="H54" s="1729">
        <v>17917839</v>
      </c>
      <c r="I54" s="970"/>
      <c r="J54" s="970"/>
      <c r="K54" s="970">
        <v>90.3</v>
      </c>
      <c r="L54" s="970"/>
      <c r="M54" s="970"/>
      <c r="N54" s="970"/>
      <c r="O54" s="970"/>
      <c r="P54" s="970"/>
      <c r="Q54" s="970"/>
      <c r="R54" s="1729">
        <v>13620616</v>
      </c>
      <c r="S54" s="970"/>
      <c r="T54" s="1729">
        <v>8421292</v>
      </c>
      <c r="U54" s="970"/>
      <c r="V54" s="970"/>
      <c r="W54" s="970"/>
      <c r="X54" s="970"/>
      <c r="Y54" s="970"/>
      <c r="Z54" s="1729">
        <v>17424649</v>
      </c>
      <c r="AA54" s="970"/>
      <c r="AB54" s="1729">
        <v>18677385</v>
      </c>
      <c r="AC54" s="970"/>
      <c r="AD54" s="970"/>
      <c r="AE54" s="970"/>
      <c r="AF54" s="1627"/>
      <c r="AG54" s="1627"/>
      <c r="AH54" s="1627"/>
      <c r="AI54" s="1627"/>
      <c r="AJ54" s="1627"/>
      <c r="AK54" s="1627"/>
      <c r="AL54" s="1627"/>
      <c r="AM54" s="1627"/>
      <c r="AN54" s="1627"/>
      <c r="AO54" s="1627"/>
      <c r="AP54" s="1627"/>
      <c r="AQ54" s="1627"/>
      <c r="AR54" s="1627"/>
      <c r="AS54" s="1627"/>
      <c r="AT54" s="1627"/>
      <c r="AU54" s="1627"/>
      <c r="AV54" s="1627"/>
      <c r="AW54" s="1627"/>
      <c r="AX54" s="1627"/>
      <c r="AY54" s="1627"/>
      <c r="AZ54" s="1627"/>
      <c r="BA54" s="1627"/>
      <c r="BB54" s="1627"/>
      <c r="BC54" s="1627"/>
      <c r="BD54" s="1627"/>
      <c r="BE54" s="1627"/>
      <c r="BF54" s="1627"/>
      <c r="BG54" s="1627"/>
      <c r="BH54" s="1627"/>
      <c r="BI54" s="1627"/>
      <c r="BJ54" s="1627"/>
      <c r="BK54" s="1627"/>
      <c r="BL54" s="1627"/>
      <c r="BM54" s="1627"/>
      <c r="BN54" s="1627"/>
      <c r="BO54" s="1627"/>
      <c r="BP54" s="1627"/>
      <c r="BQ54" s="1627"/>
      <c r="BR54" s="1627"/>
      <c r="BT54" s="1739" t="s">
        <v>455</v>
      </c>
      <c r="BU54" s="971" t="s">
        <v>454</v>
      </c>
      <c r="BV54" s="16"/>
      <c r="BW54" s="1783">
        <v>10710506</v>
      </c>
      <c r="BX54" s="16"/>
      <c r="BY54" s="1783">
        <v>11398500</v>
      </c>
      <c r="BZ54" s="16"/>
      <c r="CA54" s="16"/>
      <c r="CB54" s="16"/>
      <c r="CC54" s="16"/>
      <c r="CD54" s="16"/>
    </row>
    <row r="55" spans="1:82">
      <c r="A55" s="1628" t="s">
        <v>8</v>
      </c>
      <c r="B55" s="1786" t="s">
        <v>455</v>
      </c>
      <c r="C55" s="1628"/>
      <c r="D55" s="2120">
        <v>16715993</v>
      </c>
      <c r="E55" s="1628"/>
      <c r="F55" s="1628"/>
      <c r="G55" s="1628"/>
      <c r="H55" s="2120">
        <v>19635795</v>
      </c>
      <c r="I55" s="1628"/>
      <c r="J55" s="1628"/>
      <c r="K55" s="1628">
        <v>93.3</v>
      </c>
      <c r="L55" s="1628"/>
      <c r="M55" s="1628"/>
      <c r="N55" s="1628"/>
      <c r="O55" s="1628"/>
      <c r="P55" s="1628"/>
      <c r="Q55" s="1628"/>
      <c r="R55" s="2120">
        <v>14937434</v>
      </c>
      <c r="S55" s="1628"/>
      <c r="T55" s="2120">
        <v>9785354</v>
      </c>
      <c r="U55" s="1628"/>
      <c r="V55" s="1628"/>
      <c r="W55" s="1628"/>
      <c r="X55" s="1628"/>
      <c r="Y55" s="1628"/>
      <c r="Z55" s="2120">
        <v>19022393</v>
      </c>
      <c r="AA55" s="1628"/>
      <c r="AB55" s="2120">
        <v>20063847</v>
      </c>
      <c r="AC55" s="1628"/>
      <c r="AD55" s="1628"/>
      <c r="AE55" s="1628"/>
      <c r="AF55" s="1627"/>
      <c r="AG55" s="1627"/>
      <c r="AH55" s="1627"/>
      <c r="AI55" s="1627"/>
      <c r="AJ55" s="1627"/>
      <c r="AK55" s="1627"/>
      <c r="AL55" s="1627"/>
      <c r="AM55" s="1627"/>
      <c r="AN55" s="1627"/>
      <c r="AO55" s="1627"/>
      <c r="AP55" s="1627"/>
      <c r="AQ55" s="1627"/>
      <c r="AR55" s="1627"/>
      <c r="AS55" s="1627"/>
      <c r="AT55" s="1627"/>
      <c r="AU55" s="1627"/>
      <c r="AV55" s="1627"/>
      <c r="AW55" s="1627"/>
      <c r="AX55" s="1627"/>
      <c r="AY55" s="1627"/>
      <c r="AZ55" s="1627"/>
      <c r="BA55" s="1627"/>
      <c r="BB55" s="1627"/>
      <c r="BC55" s="1627"/>
      <c r="BD55" s="1627"/>
      <c r="BE55" s="1627"/>
      <c r="BF55" s="1627"/>
      <c r="BG55" s="1627"/>
      <c r="BH55" s="1627"/>
      <c r="BI55" s="1627"/>
      <c r="BJ55" s="1627"/>
      <c r="BK55" s="1627"/>
      <c r="BL55" s="1627"/>
      <c r="BM55" s="1627"/>
      <c r="BN55" s="1627"/>
      <c r="BO55" s="1627"/>
      <c r="BP55" s="1627"/>
      <c r="BQ55" s="1627"/>
      <c r="BR55" s="1627"/>
      <c r="BT55" s="1784" t="s">
        <v>455</v>
      </c>
      <c r="BU55" s="1751" t="s">
        <v>8</v>
      </c>
      <c r="BV55" s="13"/>
      <c r="BW55" s="1785">
        <v>12163821</v>
      </c>
      <c r="BX55" s="13"/>
      <c r="BY55" s="1785">
        <v>12786931</v>
      </c>
      <c r="BZ55" s="13"/>
      <c r="CA55" s="13"/>
      <c r="CB55" s="13"/>
      <c r="CC55" s="13"/>
      <c r="CD55" s="13"/>
    </row>
    <row r="56" spans="1:82">
      <c r="A56" s="1627"/>
      <c r="B56" s="1627"/>
      <c r="C56" s="1627"/>
      <c r="D56" s="1627"/>
      <c r="E56" s="1627"/>
      <c r="F56" s="1627"/>
      <c r="G56" s="1627"/>
      <c r="H56" s="1627"/>
      <c r="I56" s="1627"/>
      <c r="J56" s="1627"/>
      <c r="K56" s="1627"/>
      <c r="L56" s="1627"/>
      <c r="M56" s="1627"/>
      <c r="N56" s="1627"/>
      <c r="O56" s="1627"/>
      <c r="P56" s="1627"/>
      <c r="Q56" s="1627"/>
      <c r="R56" s="1627"/>
      <c r="S56" s="1627"/>
      <c r="T56" s="1627"/>
      <c r="U56" s="1627"/>
      <c r="V56" s="1627"/>
      <c r="W56" s="1627"/>
      <c r="X56" s="1627"/>
      <c r="Y56" s="1627"/>
      <c r="Z56" s="1627"/>
      <c r="AA56" s="1627"/>
      <c r="AB56" s="1627"/>
      <c r="AC56" s="1627"/>
      <c r="AD56" s="1627"/>
      <c r="AE56" s="1627"/>
      <c r="AF56" s="1627"/>
      <c r="AG56" s="1627"/>
      <c r="AH56" s="1627"/>
      <c r="AI56" s="1627"/>
      <c r="AJ56" s="1627"/>
      <c r="AK56" s="1627"/>
      <c r="AL56" s="1627"/>
      <c r="AM56" s="1627"/>
      <c r="AN56" s="1627"/>
      <c r="AO56" s="1627"/>
      <c r="AP56" s="1627"/>
      <c r="AQ56" s="1627"/>
      <c r="AR56" s="1627"/>
      <c r="AS56" s="1627"/>
      <c r="AT56" s="1627"/>
      <c r="AU56" s="1627"/>
      <c r="AV56" s="1627"/>
      <c r="AW56" s="1627"/>
      <c r="AX56" s="1627"/>
      <c r="AY56" s="1627"/>
      <c r="AZ56" s="1627"/>
      <c r="BA56" s="1627"/>
      <c r="BB56" s="1627"/>
      <c r="BC56" s="1627"/>
      <c r="BD56" s="1627"/>
      <c r="BE56" s="1627" t="s">
        <v>456</v>
      </c>
      <c r="BF56" s="1627"/>
      <c r="BG56" s="1627"/>
      <c r="BH56" s="1627" t="s">
        <v>436</v>
      </c>
      <c r="BI56" s="1627"/>
      <c r="BJ56" s="1627"/>
      <c r="BK56" s="1627"/>
      <c r="BL56" s="1627"/>
      <c r="BM56" s="1627"/>
      <c r="BN56" s="1627"/>
      <c r="BO56" s="1627"/>
      <c r="BP56" s="1627"/>
      <c r="BQ56" s="1627"/>
      <c r="BR56" s="1627"/>
    </row>
    <row r="57" spans="1:82">
      <c r="A57" s="1627"/>
      <c r="B57" s="1627"/>
      <c r="C57" s="1627"/>
      <c r="D57" s="1627"/>
      <c r="E57" s="1627"/>
      <c r="F57" s="1627"/>
      <c r="G57" s="1627"/>
      <c r="H57" s="1627"/>
      <c r="I57" s="1627"/>
      <c r="J57" s="1627"/>
      <c r="K57" s="1627"/>
      <c r="L57" s="1627"/>
      <c r="M57" s="1627"/>
      <c r="N57" s="1627"/>
      <c r="O57" s="1627"/>
      <c r="P57" s="1627"/>
      <c r="Q57" s="1627"/>
      <c r="R57" s="1627"/>
      <c r="S57" s="1627"/>
      <c r="T57" s="1627"/>
      <c r="U57" s="1627"/>
      <c r="V57" s="1627"/>
      <c r="W57" s="1627"/>
      <c r="X57" s="1627"/>
      <c r="Y57" s="1627"/>
      <c r="Z57" s="1627"/>
      <c r="AA57" s="1627"/>
      <c r="AB57" s="1627"/>
      <c r="AC57" s="1627"/>
      <c r="AD57" s="1627"/>
      <c r="AE57" s="1627"/>
      <c r="AF57" s="1627"/>
      <c r="AG57" s="1627"/>
      <c r="AH57" s="1627"/>
      <c r="AI57" s="1627"/>
      <c r="AJ57" s="1627"/>
      <c r="AK57" s="1627"/>
      <c r="AL57" s="1627"/>
      <c r="AM57" s="1627"/>
      <c r="AN57" s="1627"/>
      <c r="AO57" s="1627"/>
      <c r="AP57" s="1627"/>
      <c r="AQ57" s="1627"/>
      <c r="AR57" s="1627"/>
      <c r="AS57" s="1627"/>
      <c r="AT57" s="1627"/>
      <c r="AU57" s="1627"/>
      <c r="AV57" s="1627"/>
      <c r="AW57" s="1627"/>
      <c r="AX57" s="1627"/>
      <c r="AY57" s="1627"/>
      <c r="AZ57" s="1627"/>
      <c r="BA57" s="1627"/>
      <c r="BB57" s="1627"/>
      <c r="BC57" s="1627"/>
      <c r="BD57" s="1627"/>
      <c r="BE57" s="1627" t="s">
        <v>440</v>
      </c>
      <c r="BF57" s="1627" t="s">
        <v>441</v>
      </c>
      <c r="BG57" s="1627" t="s">
        <v>436</v>
      </c>
      <c r="BH57" s="1627" t="s">
        <v>440</v>
      </c>
      <c r="BI57" s="1627" t="s">
        <v>441</v>
      </c>
      <c r="BJ57" s="1627"/>
      <c r="BK57" s="1627"/>
      <c r="BL57" s="1627"/>
      <c r="BM57" s="1627"/>
      <c r="BN57" s="1627"/>
      <c r="BO57" s="1627"/>
      <c r="BP57" s="1627"/>
      <c r="BQ57" s="1627"/>
      <c r="BR57" s="1627"/>
    </row>
    <row r="58" spans="1:82">
      <c r="A58" s="1627"/>
      <c r="B58" s="1627"/>
      <c r="C58" s="1627"/>
      <c r="D58" s="1627"/>
      <c r="E58" s="1627"/>
      <c r="F58" s="1627"/>
      <c r="G58" s="1627"/>
      <c r="H58" s="1627"/>
      <c r="I58" s="1627"/>
      <c r="J58" s="1627"/>
      <c r="K58" s="1627"/>
      <c r="L58" s="1627"/>
      <c r="M58" s="1627"/>
      <c r="N58" s="1627"/>
      <c r="O58" s="1627"/>
      <c r="P58" s="1627"/>
      <c r="Q58" s="1627"/>
      <c r="R58" s="1627"/>
      <c r="S58" s="1627"/>
      <c r="T58" s="1627"/>
      <c r="U58" s="1627"/>
      <c r="V58" s="1627"/>
      <c r="W58" s="1627"/>
      <c r="X58" s="1627"/>
      <c r="Y58" s="1627"/>
      <c r="Z58" s="1627"/>
      <c r="AA58" s="1627"/>
      <c r="AB58" s="1627"/>
      <c r="AC58" s="1627"/>
      <c r="AD58" s="1627"/>
      <c r="AE58" s="1627"/>
      <c r="AF58" s="1627"/>
      <c r="AG58" s="1627"/>
      <c r="AH58" s="1627"/>
      <c r="AI58" s="1627"/>
      <c r="AJ58" s="1627"/>
      <c r="AK58" s="1627"/>
      <c r="AL58" s="1627"/>
      <c r="AM58" s="1627"/>
      <c r="AN58" s="1627"/>
      <c r="AO58" s="1627"/>
      <c r="AP58" s="1627"/>
      <c r="AQ58" s="1627"/>
      <c r="AR58" s="1627"/>
      <c r="AS58" s="1627"/>
      <c r="AT58" s="1627"/>
      <c r="AU58" s="1627"/>
      <c r="AV58" s="1627"/>
      <c r="AW58" s="1627"/>
      <c r="AX58" s="1627"/>
      <c r="AY58" s="1627"/>
      <c r="AZ58" s="1627"/>
      <c r="BA58" s="1627"/>
      <c r="BB58" s="1627"/>
      <c r="BC58" s="1627"/>
      <c r="BD58" s="1627"/>
      <c r="BE58" s="2134"/>
      <c r="BF58" s="2134"/>
      <c r="BG58" s="1627" t="s">
        <v>457</v>
      </c>
      <c r="BH58" s="2134">
        <f t="shared" ref="BH58:BH66" si="39">ROUND(L27/$L$30*100,1)</f>
        <v>97.6</v>
      </c>
      <c r="BI58" s="2134">
        <f>ROUND(AN27/$AN$30*100,1)</f>
        <v>96.2</v>
      </c>
      <c r="BJ58" s="1627"/>
      <c r="BK58" s="1627"/>
      <c r="BL58" s="1627"/>
      <c r="BM58" s="1627"/>
      <c r="BN58" s="1627"/>
      <c r="BO58" s="1627"/>
      <c r="BP58" s="1627"/>
      <c r="BQ58" s="1627"/>
      <c r="BR58" s="1627"/>
    </row>
    <row r="59" spans="1:82">
      <c r="A59" s="1627"/>
      <c r="B59" s="1627"/>
      <c r="C59" s="1627"/>
      <c r="D59" s="1627"/>
      <c r="E59" s="1627"/>
      <c r="F59" s="1627"/>
      <c r="G59" s="1627"/>
      <c r="H59" s="1627"/>
      <c r="I59" s="1627"/>
      <c r="J59" s="1627"/>
      <c r="K59" s="1627"/>
      <c r="L59" s="1627"/>
      <c r="M59" s="1627"/>
      <c r="N59" s="1627"/>
      <c r="O59" s="1627"/>
      <c r="P59" s="1627"/>
      <c r="Q59" s="1627"/>
      <c r="R59" s="1627"/>
      <c r="S59" s="1627"/>
      <c r="T59" s="1627"/>
      <c r="U59" s="1627"/>
      <c r="V59" s="1627"/>
      <c r="W59" s="1627"/>
      <c r="X59" s="1627"/>
      <c r="Y59" s="1627"/>
      <c r="Z59" s="1627"/>
      <c r="AA59" s="1627"/>
      <c r="AB59" s="1627"/>
      <c r="AC59" s="1627"/>
      <c r="AD59" s="1627"/>
      <c r="AE59" s="1627"/>
      <c r="AF59" s="1627"/>
      <c r="AG59" s="1627"/>
      <c r="AH59" s="1627"/>
      <c r="AI59" s="1627"/>
      <c r="AJ59" s="1627"/>
      <c r="AK59" s="1627"/>
      <c r="AL59" s="1627"/>
      <c r="AM59" s="1627"/>
      <c r="AN59" s="1627"/>
      <c r="AO59" s="1627"/>
      <c r="AP59" s="1627"/>
      <c r="AQ59" s="1627"/>
      <c r="AR59" s="1627"/>
      <c r="AS59" s="1627"/>
      <c r="AT59" s="1627"/>
      <c r="AU59" s="1627"/>
      <c r="AV59" s="1627"/>
      <c r="AW59" s="1627"/>
      <c r="AX59" s="1627"/>
      <c r="AY59" s="1627"/>
      <c r="AZ59" s="1627"/>
      <c r="BA59" s="1627"/>
      <c r="BB59" s="1627"/>
      <c r="BC59" s="1627"/>
      <c r="BD59" s="1627"/>
      <c r="BE59" s="2134"/>
      <c r="BF59" s="2134"/>
      <c r="BG59" s="1627" t="s">
        <v>444</v>
      </c>
      <c r="BH59" s="2134">
        <f t="shared" si="39"/>
        <v>97.7</v>
      </c>
      <c r="BI59" s="2134">
        <f t="shared" ref="BI59:BI66" si="40">ROUND(AN28/$AN$30*100,1)</f>
        <v>96.6</v>
      </c>
      <c r="BJ59" s="1627"/>
      <c r="BK59" s="1627"/>
      <c r="BL59" s="1627"/>
      <c r="BM59" s="1627"/>
      <c r="BN59" s="1627"/>
      <c r="BO59" s="1627"/>
      <c r="BP59" s="1627"/>
      <c r="BQ59" s="1627"/>
      <c r="BR59" s="1627"/>
    </row>
    <row r="60" spans="1:82">
      <c r="A60" s="1627"/>
      <c r="B60" s="1627"/>
      <c r="C60" s="1627"/>
      <c r="D60" s="1627"/>
      <c r="E60" s="1627"/>
      <c r="F60" s="1627"/>
      <c r="G60" s="1627"/>
      <c r="H60" s="1627"/>
      <c r="I60" s="1627"/>
      <c r="J60" s="1627"/>
      <c r="K60" s="1627"/>
      <c r="L60" s="1627"/>
      <c r="M60" s="1627"/>
      <c r="N60" s="1627"/>
      <c r="O60" s="1627"/>
      <c r="P60" s="1627"/>
      <c r="Q60" s="1627"/>
      <c r="R60" s="1627"/>
      <c r="S60" s="1627"/>
      <c r="T60" s="1627"/>
      <c r="U60" s="1627"/>
      <c r="V60" s="1627"/>
      <c r="W60" s="1627"/>
      <c r="X60" s="1627"/>
      <c r="Y60" s="1627"/>
      <c r="Z60" s="1627"/>
      <c r="AA60" s="1627"/>
      <c r="AB60" s="1627"/>
      <c r="AC60" s="1627"/>
      <c r="AD60" s="1627"/>
      <c r="AE60" s="1627"/>
      <c r="AF60" s="1627"/>
      <c r="AG60" s="1627"/>
      <c r="AH60" s="1627"/>
      <c r="AI60" s="1627"/>
      <c r="AJ60" s="1627"/>
      <c r="AK60" s="1627"/>
      <c r="AL60" s="1627"/>
      <c r="AM60" s="1627"/>
      <c r="AN60" s="1627"/>
      <c r="AO60" s="1627"/>
      <c r="AP60" s="1627"/>
      <c r="AQ60" s="1627"/>
      <c r="AR60" s="1627"/>
      <c r="AS60" s="1627"/>
      <c r="AT60" s="1627"/>
      <c r="AU60" s="1627"/>
      <c r="AV60" s="1627"/>
      <c r="AW60" s="1627"/>
      <c r="AX60" s="1627"/>
      <c r="AY60" s="1627"/>
      <c r="AZ60" s="1627"/>
      <c r="BA60" s="1627"/>
      <c r="BB60" s="1627"/>
      <c r="BC60" s="1627"/>
      <c r="BD60" s="1627"/>
      <c r="BE60" s="2134"/>
      <c r="BF60" s="2134"/>
      <c r="BG60" s="1627" t="s">
        <v>446</v>
      </c>
      <c r="BH60" s="2134">
        <f t="shared" si="39"/>
        <v>98.4</v>
      </c>
      <c r="BI60" s="2134">
        <f t="shared" si="40"/>
        <v>97.4</v>
      </c>
      <c r="BJ60" s="1627"/>
      <c r="BK60" s="1627"/>
      <c r="BL60" s="1627"/>
      <c r="BM60" s="1627"/>
      <c r="BN60" s="1627"/>
      <c r="BO60" s="1627"/>
      <c r="BP60" s="1627"/>
      <c r="BQ60" s="1627"/>
      <c r="BR60" s="1627"/>
    </row>
    <row r="61" spans="1:82">
      <c r="A61" s="1627"/>
      <c r="B61" s="1627"/>
      <c r="C61" s="1627"/>
      <c r="D61" s="1627"/>
      <c r="E61" s="1627"/>
      <c r="F61" s="1627"/>
      <c r="G61" s="1627"/>
      <c r="H61" s="1627"/>
      <c r="I61" s="1627"/>
      <c r="J61" s="1627"/>
      <c r="K61" s="1627"/>
      <c r="L61" s="1627"/>
      <c r="M61" s="1627"/>
      <c r="N61" s="1627"/>
      <c r="O61" s="1627"/>
      <c r="P61" s="1627"/>
      <c r="Q61" s="1627"/>
      <c r="R61" s="1627"/>
      <c r="S61" s="1627"/>
      <c r="T61" s="1627"/>
      <c r="U61" s="1627"/>
      <c r="V61" s="1627"/>
      <c r="W61" s="1627"/>
      <c r="X61" s="1627"/>
      <c r="Y61" s="1627"/>
      <c r="Z61" s="1627"/>
      <c r="AA61" s="1627"/>
      <c r="AB61" s="1627"/>
      <c r="AC61" s="1627"/>
      <c r="AD61" s="1627"/>
      <c r="AE61" s="1627"/>
      <c r="AF61" s="1627"/>
      <c r="AG61" s="1627"/>
      <c r="AH61" s="1627"/>
      <c r="AI61" s="1627"/>
      <c r="AJ61" s="1627"/>
      <c r="AK61" s="1627"/>
      <c r="AL61" s="1627"/>
      <c r="AM61" s="1627"/>
      <c r="AN61" s="1627"/>
      <c r="AO61" s="1627"/>
      <c r="AP61" s="1627"/>
      <c r="AQ61" s="1627"/>
      <c r="AR61" s="1627"/>
      <c r="AS61" s="1627"/>
      <c r="AT61" s="1627"/>
      <c r="AU61" s="1627"/>
      <c r="AV61" s="1627"/>
      <c r="AW61" s="1627"/>
      <c r="AX61" s="1627"/>
      <c r="AY61" s="1627"/>
      <c r="AZ61" s="1627"/>
      <c r="BA61" s="1627"/>
      <c r="BB61" s="1627"/>
      <c r="BC61" s="1627"/>
      <c r="BD61" s="1627"/>
      <c r="BE61" s="2134"/>
      <c r="BF61" s="2134"/>
      <c r="BG61" s="1627" t="s">
        <v>447</v>
      </c>
      <c r="BH61" s="2134">
        <f t="shared" si="39"/>
        <v>100</v>
      </c>
      <c r="BI61" s="2134">
        <f t="shared" si="40"/>
        <v>100</v>
      </c>
      <c r="BJ61" s="1627"/>
      <c r="BK61" s="1627"/>
      <c r="BL61" s="1627"/>
      <c r="BM61" s="1627"/>
      <c r="BN61" s="1627"/>
      <c r="BO61" s="1627"/>
      <c r="BP61" s="1627"/>
      <c r="BQ61" s="1627"/>
      <c r="BR61" s="1627"/>
    </row>
    <row r="62" spans="1:82">
      <c r="A62" s="1627"/>
      <c r="B62" s="1627"/>
      <c r="C62" s="1627"/>
      <c r="D62" s="1627"/>
      <c r="E62" s="1627"/>
      <c r="F62" s="1627"/>
      <c r="G62" s="1627"/>
      <c r="H62" s="1627"/>
      <c r="I62" s="1627"/>
      <c r="J62" s="1627"/>
      <c r="K62" s="1627"/>
      <c r="L62" s="1627"/>
      <c r="M62" s="1627"/>
      <c r="N62" s="1627"/>
      <c r="O62" s="1627"/>
      <c r="P62" s="1627"/>
      <c r="Q62" s="1627"/>
      <c r="R62" s="1627"/>
      <c r="S62" s="1627"/>
      <c r="T62" s="1627"/>
      <c r="U62" s="1627"/>
      <c r="V62" s="1627"/>
      <c r="W62" s="1627"/>
      <c r="X62" s="1627"/>
      <c r="Y62" s="1627"/>
      <c r="Z62" s="1627"/>
      <c r="AA62" s="1627"/>
      <c r="AB62" s="1627"/>
      <c r="AC62" s="1627"/>
      <c r="AD62" s="1627"/>
      <c r="AE62" s="1627"/>
      <c r="AF62" s="1627"/>
      <c r="AG62" s="1627"/>
      <c r="AH62" s="1627"/>
      <c r="AI62" s="1627"/>
      <c r="AJ62" s="1627"/>
      <c r="AK62" s="1627"/>
      <c r="AL62" s="1627"/>
      <c r="AM62" s="1627"/>
      <c r="AN62" s="1627"/>
      <c r="AO62" s="1627"/>
      <c r="AP62" s="1627"/>
      <c r="AQ62" s="1627"/>
      <c r="AR62" s="1627"/>
      <c r="AS62" s="1627"/>
      <c r="AT62" s="1627"/>
      <c r="AU62" s="1627"/>
      <c r="AV62" s="1627"/>
      <c r="AW62" s="1627"/>
      <c r="AX62" s="1627"/>
      <c r="AY62" s="1627"/>
      <c r="AZ62" s="1627"/>
      <c r="BA62" s="1627"/>
      <c r="BB62" s="1627"/>
      <c r="BC62" s="1627"/>
      <c r="BD62" s="1627"/>
      <c r="BE62" s="2134">
        <f>L31/$L$31*100</f>
        <v>100</v>
      </c>
      <c r="BF62" s="2134">
        <f>AN31/$AN$31*100</f>
        <v>100</v>
      </c>
      <c r="BG62" s="1627" t="s">
        <v>448</v>
      </c>
      <c r="BH62" s="2134">
        <f t="shared" si="39"/>
        <v>100.5</v>
      </c>
      <c r="BI62" s="2134">
        <f t="shared" si="40"/>
        <v>99.6</v>
      </c>
      <c r="BJ62" s="1627"/>
      <c r="BK62" s="1627"/>
      <c r="BL62" s="1627"/>
      <c r="BM62" s="1627"/>
      <c r="BN62" s="1627"/>
      <c r="BO62" s="1627"/>
      <c r="BP62" s="1627"/>
      <c r="BQ62" s="1627"/>
      <c r="BR62" s="1627"/>
    </row>
    <row r="63" spans="1:82">
      <c r="A63" s="1627"/>
      <c r="B63" s="1627"/>
      <c r="C63" s="1627"/>
      <c r="D63" s="1627"/>
      <c r="E63" s="1627"/>
      <c r="F63" s="1627"/>
      <c r="G63" s="1627"/>
      <c r="H63" s="1627"/>
      <c r="I63" s="1627"/>
      <c r="J63" s="1627"/>
      <c r="K63" s="1627"/>
      <c r="L63" s="1627"/>
      <c r="M63" s="1627"/>
      <c r="N63" s="1627"/>
      <c r="O63" s="1627"/>
      <c r="P63" s="1627"/>
      <c r="Q63" s="1627"/>
      <c r="R63" s="1627"/>
      <c r="S63" s="1627"/>
      <c r="T63" s="1627"/>
      <c r="U63" s="1627"/>
      <c r="V63" s="1627"/>
      <c r="W63" s="1627"/>
      <c r="X63" s="1627"/>
      <c r="Y63" s="1627"/>
      <c r="Z63" s="1627"/>
      <c r="AA63" s="1627"/>
      <c r="AB63" s="1627"/>
      <c r="AC63" s="1627"/>
      <c r="AD63" s="1627"/>
      <c r="AE63" s="1627"/>
      <c r="AF63" s="1627"/>
      <c r="AG63" s="1627"/>
      <c r="AH63" s="1627"/>
      <c r="AI63" s="1627"/>
      <c r="AJ63" s="1627"/>
      <c r="AK63" s="1627"/>
      <c r="AL63" s="1627"/>
      <c r="AM63" s="1627"/>
      <c r="AN63" s="1627"/>
      <c r="AO63" s="1627"/>
      <c r="AP63" s="1627"/>
      <c r="AQ63" s="1627"/>
      <c r="AR63" s="1627"/>
      <c r="AS63" s="1627"/>
      <c r="AT63" s="1627"/>
      <c r="AU63" s="1627"/>
      <c r="AV63" s="1627"/>
      <c r="AW63" s="1627"/>
      <c r="AX63" s="1627"/>
      <c r="AY63" s="1627"/>
      <c r="AZ63" s="1627"/>
      <c r="BA63" s="1627"/>
      <c r="BB63" s="1627"/>
      <c r="BC63" s="1627"/>
      <c r="BD63" s="1627"/>
      <c r="BE63" s="2134">
        <f>L32/$L$31*100</f>
        <v>101.10508011391046</v>
      </c>
      <c r="BF63" s="2134">
        <f>AN32/$AN$31*100</f>
        <v>101.27653200288229</v>
      </c>
      <c r="BG63" s="1627" t="s">
        <v>449</v>
      </c>
      <c r="BH63" s="2134">
        <f t="shared" si="39"/>
        <v>101.6</v>
      </c>
      <c r="BI63" s="2134">
        <f t="shared" si="40"/>
        <v>100.9</v>
      </c>
      <c r="BJ63" s="1627"/>
      <c r="BK63" s="1627"/>
      <c r="BL63" s="1627"/>
      <c r="BM63" s="1627"/>
      <c r="BN63" s="1627"/>
      <c r="BO63" s="1627"/>
      <c r="BP63" s="1627"/>
      <c r="BQ63" s="1627"/>
      <c r="BR63" s="1627"/>
    </row>
    <row r="64" spans="1:82">
      <c r="A64" s="1627"/>
      <c r="B64" s="1627"/>
      <c r="C64" s="1627"/>
      <c r="D64" s="1627"/>
      <c r="E64" s="1627"/>
      <c r="F64" s="1627"/>
      <c r="G64" s="1627"/>
      <c r="H64" s="1627"/>
      <c r="I64" s="1627"/>
      <c r="J64" s="1627"/>
      <c r="K64" s="1627"/>
      <c r="L64" s="1627"/>
      <c r="M64" s="1627"/>
      <c r="N64" s="1627"/>
      <c r="O64" s="1627"/>
      <c r="P64" s="1627"/>
      <c r="Q64" s="1627"/>
      <c r="R64" s="1627"/>
      <c r="S64" s="1627"/>
      <c r="T64" s="1627"/>
      <c r="U64" s="1627"/>
      <c r="V64" s="1627"/>
      <c r="W64" s="1627"/>
      <c r="X64" s="1627"/>
      <c r="Y64" s="1627"/>
      <c r="Z64" s="1627"/>
      <c r="AA64" s="1627"/>
      <c r="AB64" s="1627"/>
      <c r="AC64" s="1627"/>
      <c r="AD64" s="1627"/>
      <c r="AE64" s="1627"/>
      <c r="AF64" s="1627"/>
      <c r="AG64" s="1627"/>
      <c r="AH64" s="1627"/>
      <c r="AI64" s="1627"/>
      <c r="AJ64" s="1627"/>
      <c r="AK64" s="1627"/>
      <c r="AL64" s="1627"/>
      <c r="AM64" s="1627"/>
      <c r="AN64" s="1627"/>
      <c r="AO64" s="1627"/>
      <c r="AP64" s="1627"/>
      <c r="AQ64" s="1627"/>
      <c r="AR64" s="1627"/>
      <c r="AS64" s="1627"/>
      <c r="AT64" s="1627"/>
      <c r="AU64" s="1627"/>
      <c r="AV64" s="1627"/>
      <c r="AW64" s="1627"/>
      <c r="AX64" s="1627"/>
      <c r="AY64" s="1627"/>
      <c r="AZ64" s="1627"/>
      <c r="BA64" s="1627"/>
      <c r="BB64" s="1627"/>
      <c r="BC64" s="1627"/>
      <c r="BD64" s="1627"/>
      <c r="BE64" s="2134">
        <f>L33/$L$31*100</f>
        <v>101.73821119745421</v>
      </c>
      <c r="BF64" s="2134">
        <f>AN33/$AN$31*100</f>
        <v>102.20460384097245</v>
      </c>
      <c r="BG64" s="1627" t="s">
        <v>450</v>
      </c>
      <c r="BH64" s="2134">
        <f t="shared" si="39"/>
        <v>102.2</v>
      </c>
      <c r="BI64" s="2134">
        <f t="shared" si="40"/>
        <v>101.8</v>
      </c>
      <c r="BJ64" s="1627"/>
      <c r="BK64" s="1627"/>
      <c r="BL64" s="1627"/>
      <c r="BM64" s="1627"/>
      <c r="BN64" s="1627"/>
      <c r="BO64" s="1627"/>
      <c r="BP64" s="1627"/>
      <c r="BQ64" s="1627"/>
      <c r="BR64" s="1627"/>
    </row>
    <row r="65" spans="1:70">
      <c r="A65" s="1627"/>
      <c r="B65" s="1627"/>
      <c r="C65" s="1627"/>
      <c r="D65" s="1627"/>
      <c r="E65" s="1627"/>
      <c r="F65" s="1627"/>
      <c r="G65" s="1627"/>
      <c r="H65" s="1627"/>
      <c r="I65" s="1627"/>
      <c r="J65" s="1627"/>
      <c r="K65" s="1627"/>
      <c r="L65" s="1627"/>
      <c r="M65" s="1627"/>
      <c r="N65" s="1627"/>
      <c r="O65" s="1627"/>
      <c r="P65" s="1627"/>
      <c r="Q65" s="1627"/>
      <c r="R65" s="1627"/>
      <c r="S65" s="1627"/>
      <c r="T65" s="1627"/>
      <c r="U65" s="1627"/>
      <c r="V65" s="1627"/>
      <c r="W65" s="1627"/>
      <c r="X65" s="1627"/>
      <c r="Y65" s="1627"/>
      <c r="Z65" s="1627"/>
      <c r="AA65" s="1627"/>
      <c r="AB65" s="1627"/>
      <c r="AC65" s="1627"/>
      <c r="AD65" s="1627"/>
      <c r="AE65" s="1627"/>
      <c r="AF65" s="1627"/>
      <c r="AG65" s="1627"/>
      <c r="AH65" s="1627"/>
      <c r="AI65" s="1627"/>
      <c r="AJ65" s="1627"/>
      <c r="AK65" s="1627"/>
      <c r="AL65" s="1627"/>
      <c r="AM65" s="1627"/>
      <c r="AN65" s="1627"/>
      <c r="AO65" s="1627"/>
      <c r="AP65" s="1627"/>
      <c r="AQ65" s="1627"/>
      <c r="AR65" s="1627"/>
      <c r="AS65" s="1627"/>
      <c r="AT65" s="1627"/>
      <c r="AU65" s="1627"/>
      <c r="AV65" s="1627"/>
      <c r="AW65" s="1627"/>
      <c r="AX65" s="1627"/>
      <c r="AY65" s="1627"/>
      <c r="AZ65" s="1627"/>
      <c r="BA65" s="1627"/>
      <c r="BB65" s="1627"/>
      <c r="BC65" s="1627"/>
      <c r="BD65" s="1627"/>
      <c r="BE65" s="2134">
        <f>L34/$L$31*100</f>
        <v>103.94097412076069</v>
      </c>
      <c r="BF65" s="2134">
        <f>AN34/$AN$31*100</f>
        <v>104.1836562862245</v>
      </c>
      <c r="BG65" s="1627" t="s">
        <v>451</v>
      </c>
      <c r="BH65" s="2134">
        <f t="shared" si="39"/>
        <v>104.4</v>
      </c>
      <c r="BI65" s="2134">
        <f t="shared" si="40"/>
        <v>103.8</v>
      </c>
      <c r="BJ65" s="1627"/>
      <c r="BK65" s="1627"/>
      <c r="BL65" s="1627"/>
      <c r="BM65" s="1627"/>
      <c r="BN65" s="1627"/>
      <c r="BO65" s="1627"/>
      <c r="BP65" s="1627"/>
      <c r="BQ65" s="1627"/>
      <c r="BR65" s="1627"/>
    </row>
    <row r="66" spans="1:70">
      <c r="A66" s="1627"/>
      <c r="B66" s="1627"/>
      <c r="C66" s="1627"/>
      <c r="D66" s="1627"/>
      <c r="E66" s="1627"/>
      <c r="F66" s="1627"/>
      <c r="G66" s="1627"/>
      <c r="H66" s="1627"/>
      <c r="I66" s="1627"/>
      <c r="J66" s="1627"/>
      <c r="K66" s="1627"/>
      <c r="L66" s="1627"/>
      <c r="M66" s="1627"/>
      <c r="N66" s="1627"/>
      <c r="O66" s="1627"/>
      <c r="P66" s="1627"/>
      <c r="Q66" s="1627"/>
      <c r="R66" s="1627"/>
      <c r="S66" s="1627"/>
      <c r="T66" s="1627"/>
      <c r="U66" s="1627"/>
      <c r="V66" s="1627"/>
      <c r="W66" s="1627"/>
      <c r="X66" s="1627"/>
      <c r="Y66" s="1627"/>
      <c r="Z66" s="1627"/>
      <c r="AA66" s="1627"/>
      <c r="AB66" s="1627"/>
      <c r="AC66" s="1627"/>
      <c r="AD66" s="1627"/>
      <c r="AE66" s="1627"/>
      <c r="AF66" s="1627"/>
      <c r="AG66" s="1627"/>
      <c r="AH66" s="1627"/>
      <c r="AI66" s="1627"/>
      <c r="AJ66" s="1627"/>
      <c r="AK66" s="1627"/>
      <c r="AL66" s="1627"/>
      <c r="AM66" s="1627"/>
      <c r="AN66" s="1627"/>
      <c r="AO66" s="1627"/>
      <c r="AP66" s="1627"/>
      <c r="AQ66" s="1627"/>
      <c r="AR66" s="1627"/>
      <c r="AS66" s="1627"/>
      <c r="AT66" s="1627"/>
      <c r="AU66" s="1627"/>
      <c r="AV66" s="1627"/>
      <c r="AW66" s="1627"/>
      <c r="AX66" s="1627"/>
      <c r="AY66" s="1627"/>
      <c r="AZ66" s="1627"/>
      <c r="BA66" s="1627"/>
      <c r="BB66" s="1627"/>
      <c r="BC66" s="1627"/>
      <c r="BD66" s="1627"/>
      <c r="BE66" s="1627"/>
      <c r="BF66" s="2134">
        <f>AN35/$AN$31*100</f>
        <v>104.49109464582223</v>
      </c>
      <c r="BG66" s="1627" t="s">
        <v>452</v>
      </c>
      <c r="BH66" s="2134">
        <f t="shared" si="39"/>
        <v>103.8</v>
      </c>
      <c r="BI66" s="2134">
        <f t="shared" si="40"/>
        <v>104.1</v>
      </c>
      <c r="BJ66" s="1627"/>
      <c r="BK66" s="1627"/>
      <c r="BL66" s="1627"/>
      <c r="BM66" s="1627"/>
      <c r="BN66" s="1627"/>
      <c r="BO66" s="1627"/>
      <c r="BP66" s="1627"/>
      <c r="BQ66" s="1627"/>
      <c r="BR66" s="1627"/>
    </row>
  </sheetData>
  <mergeCells count="12">
    <mergeCell ref="AT2:AV2"/>
    <mergeCell ref="AW2:AY2"/>
    <mergeCell ref="AU3:AV3"/>
    <mergeCell ref="H2:L2"/>
    <mergeCell ref="N2:P2"/>
    <mergeCell ref="Q2:W2"/>
    <mergeCell ref="AQ2:AS2"/>
    <mergeCell ref="A2:B5"/>
    <mergeCell ref="X2:Y2"/>
    <mergeCell ref="AD2:AE2"/>
    <mergeCell ref="AG2:AH5"/>
    <mergeCell ref="AI2:AP2"/>
  </mergeCells>
  <phoneticPr fontId="2"/>
  <pageMargins left="0.70866141732283472" right="0.70866141732283472" top="0.74803149606299213" bottom="0.74803149606299213" header="0.31496062992125984" footer="0.31496062992125984"/>
  <pageSetup paperSize="8" scale="14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ADA0-CB62-4E81-A833-E0C905086861}">
  <sheetPr>
    <tabColor theme="0"/>
  </sheetPr>
  <dimension ref="A1:BI94"/>
  <sheetViews>
    <sheetView zoomScale="120" zoomScaleNormal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" defaultRowHeight="12"/>
  <cols>
    <col min="1" max="1" width="4.90625" style="50" customWidth="1"/>
    <col min="2" max="2" width="2.6328125" style="50" customWidth="1"/>
    <col min="3" max="3" width="19.6328125" style="50" customWidth="1"/>
    <col min="4" max="20" width="10.6328125" style="50" customWidth="1"/>
    <col min="21" max="29" width="10.81640625" style="50" customWidth="1"/>
    <col min="30" max="30" width="10.81640625" style="17" customWidth="1"/>
    <col min="31" max="31" width="10.90625" style="17" customWidth="1"/>
    <col min="32" max="32" width="3.6328125" style="50" customWidth="1"/>
    <col min="33" max="33" width="11.6328125" style="50" customWidth="1"/>
    <col min="34" max="34" width="14" style="50" customWidth="1"/>
    <col min="35" max="39" width="11.81640625" style="50" customWidth="1"/>
    <col min="40" max="46" width="11.6328125" style="50" customWidth="1"/>
    <col min="47" max="49" width="11.6328125" style="17" customWidth="1"/>
    <col min="50" max="53" width="11.81640625" style="17" customWidth="1"/>
    <col min="54" max="54" width="8.6328125" style="17" customWidth="1"/>
    <col min="55" max="58" width="8.36328125" style="17" customWidth="1"/>
    <col min="59" max="16384" width="9" style="17"/>
  </cols>
  <sheetData>
    <row r="1" spans="1:61">
      <c r="A1" s="64" t="s">
        <v>1025</v>
      </c>
      <c r="B1" s="65"/>
      <c r="AD1" s="3"/>
      <c r="AE1" s="3"/>
      <c r="AF1" s="64" t="s">
        <v>331</v>
      </c>
      <c r="AU1" s="69" t="s">
        <v>31</v>
      </c>
      <c r="AW1" s="70" t="s">
        <v>216</v>
      </c>
    </row>
    <row r="2" spans="1:61">
      <c r="A2" s="66"/>
      <c r="D2" s="280" t="s">
        <v>0</v>
      </c>
      <c r="E2" s="280" t="s">
        <v>0</v>
      </c>
      <c r="F2" s="280" t="s">
        <v>0</v>
      </c>
      <c r="G2" s="280" t="s">
        <v>0</v>
      </c>
      <c r="H2" s="280" t="s">
        <v>0</v>
      </c>
      <c r="I2" s="280" t="s">
        <v>0</v>
      </c>
      <c r="J2" s="280" t="s">
        <v>0</v>
      </c>
      <c r="K2" s="280" t="s">
        <v>0</v>
      </c>
      <c r="L2" s="280" t="s">
        <v>0</v>
      </c>
      <c r="M2" s="280" t="s">
        <v>0</v>
      </c>
      <c r="N2" s="280" t="s">
        <v>0</v>
      </c>
      <c r="O2" s="280" t="s">
        <v>0</v>
      </c>
      <c r="P2" s="280" t="s">
        <v>0</v>
      </c>
      <c r="Q2" s="280" t="s">
        <v>0</v>
      </c>
      <c r="R2" s="280" t="s">
        <v>0</v>
      </c>
      <c r="S2" s="280" t="s">
        <v>0</v>
      </c>
      <c r="T2" s="280" t="s">
        <v>0</v>
      </c>
      <c r="U2" s="280" t="s">
        <v>0</v>
      </c>
      <c r="V2" s="280" t="s">
        <v>0</v>
      </c>
      <c r="W2" s="280" t="s">
        <v>0</v>
      </c>
      <c r="X2" s="280" t="s">
        <v>0</v>
      </c>
      <c r="Y2" s="280" t="s">
        <v>0</v>
      </c>
      <c r="Z2" s="280" t="s">
        <v>0</v>
      </c>
      <c r="AA2" s="280" t="s">
        <v>0</v>
      </c>
      <c r="AB2" s="280" t="s">
        <v>0</v>
      </c>
      <c r="AC2" s="280" t="s">
        <v>0</v>
      </c>
      <c r="AD2" s="280" t="s">
        <v>0</v>
      </c>
      <c r="AE2" s="280"/>
      <c r="AF2" s="68"/>
      <c r="AG2" s="68"/>
      <c r="AH2" s="68"/>
      <c r="AI2" s="68"/>
      <c r="AJ2" s="68"/>
      <c r="AK2" s="68"/>
      <c r="AL2" s="68"/>
      <c r="AM2" s="68"/>
      <c r="AN2" s="353" t="s">
        <v>468</v>
      </c>
      <c r="AO2" s="353" t="s">
        <v>468</v>
      </c>
      <c r="AP2" s="353" t="s">
        <v>468</v>
      </c>
      <c r="AQ2" s="353" t="s">
        <v>468</v>
      </c>
      <c r="AR2" s="353" t="s">
        <v>468</v>
      </c>
      <c r="AS2" s="353" t="s">
        <v>468</v>
      </c>
      <c r="AT2" s="353" t="s">
        <v>468</v>
      </c>
      <c r="AU2" s="353" t="s">
        <v>468</v>
      </c>
      <c r="AV2" s="353" t="s">
        <v>468</v>
      </c>
      <c r="AW2" s="353" t="s">
        <v>468</v>
      </c>
      <c r="AX2" s="353" t="s">
        <v>468</v>
      </c>
      <c r="AY2" s="353" t="s">
        <v>468</v>
      </c>
      <c r="AZ2" s="851" t="s">
        <v>612</v>
      </c>
      <c r="BA2" s="851" t="s">
        <v>612</v>
      </c>
      <c r="BB2" s="851"/>
      <c r="BC2" s="70"/>
      <c r="BD2" s="70"/>
    </row>
    <row r="3" spans="1:61" ht="15.75" customHeight="1">
      <c r="A3" s="107"/>
      <c r="B3" s="108"/>
      <c r="C3" s="109"/>
      <c r="D3" s="108" t="s">
        <v>1026</v>
      </c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423"/>
      <c r="S3" s="1551" t="s">
        <v>485</v>
      </c>
      <c r="T3" s="2272" t="s">
        <v>161</v>
      </c>
      <c r="U3" s="2272"/>
      <c r="V3" s="2272"/>
      <c r="W3" s="2272"/>
      <c r="X3" s="2272"/>
      <c r="Y3" s="2272"/>
      <c r="Z3" s="2272"/>
      <c r="AA3" s="2272"/>
      <c r="AB3" s="2272"/>
      <c r="AC3" s="2272"/>
      <c r="AD3" s="2272"/>
      <c r="AE3" s="429"/>
      <c r="AF3" s="108"/>
      <c r="AG3" s="108"/>
      <c r="AH3" s="109"/>
      <c r="AI3" s="108"/>
      <c r="AJ3" s="108"/>
      <c r="AK3" s="108"/>
      <c r="AL3" s="108"/>
      <c r="AM3" s="108"/>
      <c r="AN3" s="2294" t="s">
        <v>458</v>
      </c>
      <c r="AO3" s="2295"/>
      <c r="AP3" s="2295"/>
      <c r="AQ3" s="2295"/>
      <c r="AR3" s="2295"/>
      <c r="AS3" s="2295"/>
      <c r="AT3" s="2295"/>
      <c r="AU3" s="2295"/>
      <c r="AV3" s="2295"/>
      <c r="AW3" s="2295"/>
      <c r="AX3" s="2295"/>
      <c r="AY3" s="374"/>
      <c r="AZ3" s="103"/>
      <c r="BA3" s="103"/>
    </row>
    <row r="4" spans="1:61">
      <c r="A4" s="2293" t="s">
        <v>88</v>
      </c>
      <c r="B4" s="2260"/>
      <c r="C4" s="2262"/>
      <c r="D4" s="1603" t="s">
        <v>904</v>
      </c>
      <c r="E4" s="1604" t="s">
        <v>905</v>
      </c>
      <c r="F4" s="1604" t="s">
        <v>906</v>
      </c>
      <c r="G4" s="1604" t="s">
        <v>907</v>
      </c>
      <c r="H4" s="1604" t="s">
        <v>908</v>
      </c>
      <c r="I4" s="1604" t="s">
        <v>909</v>
      </c>
      <c r="J4" s="1604" t="s">
        <v>910</v>
      </c>
      <c r="K4" s="1604" t="s">
        <v>911</v>
      </c>
      <c r="L4" s="1604" t="s">
        <v>912</v>
      </c>
      <c r="M4" s="1604" t="s">
        <v>913</v>
      </c>
      <c r="N4" s="1604" t="s">
        <v>914</v>
      </c>
      <c r="O4" s="1604" t="s">
        <v>915</v>
      </c>
      <c r="P4" s="1604" t="s">
        <v>916</v>
      </c>
      <c r="Q4" s="1604" t="s">
        <v>917</v>
      </c>
      <c r="R4" s="1605" t="s">
        <v>918</v>
      </c>
      <c r="S4" s="1606" t="s">
        <v>8</v>
      </c>
      <c r="T4" s="71" t="s">
        <v>8</v>
      </c>
      <c r="U4" s="72" t="s">
        <v>9</v>
      </c>
      <c r="V4" s="71" t="s">
        <v>10</v>
      </c>
      <c r="W4" s="72" t="s">
        <v>11</v>
      </c>
      <c r="X4" s="71" t="s">
        <v>12</v>
      </c>
      <c r="Y4" s="72" t="s">
        <v>13</v>
      </c>
      <c r="Z4" s="71" t="s">
        <v>14</v>
      </c>
      <c r="AA4" s="72" t="s">
        <v>15</v>
      </c>
      <c r="AB4" s="71" t="s">
        <v>16</v>
      </c>
      <c r="AC4" s="72" t="s">
        <v>17</v>
      </c>
      <c r="AD4" s="71" t="s">
        <v>18</v>
      </c>
      <c r="AE4" s="72" t="s">
        <v>19</v>
      </c>
      <c r="AF4" s="2260" t="s">
        <v>88</v>
      </c>
      <c r="AG4" s="2260"/>
      <c r="AH4" s="2262"/>
      <c r="AI4" s="1188" t="s">
        <v>19</v>
      </c>
      <c r="AJ4" s="1188" t="s">
        <v>20</v>
      </c>
      <c r="AK4" s="1188" t="s">
        <v>21</v>
      </c>
      <c r="AL4" s="1188" t="s">
        <v>22</v>
      </c>
      <c r="AM4" s="1188" t="s">
        <v>23</v>
      </c>
      <c r="AN4" s="363" t="s">
        <v>24</v>
      </c>
      <c r="AO4" s="363" t="s">
        <v>25</v>
      </c>
      <c r="AP4" s="363" t="s">
        <v>26</v>
      </c>
      <c r="AQ4" s="363" t="s">
        <v>27</v>
      </c>
      <c r="AR4" s="363" t="s">
        <v>28</v>
      </c>
      <c r="AS4" s="363" t="s">
        <v>29</v>
      </c>
      <c r="AT4" s="363" t="s">
        <v>30</v>
      </c>
      <c r="AU4" s="363" t="s">
        <v>71</v>
      </c>
      <c r="AV4" s="363" t="s">
        <v>187</v>
      </c>
      <c r="AW4" s="363" t="s">
        <v>212</v>
      </c>
      <c r="AX4" s="363" t="s">
        <v>222</v>
      </c>
      <c r="AY4" s="363" t="s">
        <v>428</v>
      </c>
      <c r="AZ4" s="363" t="s">
        <v>431</v>
      </c>
      <c r="BA4" s="363" t="s">
        <v>874</v>
      </c>
      <c r="BB4" s="363"/>
      <c r="BC4" s="1107" t="s">
        <v>860</v>
      </c>
      <c r="BD4" s="1108"/>
      <c r="BE4" s="1140"/>
      <c r="BF4" s="1110" t="s">
        <v>859</v>
      </c>
      <c r="BG4" s="1109" t="s">
        <v>859</v>
      </c>
      <c r="BH4" s="1110" t="s">
        <v>859</v>
      </c>
      <c r="BI4" s="1111" t="s">
        <v>859</v>
      </c>
    </row>
    <row r="5" spans="1:61">
      <c r="A5" s="110"/>
      <c r="B5" s="63"/>
      <c r="C5" s="111"/>
      <c r="D5" s="1607">
        <v>1975</v>
      </c>
      <c r="E5" s="1608">
        <v>1976</v>
      </c>
      <c r="F5" s="1608">
        <v>1977</v>
      </c>
      <c r="G5" s="1608">
        <v>1978</v>
      </c>
      <c r="H5" s="1608">
        <v>1979</v>
      </c>
      <c r="I5" s="1608">
        <v>1980</v>
      </c>
      <c r="J5" s="1608">
        <v>1981</v>
      </c>
      <c r="K5" s="1608">
        <v>1982</v>
      </c>
      <c r="L5" s="1608">
        <v>1983</v>
      </c>
      <c r="M5" s="1608">
        <v>1984</v>
      </c>
      <c r="N5" s="1608">
        <v>1985</v>
      </c>
      <c r="O5" s="1608">
        <v>1986</v>
      </c>
      <c r="P5" s="1608">
        <v>1987</v>
      </c>
      <c r="Q5" s="1608">
        <v>1988</v>
      </c>
      <c r="R5" s="1608">
        <v>1989</v>
      </c>
      <c r="S5" s="1609">
        <v>1990</v>
      </c>
      <c r="T5" s="422">
        <v>1990</v>
      </c>
      <c r="U5" s="421">
        <v>1991</v>
      </c>
      <c r="V5" s="422">
        <v>1992</v>
      </c>
      <c r="W5" s="421">
        <v>1993</v>
      </c>
      <c r="X5" s="422">
        <v>1994</v>
      </c>
      <c r="Y5" s="421">
        <v>1995</v>
      </c>
      <c r="Z5" s="422">
        <v>1996</v>
      </c>
      <c r="AA5" s="421">
        <v>1997</v>
      </c>
      <c r="AB5" s="422">
        <v>1998</v>
      </c>
      <c r="AC5" s="421">
        <v>1999</v>
      </c>
      <c r="AD5" s="422">
        <v>2000</v>
      </c>
      <c r="AE5" s="444" t="s">
        <v>485</v>
      </c>
      <c r="AF5" s="63"/>
      <c r="AG5" s="63"/>
      <c r="AH5" s="111"/>
      <c r="AI5" s="1187">
        <v>2001</v>
      </c>
      <c r="AJ5" s="1187">
        <v>2002</v>
      </c>
      <c r="AK5" s="1187">
        <v>2003</v>
      </c>
      <c r="AL5" s="1187">
        <v>2004</v>
      </c>
      <c r="AM5" s="1187">
        <v>2005</v>
      </c>
      <c r="AN5" s="1189">
        <v>2006</v>
      </c>
      <c r="AO5" s="1189">
        <v>2007</v>
      </c>
      <c r="AP5" s="1189">
        <v>2008</v>
      </c>
      <c r="AQ5" s="1189">
        <v>2009</v>
      </c>
      <c r="AR5" s="1189">
        <v>2010</v>
      </c>
      <c r="AS5" s="1189">
        <v>2011</v>
      </c>
      <c r="AT5" s="1189">
        <v>2012</v>
      </c>
      <c r="AU5" s="1189">
        <v>2013</v>
      </c>
      <c r="AV5" s="1189">
        <v>2014</v>
      </c>
      <c r="AW5" s="1189">
        <v>2015</v>
      </c>
      <c r="AX5" s="1189">
        <v>2016</v>
      </c>
      <c r="AY5" s="1189">
        <v>2017</v>
      </c>
      <c r="AZ5" s="1189">
        <v>2018</v>
      </c>
      <c r="BA5" s="1189">
        <v>2019</v>
      </c>
      <c r="BB5" s="1142" t="s">
        <v>862</v>
      </c>
      <c r="BC5" s="1112" t="s">
        <v>857</v>
      </c>
      <c r="BD5" s="1113" t="s">
        <v>858</v>
      </c>
      <c r="BE5" s="1141" t="s">
        <v>852</v>
      </c>
      <c r="BF5" s="1142" t="s">
        <v>862</v>
      </c>
      <c r="BG5" s="1114" t="s">
        <v>857</v>
      </c>
      <c r="BH5" s="1115" t="s">
        <v>858</v>
      </c>
      <c r="BI5" s="1116" t="s">
        <v>852</v>
      </c>
    </row>
    <row r="6" spans="1:61">
      <c r="A6" s="403" t="s">
        <v>89</v>
      </c>
      <c r="B6" s="77"/>
      <c r="C6" s="407"/>
      <c r="D6" s="604">
        <v>6063595</v>
      </c>
      <c r="E6" s="604">
        <v>7201068</v>
      </c>
      <c r="F6" s="604">
        <v>7701706</v>
      </c>
      <c r="G6" s="604">
        <v>8325246</v>
      </c>
      <c r="H6" s="604">
        <v>9289113</v>
      </c>
      <c r="I6" s="604">
        <v>9730371</v>
      </c>
      <c r="J6" s="604">
        <v>10353802</v>
      </c>
      <c r="K6" s="604">
        <v>10778269</v>
      </c>
      <c r="L6" s="604">
        <v>11327578</v>
      </c>
      <c r="M6" s="604">
        <v>12485560</v>
      </c>
      <c r="N6" s="604">
        <v>12512124</v>
      </c>
      <c r="O6" s="604">
        <v>12731186</v>
      </c>
      <c r="P6" s="604">
        <v>13646000</v>
      </c>
      <c r="Q6" s="604">
        <v>14776766</v>
      </c>
      <c r="R6" s="604">
        <v>15929660</v>
      </c>
      <c r="S6" s="1595">
        <v>17414761</v>
      </c>
      <c r="T6" s="78">
        <v>17396337</v>
      </c>
      <c r="U6" s="78">
        <v>18406427</v>
      </c>
      <c r="V6" s="78">
        <v>18562302</v>
      </c>
      <c r="W6" s="78">
        <v>19117491</v>
      </c>
      <c r="X6" s="78">
        <v>18687193</v>
      </c>
      <c r="Y6" s="78">
        <v>19875039</v>
      </c>
      <c r="Z6" s="78">
        <v>20596806</v>
      </c>
      <c r="AA6" s="78">
        <v>20165741</v>
      </c>
      <c r="AB6" s="78">
        <v>19279999</v>
      </c>
      <c r="AC6" s="78">
        <v>18637785</v>
      </c>
      <c r="AD6" s="78">
        <v>18719375</v>
      </c>
      <c r="AE6" s="446"/>
      <c r="AF6" s="50" t="s">
        <v>287</v>
      </c>
      <c r="AH6" s="354"/>
      <c r="AI6" s="609">
        <f>AI10</f>
        <v>122324.41782045556</v>
      </c>
      <c r="AJ6" s="50">
        <f>AJ10</f>
        <v>124891.33452434122</v>
      </c>
      <c r="AK6" s="50">
        <f>AK10</f>
        <v>117889.77266636892</v>
      </c>
      <c r="AL6" s="50">
        <f>AL10</f>
        <v>102791</v>
      </c>
      <c r="AM6" s="50">
        <f>AM10</f>
        <v>109410</v>
      </c>
      <c r="AN6" s="53">
        <v>99806</v>
      </c>
      <c r="AO6" s="54">
        <v>98551</v>
      </c>
      <c r="AP6" s="996">
        <v>93832</v>
      </c>
      <c r="AQ6" s="54">
        <v>93241</v>
      </c>
      <c r="AR6" s="54">
        <v>93775</v>
      </c>
      <c r="AS6" s="54">
        <v>90868</v>
      </c>
      <c r="AT6" s="54">
        <v>101597</v>
      </c>
      <c r="AU6" s="996">
        <v>90809</v>
      </c>
      <c r="AV6" s="54">
        <v>90453</v>
      </c>
      <c r="AW6" s="54">
        <v>103732</v>
      </c>
      <c r="AX6" s="54">
        <v>114914</v>
      </c>
      <c r="AY6" s="1003">
        <v>110749</v>
      </c>
      <c r="AZ6" s="104"/>
      <c r="BA6" s="104"/>
      <c r="BB6" s="152"/>
      <c r="BC6" s="1071">
        <f>(AP6-AI6)/AI6*100</f>
        <v>-23.292502288689374</v>
      </c>
      <c r="BD6" s="1060">
        <f>(AU6-AP6)/AP6*100</f>
        <v>-3.2217154062579931</v>
      </c>
      <c r="BE6" s="1019">
        <f>(AY6-AU6)/AU6*100</f>
        <v>21.958175951722847</v>
      </c>
      <c r="BF6" s="1154"/>
      <c r="BG6" s="1129">
        <f>((AP6/ABS(AI6))^(1/7)-1)*100</f>
        <v>-3.7173002317087422</v>
      </c>
      <c r="BH6" s="1130">
        <f>((AU6/ABS(AP6))^(1/5)-1)*100</f>
        <v>-0.65281086243127451</v>
      </c>
      <c r="BI6" s="1131">
        <f>((AY6/ABS(AU6))^(1/5)-1)*100</f>
        <v>4.0500238408403444</v>
      </c>
    </row>
    <row r="7" spans="1:61">
      <c r="A7" s="403" t="s">
        <v>90</v>
      </c>
      <c r="B7" s="79" t="s">
        <v>91</v>
      </c>
      <c r="C7" s="407"/>
      <c r="D7" s="78">
        <f>'15生産H12'!AC8</f>
        <v>139209</v>
      </c>
      <c r="E7" s="78">
        <f>'15生産H12'!AD8</f>
        <v>141579</v>
      </c>
      <c r="F7" s="78">
        <f>'15生産H12'!AE8</f>
        <v>168558</v>
      </c>
      <c r="G7" s="78">
        <f>'15生産H12'!AF8</f>
        <v>164987</v>
      </c>
      <c r="H7" s="78">
        <f>'15生産H12'!AG8</f>
        <v>162151</v>
      </c>
      <c r="I7" s="78">
        <f>'15生産H12'!AH8</f>
        <v>133836</v>
      </c>
      <c r="J7" s="78">
        <f>'15生産H12'!AI8</f>
        <v>146473</v>
      </c>
      <c r="K7" s="78">
        <f>'15生産H12'!AJ8</f>
        <v>121362</v>
      </c>
      <c r="L7" s="78">
        <f>'15生産H12'!AK8</f>
        <v>139473</v>
      </c>
      <c r="M7" s="78">
        <f>'15生産H12'!AL8</f>
        <v>154497</v>
      </c>
      <c r="N7" s="78">
        <f>'15生産H12'!AM8</f>
        <v>139940</v>
      </c>
      <c r="O7" s="78">
        <f>'15生産H12'!AN8</f>
        <v>145255</v>
      </c>
      <c r="P7" s="78">
        <f>'15生産H12'!AO8</f>
        <v>128295</v>
      </c>
      <c r="Q7" s="78">
        <f>'15生産H12'!AP8</f>
        <v>140148</v>
      </c>
      <c r="R7" s="78">
        <f>'15生産H12'!AQ8</f>
        <v>136510</v>
      </c>
      <c r="S7" s="407">
        <f>'15生産H12'!AR8</f>
        <v>137138</v>
      </c>
      <c r="T7" s="78">
        <v>132028</v>
      </c>
      <c r="U7" s="78">
        <v>130373</v>
      </c>
      <c r="V7" s="78">
        <v>117854</v>
      </c>
      <c r="W7" s="78">
        <v>126091</v>
      </c>
      <c r="X7" s="78">
        <v>133341</v>
      </c>
      <c r="Y7" s="78">
        <v>122279</v>
      </c>
      <c r="Z7" s="78">
        <v>115228</v>
      </c>
      <c r="AA7" s="78">
        <v>104064</v>
      </c>
      <c r="AB7" s="78">
        <v>103921</v>
      </c>
      <c r="AC7" s="78">
        <v>97837</v>
      </c>
      <c r="AD7" s="78">
        <v>86012</v>
      </c>
      <c r="AE7" s="446"/>
      <c r="AF7" s="80" t="s">
        <v>90</v>
      </c>
      <c r="AG7" s="80" t="s">
        <v>91</v>
      </c>
      <c r="AH7" s="355"/>
      <c r="AI7" s="1041">
        <v>86778.417820455565</v>
      </c>
      <c r="AJ7" s="85">
        <v>89136.334524341219</v>
      </c>
      <c r="AK7" s="85">
        <v>85035.772666368925</v>
      </c>
      <c r="AL7" s="85">
        <v>73151</v>
      </c>
      <c r="AM7" s="85">
        <v>78305</v>
      </c>
      <c r="AN7" s="53">
        <v>72828</v>
      </c>
      <c r="AO7" s="54">
        <v>68925</v>
      </c>
      <c r="AP7" s="996">
        <v>68428</v>
      </c>
      <c r="AQ7" s="54">
        <v>66665</v>
      </c>
      <c r="AR7" s="54">
        <v>68213</v>
      </c>
      <c r="AS7" s="54">
        <v>68079</v>
      </c>
      <c r="AT7" s="54">
        <v>73411</v>
      </c>
      <c r="AU7" s="996">
        <v>68337</v>
      </c>
      <c r="AV7" s="54">
        <v>65909</v>
      </c>
      <c r="AW7" s="54">
        <v>75417</v>
      </c>
      <c r="AX7" s="54">
        <v>83182</v>
      </c>
      <c r="AY7" s="1003">
        <v>79615</v>
      </c>
      <c r="AZ7" s="858">
        <f>'23QE生産名目'!D85</f>
        <v>76638</v>
      </c>
      <c r="BA7" s="858"/>
      <c r="BB7" s="863"/>
      <c r="BC7" s="1071">
        <f t="shared" ref="BC7:BC50" si="0">(AP7-AI7)/AI7*100</f>
        <v>-21.146292224896925</v>
      </c>
      <c r="BD7" s="1060">
        <f t="shared" ref="BD7:BD52" si="1">(AU7-AP7)/AP7*100</f>
        <v>-0.13298649675571403</v>
      </c>
      <c r="BE7" s="1019">
        <f t="shared" ref="BE7:BE52" si="2">(AY7-AU7)/AU7*100</f>
        <v>16.503504689992244</v>
      </c>
      <c r="BF7" s="1154"/>
      <c r="BG7" s="1129">
        <f t="shared" ref="BG7:BG52" si="3">((AP7/ABS(AI7))^(1/7)-1)*100</f>
        <v>-3.3369926333280953</v>
      </c>
      <c r="BH7" s="1130">
        <f t="shared" ref="BH7:BH52" si="4">((AU7/ABS(AP7))^(1/5)-1)*100</f>
        <v>-2.6611458977532365E-2</v>
      </c>
      <c r="BI7" s="1131">
        <f t="shared" ref="BI7:BI52" si="5">((AY7/ABS(AU7))^(1/5)-1)*100</f>
        <v>3.1021681037670445</v>
      </c>
    </row>
    <row r="8" spans="1:61">
      <c r="A8" s="403" t="s">
        <v>130</v>
      </c>
      <c r="B8" s="79" t="s">
        <v>92</v>
      </c>
      <c r="C8" s="407"/>
      <c r="D8" s="78">
        <f>'15生産H12'!AC9</f>
        <v>9367</v>
      </c>
      <c r="E8" s="78">
        <f>'15生産H12'!AD9</f>
        <v>10887</v>
      </c>
      <c r="F8" s="78">
        <f>'15生産H12'!AE9</f>
        <v>9359</v>
      </c>
      <c r="G8" s="78">
        <f>'15生産H12'!AF9</f>
        <v>9561</v>
      </c>
      <c r="H8" s="78">
        <f>'15生産H12'!AG9</f>
        <v>13203</v>
      </c>
      <c r="I8" s="78">
        <f>'15生産H12'!AH9</f>
        <v>15860</v>
      </c>
      <c r="J8" s="78">
        <f>'15生産H12'!AI9</f>
        <v>14976</v>
      </c>
      <c r="K8" s="78">
        <f>'15生産H12'!AJ9</f>
        <v>13495</v>
      </c>
      <c r="L8" s="78">
        <f>'15生産H12'!AK9</f>
        <v>11993</v>
      </c>
      <c r="M8" s="78">
        <f>'15生産H12'!AL9</f>
        <v>10897</v>
      </c>
      <c r="N8" s="78">
        <f>'15生産H12'!AM9</f>
        <v>9239</v>
      </c>
      <c r="O8" s="78">
        <f>'15生産H12'!AN9</f>
        <v>7737</v>
      </c>
      <c r="P8" s="78">
        <f>'15生産H12'!AO9</f>
        <v>10241</v>
      </c>
      <c r="Q8" s="78">
        <f>'15生産H12'!AP9</f>
        <v>9942</v>
      </c>
      <c r="R8" s="78">
        <f>'15生産H12'!AQ9</f>
        <v>9067</v>
      </c>
      <c r="S8" s="407">
        <f>'15生産H12'!AR9</f>
        <v>9180</v>
      </c>
      <c r="T8" s="78">
        <v>3006</v>
      </c>
      <c r="U8" s="78">
        <v>2984</v>
      </c>
      <c r="V8" s="78">
        <v>3239</v>
      </c>
      <c r="W8" s="78">
        <v>3218</v>
      </c>
      <c r="X8" s="78">
        <v>3258</v>
      </c>
      <c r="Y8" s="78">
        <v>3224</v>
      </c>
      <c r="Z8" s="78">
        <v>4002</v>
      </c>
      <c r="AA8" s="78">
        <v>3304</v>
      </c>
      <c r="AB8" s="78">
        <v>3505</v>
      </c>
      <c r="AC8" s="78">
        <v>2736</v>
      </c>
      <c r="AD8" s="78">
        <v>3955</v>
      </c>
      <c r="AE8" s="446"/>
      <c r="AF8" s="80" t="s">
        <v>316</v>
      </c>
      <c r="AG8" s="80" t="s">
        <v>92</v>
      </c>
      <c r="AH8" s="355"/>
      <c r="AI8" s="1041">
        <v>5525</v>
      </c>
      <c r="AJ8" s="85">
        <v>5663</v>
      </c>
      <c r="AK8" s="85">
        <v>5949</v>
      </c>
      <c r="AL8" s="85">
        <v>6020</v>
      </c>
      <c r="AM8" s="85">
        <v>6025</v>
      </c>
      <c r="AN8" s="53">
        <v>6250</v>
      </c>
      <c r="AO8" s="54">
        <v>6224</v>
      </c>
      <c r="AP8" s="996">
        <v>6178</v>
      </c>
      <c r="AQ8" s="54">
        <v>5563</v>
      </c>
      <c r="AR8" s="54">
        <v>5668</v>
      </c>
      <c r="AS8" s="54">
        <v>5323</v>
      </c>
      <c r="AT8" s="54">
        <v>5081</v>
      </c>
      <c r="AU8" s="996">
        <v>5260</v>
      </c>
      <c r="AV8" s="54">
        <v>5449</v>
      </c>
      <c r="AW8" s="54">
        <v>5603</v>
      </c>
      <c r="AX8" s="54">
        <v>5581</v>
      </c>
      <c r="AY8" s="1003">
        <v>5593</v>
      </c>
      <c r="AZ8" s="858">
        <f>'23QE生産名目'!E85</f>
        <v>5253</v>
      </c>
      <c r="BA8" s="858"/>
      <c r="BB8" s="863"/>
      <c r="BC8" s="1071">
        <f t="shared" si="0"/>
        <v>11.819004524886878</v>
      </c>
      <c r="BD8" s="1060">
        <f t="shared" si="1"/>
        <v>-14.859177727419878</v>
      </c>
      <c r="BE8" s="1019">
        <f t="shared" si="2"/>
        <v>6.330798479087453</v>
      </c>
      <c r="BF8" s="1154"/>
      <c r="BG8" s="1129">
        <f t="shared" si="3"/>
        <v>1.6086785055810404</v>
      </c>
      <c r="BH8" s="1130">
        <f t="shared" si="4"/>
        <v>-3.166067768573666</v>
      </c>
      <c r="BI8" s="1131">
        <f t="shared" si="5"/>
        <v>1.2352629018232975</v>
      </c>
    </row>
    <row r="9" spans="1:61">
      <c r="A9" s="403" t="s">
        <v>93</v>
      </c>
      <c r="B9" s="79" t="s">
        <v>94</v>
      </c>
      <c r="C9" s="407"/>
      <c r="D9" s="78">
        <f>'15生産H12'!AC10</f>
        <v>22741</v>
      </c>
      <c r="E9" s="78">
        <f>'15生産H12'!AD10</f>
        <v>26624</v>
      </c>
      <c r="F9" s="78">
        <f>'15生産H12'!AE10</f>
        <v>31980</v>
      </c>
      <c r="G9" s="78">
        <f>'15生産H12'!AF10</f>
        <v>33008</v>
      </c>
      <c r="H9" s="78">
        <f>'15生産H12'!AG10</f>
        <v>35740</v>
      </c>
      <c r="I9" s="78">
        <f>'15生産H12'!AH10</f>
        <v>35229</v>
      </c>
      <c r="J9" s="78">
        <f>'15生産H12'!AI10</f>
        <v>33085</v>
      </c>
      <c r="K9" s="78">
        <f>'15生産H12'!AJ10</f>
        <v>34271</v>
      </c>
      <c r="L9" s="78">
        <f>'15生産H12'!AK10</f>
        <v>35607</v>
      </c>
      <c r="M9" s="78">
        <f>'15生産H12'!AL10</f>
        <v>35328</v>
      </c>
      <c r="N9" s="78">
        <f>'15生産H12'!AM10</f>
        <v>35692</v>
      </c>
      <c r="O9" s="78">
        <f>'15生産H12'!AN10</f>
        <v>34108</v>
      </c>
      <c r="P9" s="78">
        <f>'15生産H12'!AO10</f>
        <v>36722</v>
      </c>
      <c r="Q9" s="78">
        <f>'15生産H12'!AP10</f>
        <v>38485</v>
      </c>
      <c r="R9" s="78">
        <f>'15生産H12'!AQ10</f>
        <v>36428</v>
      </c>
      <c r="S9" s="407">
        <f>'15生産H12'!AR10</f>
        <v>42075</v>
      </c>
      <c r="T9" s="78">
        <v>38427</v>
      </c>
      <c r="U9" s="78">
        <v>42945</v>
      </c>
      <c r="V9" s="78">
        <v>38835</v>
      </c>
      <c r="W9" s="78">
        <v>38530</v>
      </c>
      <c r="X9" s="78">
        <v>35536</v>
      </c>
      <c r="Y9" s="78">
        <v>32851</v>
      </c>
      <c r="Z9" s="78">
        <v>35624</v>
      </c>
      <c r="AA9" s="78">
        <v>32372</v>
      </c>
      <c r="AB9" s="78">
        <v>31672</v>
      </c>
      <c r="AC9" s="78">
        <v>31541</v>
      </c>
      <c r="AD9" s="78">
        <v>29958</v>
      </c>
      <c r="AE9" s="446"/>
      <c r="AF9" s="80" t="s">
        <v>93</v>
      </c>
      <c r="AG9" s="80" t="s">
        <v>94</v>
      </c>
      <c r="AH9" s="355"/>
      <c r="AI9" s="1041">
        <v>30021</v>
      </c>
      <c r="AJ9" s="85">
        <v>30092</v>
      </c>
      <c r="AK9" s="85">
        <v>26905</v>
      </c>
      <c r="AL9" s="85">
        <v>23620</v>
      </c>
      <c r="AM9" s="85">
        <v>25080</v>
      </c>
      <c r="AN9" s="53">
        <v>20728</v>
      </c>
      <c r="AO9" s="54">
        <v>23402</v>
      </c>
      <c r="AP9" s="996">
        <v>19226</v>
      </c>
      <c r="AQ9" s="54">
        <v>21013</v>
      </c>
      <c r="AR9" s="54">
        <v>19894</v>
      </c>
      <c r="AS9" s="54">
        <v>17466</v>
      </c>
      <c r="AT9" s="54">
        <v>23105</v>
      </c>
      <c r="AU9" s="996">
        <v>17212</v>
      </c>
      <c r="AV9" s="54">
        <v>19095</v>
      </c>
      <c r="AW9" s="54">
        <v>22712</v>
      </c>
      <c r="AX9" s="54">
        <v>26151</v>
      </c>
      <c r="AY9" s="1003">
        <v>25541</v>
      </c>
      <c r="AZ9" s="858">
        <f>'23QE生産名目'!F85</f>
        <v>26986</v>
      </c>
      <c r="BA9" s="858"/>
      <c r="BB9" s="863"/>
      <c r="BC9" s="1071">
        <f t="shared" si="0"/>
        <v>-35.958162619499682</v>
      </c>
      <c r="BD9" s="1060">
        <f t="shared" si="1"/>
        <v>-10.475397898678871</v>
      </c>
      <c r="BE9" s="1019">
        <f t="shared" si="2"/>
        <v>48.390657680687895</v>
      </c>
      <c r="BF9" s="1154"/>
      <c r="BG9" s="1129">
        <f t="shared" si="3"/>
        <v>-6.1677848530387163</v>
      </c>
      <c r="BH9" s="1130">
        <f t="shared" si="4"/>
        <v>-2.1888241453459356</v>
      </c>
      <c r="BI9" s="1131">
        <f t="shared" si="5"/>
        <v>8.2134671288754504</v>
      </c>
    </row>
    <row r="10" spans="1:61">
      <c r="A10" s="408"/>
      <c r="B10" s="82" t="s">
        <v>131</v>
      </c>
      <c r="C10" s="409"/>
      <c r="D10" s="604">
        <v>171317</v>
      </c>
      <c r="E10" s="604">
        <v>179090</v>
      </c>
      <c r="F10" s="604">
        <v>209897</v>
      </c>
      <c r="G10" s="604">
        <v>207556</v>
      </c>
      <c r="H10" s="604">
        <v>211094</v>
      </c>
      <c r="I10" s="604">
        <v>184925</v>
      </c>
      <c r="J10" s="604">
        <v>194534</v>
      </c>
      <c r="K10" s="604">
        <v>169128</v>
      </c>
      <c r="L10" s="604">
        <v>187073</v>
      </c>
      <c r="M10" s="604">
        <v>200722</v>
      </c>
      <c r="N10" s="604">
        <v>184871</v>
      </c>
      <c r="O10" s="604">
        <v>187100</v>
      </c>
      <c r="P10" s="604">
        <v>175258</v>
      </c>
      <c r="Q10" s="604">
        <v>188575</v>
      </c>
      <c r="R10" s="604">
        <v>182005</v>
      </c>
      <c r="S10" s="1595">
        <v>188393</v>
      </c>
      <c r="T10" s="78">
        <f>SUM(T7:T9)</f>
        <v>173461</v>
      </c>
      <c r="U10" s="78">
        <f t="shared" ref="U10:AD10" si="6">SUM(U7:U9)</f>
        <v>176302</v>
      </c>
      <c r="V10" s="78">
        <f t="shared" si="6"/>
        <v>159928</v>
      </c>
      <c r="W10" s="78">
        <f t="shared" si="6"/>
        <v>167839</v>
      </c>
      <c r="X10" s="78">
        <f t="shared" si="6"/>
        <v>172135</v>
      </c>
      <c r="Y10" s="78">
        <f t="shared" si="6"/>
        <v>158354</v>
      </c>
      <c r="Z10" s="78">
        <f t="shared" si="6"/>
        <v>154854</v>
      </c>
      <c r="AA10" s="78">
        <f t="shared" si="6"/>
        <v>139740</v>
      </c>
      <c r="AB10" s="78">
        <f t="shared" si="6"/>
        <v>139098</v>
      </c>
      <c r="AC10" s="78">
        <f t="shared" si="6"/>
        <v>132114</v>
      </c>
      <c r="AD10" s="78">
        <f t="shared" si="6"/>
        <v>119925</v>
      </c>
      <c r="AE10" s="446"/>
      <c r="AF10" s="101"/>
      <c r="AG10" s="84" t="s">
        <v>317</v>
      </c>
      <c r="AH10" s="356"/>
      <c r="AI10" s="1041">
        <v>122324.41782045556</v>
      </c>
      <c r="AJ10" s="85">
        <v>124891.33452434122</v>
      </c>
      <c r="AK10" s="85">
        <v>117889.77266636892</v>
      </c>
      <c r="AL10" s="85">
        <v>102791</v>
      </c>
      <c r="AM10" s="85">
        <v>109410</v>
      </c>
      <c r="AN10" s="53">
        <v>99806</v>
      </c>
      <c r="AO10" s="54">
        <v>98551</v>
      </c>
      <c r="AP10" s="996">
        <v>93832</v>
      </c>
      <c r="AQ10" s="54">
        <v>93241</v>
      </c>
      <c r="AR10" s="54">
        <v>93775</v>
      </c>
      <c r="AS10" s="54">
        <v>90868</v>
      </c>
      <c r="AT10" s="54">
        <v>101597</v>
      </c>
      <c r="AU10" s="996">
        <v>90809</v>
      </c>
      <c r="AV10" s="54">
        <v>90453</v>
      </c>
      <c r="AW10" s="54">
        <v>103732</v>
      </c>
      <c r="AX10" s="54">
        <v>114914</v>
      </c>
      <c r="AY10" s="1003">
        <v>110749</v>
      </c>
      <c r="AZ10" s="104"/>
      <c r="BA10" s="104"/>
      <c r="BB10" s="152"/>
      <c r="BC10" s="1071">
        <f t="shared" si="0"/>
        <v>-23.292502288689374</v>
      </c>
      <c r="BD10" s="1060">
        <f t="shared" si="1"/>
        <v>-3.2217154062579931</v>
      </c>
      <c r="BE10" s="1019">
        <f t="shared" si="2"/>
        <v>21.958175951722847</v>
      </c>
      <c r="BF10" s="1154"/>
      <c r="BG10" s="1129">
        <f t="shared" si="3"/>
        <v>-3.7173002317087422</v>
      </c>
      <c r="BH10" s="1130">
        <f t="shared" si="4"/>
        <v>-0.65281086243127451</v>
      </c>
      <c r="BI10" s="1131">
        <f t="shared" si="5"/>
        <v>4.0500238408403444</v>
      </c>
    </row>
    <row r="11" spans="1:61">
      <c r="A11" s="403" t="s">
        <v>95</v>
      </c>
      <c r="B11" s="79" t="s">
        <v>96</v>
      </c>
      <c r="C11" s="407"/>
      <c r="D11" s="78">
        <f>'15生産H12'!AC12</f>
        <v>51313</v>
      </c>
      <c r="E11" s="78">
        <f>'15生産H12'!AD12</f>
        <v>49364</v>
      </c>
      <c r="F11" s="78">
        <f>'15生産H12'!AE12</f>
        <v>55433</v>
      </c>
      <c r="G11" s="78">
        <f>'15生産H12'!AF12</f>
        <v>58221</v>
      </c>
      <c r="H11" s="78">
        <f>'15生産H12'!AG12</f>
        <v>62013</v>
      </c>
      <c r="I11" s="78">
        <f>'15生産H12'!AH12</f>
        <v>78370</v>
      </c>
      <c r="J11" s="78">
        <f>'15生産H12'!AI12</f>
        <v>71681</v>
      </c>
      <c r="K11" s="78">
        <f>'15生産H12'!AJ12</f>
        <v>64076</v>
      </c>
      <c r="L11" s="78">
        <f>'15生産H12'!AK12</f>
        <v>47668</v>
      </c>
      <c r="M11" s="78">
        <f>'15生産H12'!AL12</f>
        <v>42519</v>
      </c>
      <c r="N11" s="78">
        <f>'15生産H12'!AM12</f>
        <v>36789</v>
      </c>
      <c r="O11" s="78">
        <f>'15生産H12'!AN12</f>
        <v>48277</v>
      </c>
      <c r="P11" s="78">
        <f>'15生産H12'!AO12</f>
        <v>61433</v>
      </c>
      <c r="Q11" s="78">
        <f>'15生産H12'!AP12</f>
        <v>95476</v>
      </c>
      <c r="R11" s="78">
        <f>'15生産H12'!AQ12</f>
        <v>86128</v>
      </c>
      <c r="S11" s="407">
        <f>'15生産H12'!AR12</f>
        <v>94608</v>
      </c>
      <c r="T11" s="78">
        <v>92864</v>
      </c>
      <c r="U11" s="78">
        <v>79867</v>
      </c>
      <c r="V11" s="78">
        <v>71023</v>
      </c>
      <c r="W11" s="78">
        <v>78699</v>
      </c>
      <c r="X11" s="78">
        <v>72807</v>
      </c>
      <c r="Y11" s="78">
        <v>65613</v>
      </c>
      <c r="Z11" s="78">
        <v>72888</v>
      </c>
      <c r="AA11" s="78">
        <v>51919</v>
      </c>
      <c r="AB11" s="78">
        <v>55567</v>
      </c>
      <c r="AC11" s="78">
        <v>44305</v>
      </c>
      <c r="AD11" s="78">
        <v>124157</v>
      </c>
      <c r="AE11" s="446"/>
      <c r="AF11" s="80" t="s">
        <v>288</v>
      </c>
      <c r="AG11" s="80"/>
      <c r="AH11" s="355"/>
      <c r="AI11" s="1041">
        <v>6543</v>
      </c>
      <c r="AJ11" s="85">
        <v>5415</v>
      </c>
      <c r="AK11" s="85">
        <v>5415</v>
      </c>
      <c r="AL11" s="85">
        <v>5152</v>
      </c>
      <c r="AM11" s="85">
        <v>5402</v>
      </c>
      <c r="AN11" s="55">
        <v>7117</v>
      </c>
      <c r="AO11" s="56">
        <v>6993</v>
      </c>
      <c r="AP11" s="997">
        <v>6222</v>
      </c>
      <c r="AQ11" s="56">
        <v>5083</v>
      </c>
      <c r="AR11" s="56">
        <v>5475</v>
      </c>
      <c r="AS11" s="56">
        <v>5781</v>
      </c>
      <c r="AT11" s="56">
        <v>5325</v>
      </c>
      <c r="AU11" s="997">
        <v>6071</v>
      </c>
      <c r="AV11" s="56">
        <v>7678</v>
      </c>
      <c r="AW11" s="56">
        <v>5793</v>
      </c>
      <c r="AX11" s="56">
        <v>4643</v>
      </c>
      <c r="AY11" s="1004">
        <v>4152</v>
      </c>
      <c r="AZ11" s="858">
        <f>'23QE生産名目'!G85</f>
        <v>3889</v>
      </c>
      <c r="BA11" s="858"/>
      <c r="BB11" s="863"/>
      <c r="BC11" s="1071">
        <f t="shared" si="0"/>
        <v>-4.9060064190738197</v>
      </c>
      <c r="BD11" s="1060">
        <f t="shared" si="1"/>
        <v>-2.4268723882995822</v>
      </c>
      <c r="BE11" s="1019">
        <f t="shared" si="2"/>
        <v>-31.609290067534179</v>
      </c>
      <c r="BF11" s="1154"/>
      <c r="BG11" s="1129">
        <f t="shared" si="3"/>
        <v>-0.71605796352940398</v>
      </c>
      <c r="BH11" s="1130">
        <f t="shared" si="4"/>
        <v>-0.49015604194739826</v>
      </c>
      <c r="BI11" s="1131">
        <f t="shared" si="5"/>
        <v>-7.3171409292502432</v>
      </c>
    </row>
    <row r="12" spans="1:61">
      <c r="A12" s="403" t="s">
        <v>97</v>
      </c>
      <c r="B12" s="79" t="s">
        <v>98</v>
      </c>
      <c r="C12" s="407"/>
      <c r="D12" s="78">
        <f>'15生産H12'!AC13</f>
        <v>2210562</v>
      </c>
      <c r="E12" s="78">
        <f>'15生産H12'!AD13</f>
        <v>2866596</v>
      </c>
      <c r="F12" s="78">
        <f>'15生産H12'!AE13</f>
        <v>2795070</v>
      </c>
      <c r="G12" s="78">
        <f>'15生産H12'!AF13</f>
        <v>2978593</v>
      </c>
      <c r="H12" s="78">
        <f>'15生産H12'!AG13</f>
        <v>3488548</v>
      </c>
      <c r="I12" s="78">
        <f>'15生産H12'!AH13</f>
        <v>3694363</v>
      </c>
      <c r="J12" s="78">
        <f>'15生産H12'!AI13</f>
        <v>3843775</v>
      </c>
      <c r="K12" s="78">
        <f>'15生産H12'!AJ13</f>
        <v>3872366</v>
      </c>
      <c r="L12" s="78">
        <f>'15生産H12'!AK13</f>
        <v>4133600</v>
      </c>
      <c r="M12" s="78">
        <f>'15生産H12'!AL13</f>
        <v>4421585</v>
      </c>
      <c r="N12" s="78">
        <f>'15生産H12'!AM13</f>
        <v>4393467</v>
      </c>
      <c r="O12" s="78">
        <f>'15生産H12'!AN13</f>
        <v>4212743</v>
      </c>
      <c r="P12" s="78">
        <f>'15生産H12'!AO13</f>
        <v>4592116</v>
      </c>
      <c r="Q12" s="78">
        <f>'15生産H12'!AP13</f>
        <v>5022447</v>
      </c>
      <c r="R12" s="78">
        <f>'15生産H12'!AQ13</f>
        <v>5318911</v>
      </c>
      <c r="S12" s="407">
        <f>'15生産H12'!AR13</f>
        <v>5808700</v>
      </c>
      <c r="T12" s="78">
        <f>SUM(T13:T27)</f>
        <v>5736979</v>
      </c>
      <c r="U12" s="78">
        <f t="shared" ref="U12:AD12" si="7">SUM(U13:U27)</f>
        <v>6052658</v>
      </c>
      <c r="V12" s="78">
        <f t="shared" si="7"/>
        <v>5766191</v>
      </c>
      <c r="W12" s="78">
        <f t="shared" si="7"/>
        <v>5657518</v>
      </c>
      <c r="X12" s="78">
        <f t="shared" si="7"/>
        <v>5386749</v>
      </c>
      <c r="Y12" s="78">
        <f t="shared" si="7"/>
        <v>5732066</v>
      </c>
      <c r="Z12" s="78">
        <f t="shared" si="7"/>
        <v>5690814</v>
      </c>
      <c r="AA12" s="78">
        <f t="shared" si="7"/>
        <v>5616140</v>
      </c>
      <c r="AB12" s="78">
        <f t="shared" si="7"/>
        <v>5370649</v>
      </c>
      <c r="AC12" s="78">
        <f t="shared" si="7"/>
        <v>5129192</v>
      </c>
      <c r="AD12" s="78">
        <f t="shared" si="7"/>
        <v>5200382</v>
      </c>
      <c r="AE12" s="446"/>
      <c r="AF12" s="80" t="s">
        <v>289</v>
      </c>
      <c r="AG12" s="80"/>
      <c r="AH12" s="355"/>
      <c r="AI12" s="1041">
        <v>4943576</v>
      </c>
      <c r="AJ12" s="85">
        <v>4769310</v>
      </c>
      <c r="AK12" s="85">
        <v>4744064</v>
      </c>
      <c r="AL12" s="85">
        <v>4979090</v>
      </c>
      <c r="AM12" s="85">
        <v>5076198</v>
      </c>
      <c r="AN12" s="53">
        <v>5467878</v>
      </c>
      <c r="AO12" s="54">
        <v>5314435</v>
      </c>
      <c r="AP12" s="996">
        <v>5417096</v>
      </c>
      <c r="AQ12" s="54">
        <v>4233272</v>
      </c>
      <c r="AR12" s="54">
        <v>4813125</v>
      </c>
      <c r="AS12" s="54">
        <v>4662333</v>
      </c>
      <c r="AT12" s="54">
        <v>4707116</v>
      </c>
      <c r="AU12" s="996">
        <v>4646232</v>
      </c>
      <c r="AV12" s="54">
        <v>4821970</v>
      </c>
      <c r="AW12" s="54">
        <v>4755784</v>
      </c>
      <c r="AX12" s="54">
        <v>4725093</v>
      </c>
      <c r="AY12" s="1003">
        <v>4903115</v>
      </c>
      <c r="AZ12" s="858">
        <f>'23QE生産名目'!H85</f>
        <v>4957700</v>
      </c>
      <c r="BA12" s="858"/>
      <c r="BB12" s="863"/>
      <c r="BC12" s="1155">
        <f t="shared" si="0"/>
        <v>9.5784913592913323</v>
      </c>
      <c r="BD12" s="1089">
        <f t="shared" si="1"/>
        <v>-14.230207476478171</v>
      </c>
      <c r="BE12" s="1152">
        <f t="shared" si="2"/>
        <v>5.5288457399458313</v>
      </c>
      <c r="BF12" s="1156"/>
      <c r="BG12" s="1129">
        <f t="shared" si="3"/>
        <v>1.3153024581576078</v>
      </c>
      <c r="BH12" s="1130">
        <f t="shared" si="4"/>
        <v>-3.023418260167221</v>
      </c>
      <c r="BI12" s="1131">
        <f t="shared" si="5"/>
        <v>1.0820957382767116</v>
      </c>
    </row>
    <row r="13" spans="1:61">
      <c r="A13" s="585" t="s">
        <v>99</v>
      </c>
      <c r="B13" s="586"/>
      <c r="C13" s="587"/>
      <c r="D13" s="586">
        <f>'15生産H12'!AC14</f>
        <v>370853</v>
      </c>
      <c r="E13" s="586">
        <f>'15生産H12'!AD14</f>
        <v>429035</v>
      </c>
      <c r="F13" s="586">
        <f>'15生産H12'!AE14</f>
        <v>463064</v>
      </c>
      <c r="G13" s="586">
        <f>'15生産H12'!AF14</f>
        <v>484881</v>
      </c>
      <c r="H13" s="586">
        <f>'15生産H12'!AG14</f>
        <v>494686</v>
      </c>
      <c r="I13" s="586">
        <f>'15生産H12'!AH14</f>
        <v>631932</v>
      </c>
      <c r="J13" s="586">
        <f>'15生産H12'!AI14</f>
        <v>659906</v>
      </c>
      <c r="K13" s="586">
        <f>'15生産H12'!AJ14</f>
        <v>670208</v>
      </c>
      <c r="L13" s="586">
        <f>'15生産H12'!AK14</f>
        <v>721052</v>
      </c>
      <c r="M13" s="586">
        <f>'15生産H12'!AL14</f>
        <v>732891</v>
      </c>
      <c r="N13" s="586">
        <f>'15生産H12'!AM14</f>
        <v>757208</v>
      </c>
      <c r="O13" s="586">
        <f>'15生産H12'!AN14</f>
        <v>778426</v>
      </c>
      <c r="P13" s="586">
        <f>'15生産H12'!AO14</f>
        <v>789809</v>
      </c>
      <c r="Q13" s="586">
        <f>'15生産H12'!AP14</f>
        <v>783032</v>
      </c>
      <c r="R13" s="586">
        <f>'15生産H12'!AQ14</f>
        <v>818686</v>
      </c>
      <c r="S13" s="587">
        <f>'15生産H12'!AR14</f>
        <v>869000</v>
      </c>
      <c r="T13" s="586">
        <v>920541</v>
      </c>
      <c r="U13" s="586">
        <v>969330</v>
      </c>
      <c r="V13" s="586">
        <v>929533</v>
      </c>
      <c r="W13" s="586">
        <v>928699</v>
      </c>
      <c r="X13" s="586">
        <v>797345</v>
      </c>
      <c r="Y13" s="586">
        <v>935339</v>
      </c>
      <c r="Z13" s="586">
        <v>818593</v>
      </c>
      <c r="AA13" s="586">
        <v>873273</v>
      </c>
      <c r="AB13" s="586">
        <v>921195</v>
      </c>
      <c r="AC13" s="586">
        <v>884029</v>
      </c>
      <c r="AD13" s="586">
        <v>882526</v>
      </c>
      <c r="AE13" s="588"/>
      <c r="AF13" s="625" t="s">
        <v>99</v>
      </c>
      <c r="AG13" s="626"/>
      <c r="AH13" s="360"/>
      <c r="AI13" s="1042">
        <v>847541</v>
      </c>
      <c r="AJ13" s="626">
        <v>839239</v>
      </c>
      <c r="AK13" s="626">
        <v>832555</v>
      </c>
      <c r="AL13" s="626">
        <v>810543</v>
      </c>
      <c r="AM13" s="626">
        <v>786538</v>
      </c>
      <c r="AN13" s="51">
        <v>785616</v>
      </c>
      <c r="AO13" s="52">
        <v>751191</v>
      </c>
      <c r="AP13" s="998">
        <v>770680</v>
      </c>
      <c r="AQ13" s="52">
        <v>732097</v>
      </c>
      <c r="AR13" s="52">
        <v>751219</v>
      </c>
      <c r="AS13" s="52">
        <v>657811</v>
      </c>
      <c r="AT13" s="52">
        <v>746401</v>
      </c>
      <c r="AU13" s="998">
        <v>754225</v>
      </c>
      <c r="AV13" s="52">
        <v>772926</v>
      </c>
      <c r="AW13" s="52">
        <v>668737</v>
      </c>
      <c r="AX13" s="52">
        <v>787785</v>
      </c>
      <c r="AY13" s="1005">
        <v>790331</v>
      </c>
      <c r="AZ13" s="859">
        <f>'23QE生産名目'!I85</f>
        <v>825390</v>
      </c>
      <c r="BA13" s="859"/>
      <c r="BB13" s="1079"/>
      <c r="BC13" s="1068">
        <f t="shared" si="0"/>
        <v>-9.0687058207213589</v>
      </c>
      <c r="BD13" s="1069">
        <f t="shared" si="1"/>
        <v>-2.1351274199408317</v>
      </c>
      <c r="BE13" s="1070">
        <f t="shared" si="2"/>
        <v>4.7871656335974011</v>
      </c>
      <c r="BF13" s="1157"/>
      <c r="BG13" s="1132">
        <f t="shared" si="3"/>
        <v>-1.348904965065556</v>
      </c>
      <c r="BH13" s="1133">
        <f t="shared" si="4"/>
        <v>-0.4307199301375686</v>
      </c>
      <c r="BI13" s="1134">
        <f t="shared" si="5"/>
        <v>0.93960912980488587</v>
      </c>
    </row>
    <row r="14" spans="1:61">
      <c r="A14" s="410" t="s">
        <v>100</v>
      </c>
      <c r="B14" s="78"/>
      <c r="C14" s="407"/>
      <c r="D14" s="78">
        <f>'15生産H12'!AC15</f>
        <v>64427</v>
      </c>
      <c r="E14" s="78">
        <f>'15生産H12'!AD15</f>
        <v>77709</v>
      </c>
      <c r="F14" s="78">
        <f>'15生産H12'!AE15</f>
        <v>59749</v>
      </c>
      <c r="G14" s="78">
        <f>'15生産H12'!AF15</f>
        <v>83094</v>
      </c>
      <c r="H14" s="78">
        <f>'15生産H12'!AG15</f>
        <v>77758</v>
      </c>
      <c r="I14" s="78">
        <f>'15生産H12'!AH15</f>
        <v>102890</v>
      </c>
      <c r="J14" s="78">
        <f>'15生産H12'!AI15</f>
        <v>103559</v>
      </c>
      <c r="K14" s="78">
        <f>'15生産H12'!AJ15</f>
        <v>100346</v>
      </c>
      <c r="L14" s="78">
        <f>'15生産H12'!AK15</f>
        <v>117271</v>
      </c>
      <c r="M14" s="78">
        <f>'15生産H12'!AL15</f>
        <v>113796</v>
      </c>
      <c r="N14" s="78">
        <f>'15生産H12'!AM15</f>
        <v>105654</v>
      </c>
      <c r="O14" s="78">
        <f>'15生産H12'!AN15</f>
        <v>113039</v>
      </c>
      <c r="P14" s="78">
        <f>'15生産H12'!AO15</f>
        <v>107738</v>
      </c>
      <c r="Q14" s="78">
        <f>'15生産H12'!AP15</f>
        <v>106662</v>
      </c>
      <c r="R14" s="78">
        <f>'15生産H12'!AQ15</f>
        <v>108119</v>
      </c>
      <c r="S14" s="407">
        <f>'15生産H12'!AR15</f>
        <v>99352</v>
      </c>
      <c r="T14" s="78">
        <v>108374</v>
      </c>
      <c r="U14" s="78">
        <v>116227</v>
      </c>
      <c r="V14" s="78">
        <v>111831</v>
      </c>
      <c r="W14" s="78">
        <v>94040</v>
      </c>
      <c r="X14" s="78">
        <v>44979</v>
      </c>
      <c r="Y14" s="78">
        <v>48257</v>
      </c>
      <c r="Z14" s="78">
        <v>47201</v>
      </c>
      <c r="AA14" s="78">
        <v>51476</v>
      </c>
      <c r="AB14" s="78">
        <v>40743</v>
      </c>
      <c r="AC14" s="78">
        <v>36526</v>
      </c>
      <c r="AD14" s="78">
        <v>37260</v>
      </c>
      <c r="AE14" s="446"/>
      <c r="AF14" s="627" t="s">
        <v>290</v>
      </c>
      <c r="AG14" s="85"/>
      <c r="AH14" s="355"/>
      <c r="AI14" s="1041">
        <v>86906</v>
      </c>
      <c r="AJ14" s="85">
        <v>81539</v>
      </c>
      <c r="AK14" s="85">
        <v>77567</v>
      </c>
      <c r="AL14" s="85">
        <v>69640</v>
      </c>
      <c r="AM14" s="85">
        <v>56530</v>
      </c>
      <c r="AN14" s="53">
        <v>58742</v>
      </c>
      <c r="AO14" s="54">
        <v>60713</v>
      </c>
      <c r="AP14" s="996">
        <v>57786</v>
      </c>
      <c r="AQ14" s="54">
        <v>45897</v>
      </c>
      <c r="AR14" s="54">
        <v>37021</v>
      </c>
      <c r="AS14" s="54">
        <v>37979</v>
      </c>
      <c r="AT14" s="54">
        <v>37734</v>
      </c>
      <c r="AU14" s="996">
        <v>35189</v>
      </c>
      <c r="AV14" s="54">
        <v>33443</v>
      </c>
      <c r="AW14" s="54">
        <v>41032</v>
      </c>
      <c r="AX14" s="54">
        <v>35986</v>
      </c>
      <c r="AY14" s="1003">
        <v>36560</v>
      </c>
      <c r="AZ14" s="858">
        <f>'23QE生産名目'!J85</f>
        <v>36570</v>
      </c>
      <c r="BA14" s="858"/>
      <c r="BB14" s="863"/>
      <c r="BC14" s="1071">
        <f t="shared" si="0"/>
        <v>-33.50746783881435</v>
      </c>
      <c r="BD14" s="1060">
        <f t="shared" si="1"/>
        <v>-39.10462741840584</v>
      </c>
      <c r="BE14" s="1019">
        <f t="shared" si="2"/>
        <v>3.8961038961038961</v>
      </c>
      <c r="BF14" s="1154"/>
      <c r="BG14" s="1129">
        <f t="shared" si="3"/>
        <v>-5.6630482922761738</v>
      </c>
      <c r="BH14" s="1130">
        <f t="shared" si="4"/>
        <v>-9.4440776506658057</v>
      </c>
      <c r="BI14" s="1131">
        <f t="shared" si="5"/>
        <v>0.76735343765650388</v>
      </c>
    </row>
    <row r="15" spans="1:61">
      <c r="A15" s="410" t="s">
        <v>101</v>
      </c>
      <c r="B15" s="78"/>
      <c r="C15" s="407"/>
      <c r="D15" s="78">
        <f>'15生産H12'!AC16</f>
        <v>31559</v>
      </c>
      <c r="E15" s="78">
        <f>'15生産H12'!AD16</f>
        <v>34763</v>
      </c>
      <c r="F15" s="78">
        <f>'15生産H12'!AE16</f>
        <v>33331</v>
      </c>
      <c r="G15" s="78">
        <f>'15生産H12'!AF16</f>
        <v>35818</v>
      </c>
      <c r="H15" s="78">
        <f>'15生産H12'!AG16</f>
        <v>41235</v>
      </c>
      <c r="I15" s="78">
        <f>'15生産H12'!AH16</f>
        <v>53441</v>
      </c>
      <c r="J15" s="78">
        <f>'15生産H12'!AI16</f>
        <v>50089</v>
      </c>
      <c r="K15" s="78">
        <f>'15生産H12'!AJ16</f>
        <v>56727</v>
      </c>
      <c r="L15" s="78">
        <f>'15生産H12'!AK16</f>
        <v>60624</v>
      </c>
      <c r="M15" s="78">
        <f>'15生産H12'!AL16</f>
        <v>76212</v>
      </c>
      <c r="N15" s="78">
        <f>'15生産H12'!AM16</f>
        <v>80007</v>
      </c>
      <c r="O15" s="78">
        <f>'15生産H12'!AN16</f>
        <v>97479</v>
      </c>
      <c r="P15" s="78">
        <f>'15生産H12'!AO16</f>
        <v>121871</v>
      </c>
      <c r="Q15" s="78">
        <f>'15生産H12'!AP16</f>
        <v>149530</v>
      </c>
      <c r="R15" s="78">
        <f>'15生産H12'!AQ16</f>
        <v>170816</v>
      </c>
      <c r="S15" s="407">
        <f>'15生産H12'!AR16</f>
        <v>185484</v>
      </c>
      <c r="T15" s="78">
        <v>203037</v>
      </c>
      <c r="U15" s="78">
        <v>180916</v>
      </c>
      <c r="V15" s="78">
        <v>179346</v>
      </c>
      <c r="W15" s="78">
        <v>182833</v>
      </c>
      <c r="X15" s="78">
        <v>181481</v>
      </c>
      <c r="Y15" s="78">
        <v>180800</v>
      </c>
      <c r="Z15" s="78">
        <v>159828</v>
      </c>
      <c r="AA15" s="78">
        <v>136094</v>
      </c>
      <c r="AB15" s="78">
        <v>133844</v>
      </c>
      <c r="AC15" s="78">
        <v>118359</v>
      </c>
      <c r="AD15" s="78">
        <v>144487</v>
      </c>
      <c r="AE15" s="446"/>
      <c r="AF15" s="627" t="s">
        <v>291</v>
      </c>
      <c r="AG15" s="85"/>
      <c r="AH15" s="355"/>
      <c r="AI15" s="1041">
        <v>121963</v>
      </c>
      <c r="AJ15" s="85">
        <v>123262</v>
      </c>
      <c r="AK15" s="85">
        <v>119839</v>
      </c>
      <c r="AL15" s="85">
        <v>130601</v>
      </c>
      <c r="AM15" s="85">
        <v>106376</v>
      </c>
      <c r="AN15" s="53">
        <v>97244</v>
      </c>
      <c r="AO15" s="54">
        <v>80480</v>
      </c>
      <c r="AP15" s="996">
        <v>76248</v>
      </c>
      <c r="AQ15" s="54">
        <v>81397</v>
      </c>
      <c r="AR15" s="54">
        <v>84781</v>
      </c>
      <c r="AS15" s="54">
        <v>82641</v>
      </c>
      <c r="AT15" s="54">
        <v>65270</v>
      </c>
      <c r="AU15" s="996">
        <v>68285</v>
      </c>
      <c r="AV15" s="54">
        <v>67333</v>
      </c>
      <c r="AW15" s="54">
        <v>62505</v>
      </c>
      <c r="AX15" s="54">
        <v>75871</v>
      </c>
      <c r="AY15" s="1003">
        <v>73591</v>
      </c>
      <c r="AZ15" s="858">
        <f>'23QE生産名目'!K85</f>
        <v>76313</v>
      </c>
      <c r="BA15" s="858"/>
      <c r="BB15" s="863"/>
      <c r="BC15" s="1071">
        <f t="shared" si="0"/>
        <v>-37.482679173191869</v>
      </c>
      <c r="BD15" s="1060">
        <f t="shared" si="1"/>
        <v>-10.443552617773582</v>
      </c>
      <c r="BE15" s="1019">
        <f t="shared" si="2"/>
        <v>7.7703741670937978</v>
      </c>
      <c r="BF15" s="1154"/>
      <c r="BG15" s="1129">
        <f t="shared" si="3"/>
        <v>-6.4901858125474998</v>
      </c>
      <c r="BH15" s="1130">
        <f t="shared" si="4"/>
        <v>-2.1818665466617371</v>
      </c>
      <c r="BI15" s="1131">
        <f t="shared" si="5"/>
        <v>1.5079081740712486</v>
      </c>
    </row>
    <row r="16" spans="1:61">
      <c r="A16" s="410" t="s">
        <v>102</v>
      </c>
      <c r="B16" s="78"/>
      <c r="C16" s="407"/>
      <c r="D16" s="78">
        <f>'15生産H12'!AC17</f>
        <v>136145</v>
      </c>
      <c r="E16" s="78">
        <f>'15生産H12'!AD17</f>
        <v>153839</v>
      </c>
      <c r="F16" s="78">
        <f>'15生産H12'!AE17</f>
        <v>138469</v>
      </c>
      <c r="G16" s="78">
        <f>'15生産H12'!AF17</f>
        <v>153921</v>
      </c>
      <c r="H16" s="78">
        <f>'15生産H12'!AG17</f>
        <v>181452</v>
      </c>
      <c r="I16" s="78">
        <f>'15生産H12'!AH17</f>
        <v>212937</v>
      </c>
      <c r="J16" s="78">
        <f>'15生産H12'!AI17</f>
        <v>238279</v>
      </c>
      <c r="K16" s="78">
        <f>'15生産H12'!AJ17</f>
        <v>239847</v>
      </c>
      <c r="L16" s="78">
        <f>'15生産H12'!AK17</f>
        <v>261251</v>
      </c>
      <c r="M16" s="78">
        <f>'15生産H12'!AL17</f>
        <v>270640</v>
      </c>
      <c r="N16" s="78">
        <f>'15生産H12'!AM17</f>
        <v>282667</v>
      </c>
      <c r="O16" s="78">
        <f>'15生産H12'!AN17</f>
        <v>291963</v>
      </c>
      <c r="P16" s="78">
        <f>'15生産H12'!AO17</f>
        <v>328149</v>
      </c>
      <c r="Q16" s="78">
        <f>'15生産H12'!AP17</f>
        <v>350668</v>
      </c>
      <c r="R16" s="78">
        <f>'15生産H12'!AQ17</f>
        <v>399388</v>
      </c>
      <c r="S16" s="407">
        <f>'15生産H12'!AR17</f>
        <v>420855</v>
      </c>
      <c r="T16" s="78">
        <v>514210</v>
      </c>
      <c r="U16" s="78">
        <v>532153</v>
      </c>
      <c r="V16" s="78">
        <v>528449</v>
      </c>
      <c r="W16" s="78">
        <v>510647</v>
      </c>
      <c r="X16" s="78">
        <v>519729</v>
      </c>
      <c r="Y16" s="78">
        <v>566022</v>
      </c>
      <c r="Z16" s="78">
        <v>534562</v>
      </c>
      <c r="AA16" s="78">
        <v>491427</v>
      </c>
      <c r="AB16" s="78">
        <v>468308</v>
      </c>
      <c r="AC16" s="78">
        <v>451840</v>
      </c>
      <c r="AD16" s="78">
        <v>439820</v>
      </c>
      <c r="AE16" s="446"/>
      <c r="AF16" s="627" t="s">
        <v>102</v>
      </c>
      <c r="AG16" s="85"/>
      <c r="AH16" s="355"/>
      <c r="AI16" s="1041">
        <v>546696</v>
      </c>
      <c r="AJ16" s="85">
        <v>547944</v>
      </c>
      <c r="AK16" s="85">
        <v>580651</v>
      </c>
      <c r="AL16" s="85">
        <v>522146</v>
      </c>
      <c r="AM16" s="85">
        <v>498620</v>
      </c>
      <c r="AN16" s="53">
        <v>496495</v>
      </c>
      <c r="AO16" s="54">
        <v>485045</v>
      </c>
      <c r="AP16" s="996">
        <v>441255</v>
      </c>
      <c r="AQ16" s="54">
        <v>472296</v>
      </c>
      <c r="AR16" s="54">
        <v>601375</v>
      </c>
      <c r="AS16" s="54">
        <v>578623</v>
      </c>
      <c r="AT16" s="54">
        <v>579503</v>
      </c>
      <c r="AU16" s="996">
        <v>545164</v>
      </c>
      <c r="AV16" s="54">
        <v>578715</v>
      </c>
      <c r="AW16" s="54">
        <v>666723</v>
      </c>
      <c r="AX16" s="54">
        <v>642059</v>
      </c>
      <c r="AY16" s="1003">
        <v>656506</v>
      </c>
      <c r="AZ16" s="858">
        <f>'23QE生産名目'!L85</f>
        <v>699596</v>
      </c>
      <c r="BA16" s="858"/>
      <c r="BB16" s="863"/>
      <c r="BC16" s="1071">
        <f t="shared" si="0"/>
        <v>-19.286952895210501</v>
      </c>
      <c r="BD16" s="1060">
        <f t="shared" si="1"/>
        <v>23.548515030991148</v>
      </c>
      <c r="BE16" s="1019">
        <f t="shared" si="2"/>
        <v>20.42357895972588</v>
      </c>
      <c r="BF16" s="1154"/>
      <c r="BG16" s="1129">
        <f t="shared" si="3"/>
        <v>-3.014625073196886</v>
      </c>
      <c r="BH16" s="1130">
        <f t="shared" si="4"/>
        <v>4.3199826046110834</v>
      </c>
      <c r="BI16" s="1131">
        <f t="shared" si="5"/>
        <v>3.7868440287142979</v>
      </c>
    </row>
    <row r="17" spans="1:61">
      <c r="A17" s="410" t="s">
        <v>103</v>
      </c>
      <c r="B17" s="78"/>
      <c r="C17" s="407"/>
      <c r="D17" s="78">
        <f>'15生産H12'!AC18</f>
        <v>18090</v>
      </c>
      <c r="E17" s="78">
        <f>'15生産H12'!AD18</f>
        <v>33978</v>
      </c>
      <c r="F17" s="78">
        <f>'15生産H12'!AE18</f>
        <v>30287</v>
      </c>
      <c r="G17" s="78">
        <f>'15生産H12'!AF18</f>
        <v>32696</v>
      </c>
      <c r="H17" s="78">
        <f>'15生産H12'!AG18</f>
        <v>40546</v>
      </c>
      <c r="I17" s="78">
        <f>'15生産H12'!AH18</f>
        <v>91603</v>
      </c>
      <c r="J17" s="78">
        <f>'15生産H12'!AI18</f>
        <v>56496</v>
      </c>
      <c r="K17" s="78">
        <f>'15生産H12'!AJ18</f>
        <v>62095</v>
      </c>
      <c r="L17" s="78">
        <f>'15生産H12'!AK18</f>
        <v>58864</v>
      </c>
      <c r="M17" s="78">
        <f>'15生産H12'!AL18</f>
        <v>44968</v>
      </c>
      <c r="N17" s="78">
        <f>'15生産H12'!AM18</f>
        <v>79451</v>
      </c>
      <c r="O17" s="78">
        <f>'15生産H12'!AN18</f>
        <v>98681</v>
      </c>
      <c r="P17" s="78">
        <f>'15生産H12'!AO18</f>
        <v>95370</v>
      </c>
      <c r="Q17" s="78">
        <f>'15生産H12'!AP18</f>
        <v>71143</v>
      </c>
      <c r="R17" s="78">
        <f>'15生産H12'!AQ18</f>
        <v>74729</v>
      </c>
      <c r="S17" s="407">
        <f>'15生産H12'!AR18</f>
        <v>79317</v>
      </c>
      <c r="T17" s="78">
        <v>89428</v>
      </c>
      <c r="U17" s="78">
        <v>132320</v>
      </c>
      <c r="V17" s="78">
        <v>137280</v>
      </c>
      <c r="W17" s="78">
        <v>149817</v>
      </c>
      <c r="X17" s="78">
        <v>147524</v>
      </c>
      <c r="Y17" s="78">
        <v>122938</v>
      </c>
      <c r="Z17" s="78">
        <v>142964</v>
      </c>
      <c r="AA17" s="78">
        <v>130025</v>
      </c>
      <c r="AB17" s="78">
        <v>118866</v>
      </c>
      <c r="AC17" s="78">
        <v>102962</v>
      </c>
      <c r="AD17" s="78">
        <v>117431</v>
      </c>
      <c r="AE17" s="446"/>
      <c r="AF17" s="627" t="s">
        <v>103</v>
      </c>
      <c r="AG17" s="85"/>
      <c r="AH17" s="355"/>
      <c r="AI17" s="1041">
        <v>108161</v>
      </c>
      <c r="AJ17" s="85">
        <v>126398</v>
      </c>
      <c r="AK17" s="85">
        <v>12879</v>
      </c>
      <c r="AL17" s="85">
        <v>32167</v>
      </c>
      <c r="AM17" s="85">
        <v>19450</v>
      </c>
      <c r="AN17" s="53">
        <v>20473</v>
      </c>
      <c r="AO17" s="54">
        <v>18827</v>
      </c>
      <c r="AP17" s="996">
        <v>27568</v>
      </c>
      <c r="AQ17" s="54">
        <v>12712</v>
      </c>
      <c r="AR17" s="54">
        <v>27547</v>
      </c>
      <c r="AS17" s="54">
        <v>32967</v>
      </c>
      <c r="AT17" s="54">
        <v>28510</v>
      </c>
      <c r="AU17" s="996">
        <v>27236</v>
      </c>
      <c r="AV17" s="54">
        <v>28521</v>
      </c>
      <c r="AW17" s="54">
        <v>28672</v>
      </c>
      <c r="AX17" s="54">
        <v>41560</v>
      </c>
      <c r="AY17" s="1003">
        <v>38673</v>
      </c>
      <c r="AZ17" s="858">
        <f>'23QE生産名目'!M85</f>
        <v>35266</v>
      </c>
      <c r="BA17" s="858"/>
      <c r="BB17" s="863"/>
      <c r="BC17" s="1071">
        <f t="shared" si="0"/>
        <v>-74.512069969767296</v>
      </c>
      <c r="BD17" s="1060">
        <f t="shared" si="1"/>
        <v>-1.20429483459083</v>
      </c>
      <c r="BE17" s="1019">
        <f t="shared" si="2"/>
        <v>41.992216184461739</v>
      </c>
      <c r="BF17" s="1154"/>
      <c r="BG17" s="1129">
        <f t="shared" si="3"/>
        <v>-17.739631189139928</v>
      </c>
      <c r="BH17" s="1130">
        <f t="shared" si="4"/>
        <v>-0.24202768286281096</v>
      </c>
      <c r="BI17" s="1131">
        <f t="shared" si="5"/>
        <v>7.2637330706716297</v>
      </c>
    </row>
    <row r="18" spans="1:61">
      <c r="A18" s="410" t="s">
        <v>104</v>
      </c>
      <c r="B18" s="78"/>
      <c r="C18" s="407"/>
      <c r="D18" s="78">
        <f>'15生産H12'!AC19</f>
        <v>83636</v>
      </c>
      <c r="E18" s="78">
        <f>'15生産H12'!AD19</f>
        <v>103516</v>
      </c>
      <c r="F18" s="78">
        <f>'15生産H12'!AE19</f>
        <v>101762</v>
      </c>
      <c r="G18" s="78">
        <f>'15生産H12'!AF19</f>
        <v>113776</v>
      </c>
      <c r="H18" s="78">
        <f>'15生産H12'!AG19</f>
        <v>121027</v>
      </c>
      <c r="I18" s="78">
        <f>'15生産H12'!AH19</f>
        <v>141368</v>
      </c>
      <c r="J18" s="78">
        <f>'15生産H12'!AI19</f>
        <v>140906</v>
      </c>
      <c r="K18" s="78">
        <f>'15生産H12'!AJ19</f>
        <v>144274</v>
      </c>
      <c r="L18" s="78">
        <f>'15生産H12'!AK19</f>
        <v>154519</v>
      </c>
      <c r="M18" s="78">
        <f>'15生産H12'!AL19</f>
        <v>151262</v>
      </c>
      <c r="N18" s="78">
        <f>'15生産H12'!AM19</f>
        <v>156562</v>
      </c>
      <c r="O18" s="78">
        <f>'15生産H12'!AN19</f>
        <v>147263</v>
      </c>
      <c r="P18" s="78">
        <f>'15生産H12'!AO19</f>
        <v>180020</v>
      </c>
      <c r="Q18" s="78">
        <f>'15生産H12'!AP19</f>
        <v>197805</v>
      </c>
      <c r="R18" s="78">
        <f>'15生産H12'!AQ19</f>
        <v>187767</v>
      </c>
      <c r="S18" s="407">
        <f>'15生産H12'!AR19</f>
        <v>183213</v>
      </c>
      <c r="T18" s="78">
        <v>187345</v>
      </c>
      <c r="U18" s="78">
        <v>184254</v>
      </c>
      <c r="V18" s="78">
        <v>197908</v>
      </c>
      <c r="W18" s="78">
        <v>185871</v>
      </c>
      <c r="X18" s="78">
        <v>180834</v>
      </c>
      <c r="Y18" s="78">
        <v>163374</v>
      </c>
      <c r="Z18" s="78">
        <v>189461</v>
      </c>
      <c r="AA18" s="78">
        <v>184852</v>
      </c>
      <c r="AB18" s="78">
        <v>168754</v>
      </c>
      <c r="AC18" s="78">
        <v>152328</v>
      </c>
      <c r="AD18" s="78">
        <v>150146</v>
      </c>
      <c r="AE18" s="446"/>
      <c r="AF18" s="627" t="s">
        <v>104</v>
      </c>
      <c r="AG18" s="85"/>
      <c r="AH18" s="355"/>
      <c r="AI18" s="1041">
        <v>125964</v>
      </c>
      <c r="AJ18" s="85">
        <v>123452</v>
      </c>
      <c r="AK18" s="85">
        <v>111345</v>
      </c>
      <c r="AL18" s="85">
        <v>119475</v>
      </c>
      <c r="AM18" s="85">
        <v>102113</v>
      </c>
      <c r="AN18" s="53">
        <v>138022</v>
      </c>
      <c r="AO18" s="54">
        <v>186017</v>
      </c>
      <c r="AP18" s="996">
        <v>161014</v>
      </c>
      <c r="AQ18" s="54">
        <v>108883</v>
      </c>
      <c r="AR18" s="54">
        <v>201248</v>
      </c>
      <c r="AS18" s="54">
        <v>172046</v>
      </c>
      <c r="AT18" s="54">
        <v>128939</v>
      </c>
      <c r="AU18" s="996">
        <v>103761</v>
      </c>
      <c r="AV18" s="54">
        <v>122910</v>
      </c>
      <c r="AW18" s="54">
        <v>119619</v>
      </c>
      <c r="AX18" s="54">
        <v>106642</v>
      </c>
      <c r="AY18" s="1003">
        <v>115211</v>
      </c>
      <c r="AZ18" s="858">
        <f>'23QE生産名目'!N85</f>
        <v>113104</v>
      </c>
      <c r="BA18" s="858"/>
      <c r="BB18" s="863"/>
      <c r="BC18" s="1071">
        <f t="shared" si="0"/>
        <v>27.825410434727381</v>
      </c>
      <c r="BD18" s="1060">
        <f t="shared" si="1"/>
        <v>-35.557777584557861</v>
      </c>
      <c r="BE18" s="1019">
        <f t="shared" si="2"/>
        <v>11.034974605102111</v>
      </c>
      <c r="BF18" s="1154"/>
      <c r="BG18" s="1129">
        <f t="shared" si="3"/>
        <v>3.5692969040539202</v>
      </c>
      <c r="BH18" s="1130">
        <f t="shared" si="4"/>
        <v>-8.4129434221638544</v>
      </c>
      <c r="BI18" s="1131">
        <f t="shared" si="5"/>
        <v>2.1155685027909543</v>
      </c>
    </row>
    <row r="19" spans="1:61">
      <c r="A19" s="410" t="s">
        <v>478</v>
      </c>
      <c r="C19" s="354"/>
      <c r="D19" s="78">
        <f>'15生産H12'!AC20</f>
        <v>261452</v>
      </c>
      <c r="E19" s="78">
        <f>'15生産H12'!AD20</f>
        <v>413183</v>
      </c>
      <c r="F19" s="78">
        <f>'15生産H12'!AE20</f>
        <v>355880</v>
      </c>
      <c r="G19" s="78">
        <f>'15生産H12'!AF20</f>
        <v>423328</v>
      </c>
      <c r="H19" s="78">
        <f>'15生産H12'!AG20</f>
        <v>640838</v>
      </c>
      <c r="I19" s="78">
        <f>'15生産H12'!AH20</f>
        <v>693113</v>
      </c>
      <c r="J19" s="78">
        <f>'15生産H12'!AI20</f>
        <v>598247</v>
      </c>
      <c r="K19" s="78">
        <f>'15生産H12'!AJ20</f>
        <v>565019</v>
      </c>
      <c r="L19" s="78">
        <f>'15生産H12'!AK20</f>
        <v>507469</v>
      </c>
      <c r="M19" s="78">
        <f>'15生産H12'!AL20</f>
        <v>552034</v>
      </c>
      <c r="N19" s="78">
        <f>'15生産H12'!AM20</f>
        <v>547704</v>
      </c>
      <c r="O19" s="78">
        <f>'15生産H12'!AN20</f>
        <v>543001</v>
      </c>
      <c r="P19" s="78">
        <f>'15生産H12'!AO20</f>
        <v>577844</v>
      </c>
      <c r="Q19" s="78">
        <f>'15生産H12'!AP20</f>
        <v>652211</v>
      </c>
      <c r="R19" s="78">
        <f>'15生産H12'!AQ20</f>
        <v>727015</v>
      </c>
      <c r="S19" s="407">
        <f>'15生産H12'!AR20</f>
        <v>723170</v>
      </c>
      <c r="T19" s="50">
        <f>T55+T56</f>
        <v>656061</v>
      </c>
      <c r="U19" s="50">
        <f t="shared" ref="U19:AD19" si="8">U55+U56</f>
        <v>653360</v>
      </c>
      <c r="V19" s="50">
        <f t="shared" si="8"/>
        <v>619430</v>
      </c>
      <c r="W19" s="50">
        <f t="shared" si="8"/>
        <v>532419</v>
      </c>
      <c r="X19" s="50">
        <f t="shared" si="8"/>
        <v>528313</v>
      </c>
      <c r="Y19" s="50">
        <f t="shared" si="8"/>
        <v>571149</v>
      </c>
      <c r="Z19" s="50">
        <f t="shared" si="8"/>
        <v>616708</v>
      </c>
      <c r="AA19" s="50">
        <f t="shared" si="8"/>
        <v>609875</v>
      </c>
      <c r="AB19" s="50">
        <f t="shared" si="8"/>
        <v>514418</v>
      </c>
      <c r="AC19" s="50">
        <f t="shared" si="8"/>
        <v>469990</v>
      </c>
      <c r="AD19" s="50">
        <f t="shared" si="8"/>
        <v>493355</v>
      </c>
      <c r="AE19" s="447"/>
      <c r="AF19" s="627" t="s">
        <v>292</v>
      </c>
      <c r="AH19" s="354"/>
      <c r="AI19" s="609">
        <v>442519</v>
      </c>
      <c r="AJ19" s="50">
        <v>404931</v>
      </c>
      <c r="AK19" s="50">
        <v>471786</v>
      </c>
      <c r="AL19" s="50">
        <v>522075</v>
      </c>
      <c r="AM19" s="50">
        <v>720435</v>
      </c>
      <c r="AN19" s="53">
        <v>733513</v>
      </c>
      <c r="AO19" s="54">
        <v>701863</v>
      </c>
      <c r="AP19" s="996">
        <v>756916</v>
      </c>
      <c r="AQ19" s="54">
        <v>224739</v>
      </c>
      <c r="AR19" s="54">
        <v>355625</v>
      </c>
      <c r="AS19" s="54">
        <v>362196</v>
      </c>
      <c r="AT19" s="54">
        <v>282064</v>
      </c>
      <c r="AU19" s="996">
        <v>320929</v>
      </c>
      <c r="AV19" s="54">
        <v>359387</v>
      </c>
      <c r="AW19" s="54">
        <v>477339</v>
      </c>
      <c r="AX19" s="54">
        <v>343609</v>
      </c>
      <c r="AY19" s="1003">
        <v>420013</v>
      </c>
      <c r="AZ19" s="858">
        <f>'23QE生産名目'!O85</f>
        <v>387308</v>
      </c>
      <c r="BA19" s="858"/>
      <c r="BB19" s="863"/>
      <c r="BC19" s="1071">
        <f t="shared" si="0"/>
        <v>71.047118880771222</v>
      </c>
      <c r="BD19" s="1060">
        <f t="shared" si="1"/>
        <v>-57.600447077350722</v>
      </c>
      <c r="BE19" s="1019">
        <f t="shared" si="2"/>
        <v>30.874118574513364</v>
      </c>
      <c r="BF19" s="1154"/>
      <c r="BG19" s="1129">
        <f t="shared" si="3"/>
        <v>7.9697888135328299</v>
      </c>
      <c r="BH19" s="1130">
        <f t="shared" si="4"/>
        <v>-15.768942060830049</v>
      </c>
      <c r="BI19" s="1131">
        <f t="shared" si="5"/>
        <v>5.5287402925351392</v>
      </c>
    </row>
    <row r="20" spans="1:61">
      <c r="A20" s="410" t="s">
        <v>134</v>
      </c>
      <c r="B20" s="78"/>
      <c r="C20" s="407"/>
      <c r="D20" s="78">
        <f>'15生産H12'!AC21</f>
        <v>137846</v>
      </c>
      <c r="E20" s="78">
        <f>'15生産H12'!AD21</f>
        <v>176263</v>
      </c>
      <c r="F20" s="78">
        <f>'15生産H12'!AE21</f>
        <v>159159</v>
      </c>
      <c r="G20" s="78">
        <f>'15生産H12'!AF21</f>
        <v>179523</v>
      </c>
      <c r="H20" s="78">
        <f>'15生産H12'!AG21</f>
        <v>198132</v>
      </c>
      <c r="I20" s="78">
        <f>'15生産H12'!AH21</f>
        <v>217710</v>
      </c>
      <c r="J20" s="78">
        <f>'15生産H12'!AI21</f>
        <v>244548</v>
      </c>
      <c r="K20" s="78">
        <f>'15生産H12'!AJ21</f>
        <v>253750</v>
      </c>
      <c r="L20" s="78">
        <f>'15生産H12'!AK21</f>
        <v>254363</v>
      </c>
      <c r="M20" s="78">
        <f>'15生産H12'!AL21</f>
        <v>283121</v>
      </c>
      <c r="N20" s="78">
        <f>'15生産H12'!AM21</f>
        <v>276550</v>
      </c>
      <c r="O20" s="78">
        <f>'15生産H12'!AN21</f>
        <v>284409</v>
      </c>
      <c r="P20" s="78">
        <f>'15生産H12'!AO21</f>
        <v>301672</v>
      </c>
      <c r="Q20" s="78">
        <f>'15生産H12'!AP21</f>
        <v>332561</v>
      </c>
      <c r="R20" s="78">
        <f>'15生産H12'!AQ21</f>
        <v>383639</v>
      </c>
      <c r="S20" s="407">
        <f>'15生産H12'!AR21</f>
        <v>453100</v>
      </c>
      <c r="T20" s="78">
        <v>382436</v>
      </c>
      <c r="U20" s="78">
        <v>387853</v>
      </c>
      <c r="V20" s="78">
        <v>405375</v>
      </c>
      <c r="W20" s="78">
        <v>394053</v>
      </c>
      <c r="X20" s="78">
        <v>341586</v>
      </c>
      <c r="Y20" s="78">
        <v>414344</v>
      </c>
      <c r="Z20" s="78">
        <v>347785</v>
      </c>
      <c r="AA20" s="78">
        <v>345350</v>
      </c>
      <c r="AB20" s="78">
        <v>302369</v>
      </c>
      <c r="AC20" s="78">
        <v>314740</v>
      </c>
      <c r="AD20" s="78">
        <v>297200</v>
      </c>
      <c r="AE20" s="446"/>
      <c r="AF20" s="627" t="s">
        <v>318</v>
      </c>
      <c r="AG20" s="85"/>
      <c r="AH20" s="355"/>
      <c r="AI20" s="1041">
        <v>190683</v>
      </c>
      <c r="AJ20" s="85">
        <v>173799</v>
      </c>
      <c r="AK20" s="85">
        <v>157200</v>
      </c>
      <c r="AL20" s="85">
        <v>213573</v>
      </c>
      <c r="AM20" s="85">
        <v>220679</v>
      </c>
      <c r="AN20" s="53">
        <v>309004</v>
      </c>
      <c r="AO20" s="54">
        <v>304910</v>
      </c>
      <c r="AP20" s="996">
        <v>308213</v>
      </c>
      <c r="AQ20" s="54">
        <v>243279</v>
      </c>
      <c r="AR20" s="54">
        <v>253939</v>
      </c>
      <c r="AS20" s="54">
        <v>247019</v>
      </c>
      <c r="AT20" s="54">
        <v>271631</v>
      </c>
      <c r="AU20" s="996">
        <v>275441</v>
      </c>
      <c r="AV20" s="54">
        <v>278086</v>
      </c>
      <c r="AW20" s="54">
        <v>273319</v>
      </c>
      <c r="AX20" s="54">
        <v>272652</v>
      </c>
      <c r="AY20" s="1003">
        <v>277671</v>
      </c>
      <c r="AZ20" s="858">
        <f>'23QE生産名目'!P85</f>
        <v>268945</v>
      </c>
      <c r="BA20" s="858"/>
      <c r="BB20" s="863"/>
      <c r="BC20" s="1071">
        <f t="shared" si="0"/>
        <v>61.636328356486949</v>
      </c>
      <c r="BD20" s="1060">
        <f t="shared" si="1"/>
        <v>-10.632906464036235</v>
      </c>
      <c r="BE20" s="1019">
        <f t="shared" si="2"/>
        <v>0.80961076963850698</v>
      </c>
      <c r="BF20" s="1154"/>
      <c r="BG20" s="1129">
        <f t="shared" si="3"/>
        <v>7.1004467419770068</v>
      </c>
      <c r="BH20" s="1130">
        <f t="shared" si="4"/>
        <v>-2.2232659662704046</v>
      </c>
      <c r="BI20" s="1131">
        <f t="shared" si="5"/>
        <v>0.1614003111425566</v>
      </c>
    </row>
    <row r="21" spans="1:61">
      <c r="A21" s="440" t="s">
        <v>293</v>
      </c>
      <c r="B21" s="441"/>
      <c r="C21" s="438"/>
      <c r="D21" s="438">
        <f t="shared" ref="D21:S21" si="9">D57+D59</f>
        <v>366580</v>
      </c>
      <c r="E21" s="438">
        <f t="shared" si="9"/>
        <v>510891</v>
      </c>
      <c r="F21" s="438">
        <f t="shared" si="9"/>
        <v>521172</v>
      </c>
      <c r="G21" s="438">
        <f t="shared" si="9"/>
        <v>459249</v>
      </c>
      <c r="H21" s="438">
        <f t="shared" si="9"/>
        <v>612364</v>
      </c>
      <c r="I21" s="438">
        <f t="shared" si="9"/>
        <v>736713</v>
      </c>
      <c r="J21" s="438">
        <f t="shared" si="9"/>
        <v>896681</v>
      </c>
      <c r="K21" s="438">
        <f t="shared" si="9"/>
        <v>871727</v>
      </c>
      <c r="L21" s="438">
        <f t="shared" si="9"/>
        <v>894330</v>
      </c>
      <c r="M21" s="438">
        <f t="shared" si="9"/>
        <v>923366</v>
      </c>
      <c r="N21" s="438">
        <f t="shared" si="9"/>
        <v>882467</v>
      </c>
      <c r="O21" s="438">
        <f t="shared" si="9"/>
        <v>731589</v>
      </c>
      <c r="P21" s="438">
        <f t="shared" si="9"/>
        <v>689133</v>
      </c>
      <c r="Q21" s="438">
        <f t="shared" si="9"/>
        <v>1010831</v>
      </c>
      <c r="R21" s="438">
        <f t="shared" si="9"/>
        <v>1120403</v>
      </c>
      <c r="S21" s="439">
        <f t="shared" si="9"/>
        <v>1327537</v>
      </c>
      <c r="T21" s="438">
        <f>T57+T59</f>
        <v>1070810</v>
      </c>
      <c r="U21" s="438">
        <f t="shared" ref="U21:AD21" si="10">U57+U59</f>
        <v>1113716</v>
      </c>
      <c r="V21" s="438">
        <f t="shared" si="10"/>
        <v>1051725</v>
      </c>
      <c r="W21" s="438">
        <f t="shared" si="10"/>
        <v>1099469</v>
      </c>
      <c r="X21" s="438">
        <f t="shared" si="10"/>
        <v>966393</v>
      </c>
      <c r="Y21" s="438">
        <f t="shared" si="10"/>
        <v>1071590</v>
      </c>
      <c r="Z21" s="438">
        <f t="shared" si="10"/>
        <v>1056857</v>
      </c>
      <c r="AA21" s="438">
        <f t="shared" si="10"/>
        <v>1080527</v>
      </c>
      <c r="AB21" s="438">
        <f t="shared" si="10"/>
        <v>1026611</v>
      </c>
      <c r="AC21" s="438">
        <f t="shared" si="10"/>
        <v>987360</v>
      </c>
      <c r="AD21" s="438">
        <f t="shared" si="10"/>
        <v>842919</v>
      </c>
      <c r="AE21" s="448"/>
      <c r="AF21" s="627" t="s">
        <v>293</v>
      </c>
      <c r="AG21" s="85"/>
      <c r="AH21" s="355"/>
      <c r="AI21" s="1041">
        <v>889483</v>
      </c>
      <c r="AJ21" s="85">
        <v>899248</v>
      </c>
      <c r="AK21" s="85">
        <v>870361</v>
      </c>
      <c r="AL21" s="85">
        <v>903702</v>
      </c>
      <c r="AM21" s="85">
        <v>953922</v>
      </c>
      <c r="AN21" s="53">
        <v>1010389</v>
      </c>
      <c r="AO21" s="54">
        <v>1116225</v>
      </c>
      <c r="AP21" s="996">
        <v>1138422</v>
      </c>
      <c r="AQ21" s="54">
        <v>945244</v>
      </c>
      <c r="AR21" s="54">
        <v>1066898</v>
      </c>
      <c r="AS21" s="54">
        <v>1067240</v>
      </c>
      <c r="AT21" s="54">
        <v>998069</v>
      </c>
      <c r="AU21" s="996">
        <v>1037153</v>
      </c>
      <c r="AV21" s="54">
        <v>966836</v>
      </c>
      <c r="AW21" s="54">
        <v>856740</v>
      </c>
      <c r="AX21" s="54">
        <v>936472</v>
      </c>
      <c r="AY21" s="1003">
        <v>967431</v>
      </c>
      <c r="AZ21" s="858">
        <f>'23QE生産名目'!Q85</f>
        <v>965628</v>
      </c>
      <c r="BA21" s="858"/>
      <c r="BB21" s="863"/>
      <c r="BC21" s="1071">
        <f t="shared" si="0"/>
        <v>27.986931734501951</v>
      </c>
      <c r="BD21" s="1060">
        <f t="shared" si="1"/>
        <v>-8.8955589403577928</v>
      </c>
      <c r="BE21" s="1019">
        <f t="shared" si="2"/>
        <v>-6.7224411441706282</v>
      </c>
      <c r="BF21" s="1154"/>
      <c r="BG21" s="1129">
        <f t="shared" si="3"/>
        <v>3.5879826535507142</v>
      </c>
      <c r="BH21" s="1130">
        <f t="shared" si="4"/>
        <v>-1.8460210616436545</v>
      </c>
      <c r="BI21" s="1131">
        <f t="shared" si="5"/>
        <v>-1.382171743088656</v>
      </c>
    </row>
    <row r="22" spans="1:61">
      <c r="A22" s="455" t="s">
        <v>294</v>
      </c>
      <c r="B22" s="362"/>
      <c r="C22" s="456"/>
      <c r="D22" s="605">
        <f t="shared" ref="D22:S22" si="11">ROUND(D58*$AE$22/$AE$58,0)</f>
        <v>24773</v>
      </c>
      <c r="E22" s="605">
        <f t="shared" si="11"/>
        <v>36708</v>
      </c>
      <c r="F22" s="605">
        <f t="shared" si="11"/>
        <v>33257</v>
      </c>
      <c r="G22" s="605">
        <f t="shared" si="11"/>
        <v>39180</v>
      </c>
      <c r="H22" s="605">
        <f t="shared" si="11"/>
        <v>43651</v>
      </c>
      <c r="I22" s="605">
        <f t="shared" si="11"/>
        <v>68744</v>
      </c>
      <c r="J22" s="605">
        <f t="shared" si="11"/>
        <v>72927</v>
      </c>
      <c r="K22" s="605">
        <f t="shared" si="11"/>
        <v>77336</v>
      </c>
      <c r="L22" s="605">
        <f t="shared" si="11"/>
        <v>100157</v>
      </c>
      <c r="M22" s="605">
        <f t="shared" si="11"/>
        <v>130787</v>
      </c>
      <c r="N22" s="605">
        <f t="shared" si="11"/>
        <v>120657</v>
      </c>
      <c r="O22" s="605">
        <f t="shared" si="11"/>
        <v>101655</v>
      </c>
      <c r="P22" s="605">
        <f t="shared" si="11"/>
        <v>144799</v>
      </c>
      <c r="Q22" s="605">
        <f t="shared" si="11"/>
        <v>136064</v>
      </c>
      <c r="R22" s="605">
        <f t="shared" si="11"/>
        <v>130075</v>
      </c>
      <c r="S22" s="1592">
        <f t="shared" si="11"/>
        <v>137521</v>
      </c>
      <c r="T22" s="605">
        <f t="shared" ref="T22:AC22" si="12">ROUND(T58*$AE$22/$AE$58,0)</f>
        <v>124435</v>
      </c>
      <c r="U22" s="605">
        <f t="shared" si="12"/>
        <v>135740</v>
      </c>
      <c r="V22" s="605">
        <f t="shared" si="12"/>
        <v>125623</v>
      </c>
      <c r="W22" s="605">
        <f t="shared" si="12"/>
        <v>117930</v>
      </c>
      <c r="X22" s="605">
        <f t="shared" si="12"/>
        <v>135220</v>
      </c>
      <c r="Y22" s="605">
        <f t="shared" si="12"/>
        <v>143703</v>
      </c>
      <c r="Z22" s="605">
        <f t="shared" si="12"/>
        <v>159060</v>
      </c>
      <c r="AA22" s="605">
        <f t="shared" si="12"/>
        <v>140456</v>
      </c>
      <c r="AB22" s="605">
        <f t="shared" si="12"/>
        <v>146617</v>
      </c>
      <c r="AC22" s="605">
        <f t="shared" si="12"/>
        <v>156701</v>
      </c>
      <c r="AD22" s="605">
        <f>ROUND(AD58*$AE$22/$AE$58,0)</f>
        <v>191087</v>
      </c>
      <c r="AE22" s="601">
        <f>ROUND(SUM(AI22:AK22)/3,0)</f>
        <v>124504</v>
      </c>
      <c r="AF22" s="627" t="s">
        <v>294</v>
      </c>
      <c r="AG22" s="85"/>
      <c r="AH22" s="355"/>
      <c r="AI22" s="1041">
        <v>134091</v>
      </c>
      <c r="AJ22" s="85">
        <v>115636</v>
      </c>
      <c r="AK22" s="85">
        <v>123785</v>
      </c>
      <c r="AL22" s="85">
        <v>148510</v>
      </c>
      <c r="AM22" s="85">
        <v>130462</v>
      </c>
      <c r="AN22" s="53">
        <v>184312</v>
      </c>
      <c r="AO22" s="54">
        <v>127679</v>
      </c>
      <c r="AP22" s="996">
        <v>123917</v>
      </c>
      <c r="AQ22" s="54">
        <v>67765</v>
      </c>
      <c r="AR22" s="54">
        <v>96509</v>
      </c>
      <c r="AS22" s="54">
        <v>58312</v>
      </c>
      <c r="AT22" s="54">
        <v>35660</v>
      </c>
      <c r="AU22" s="996">
        <v>44995</v>
      </c>
      <c r="AV22" s="54">
        <v>42821</v>
      </c>
      <c r="AW22" s="54">
        <v>42446</v>
      </c>
      <c r="AX22" s="54">
        <v>30714</v>
      </c>
      <c r="AY22" s="1003">
        <v>45831</v>
      </c>
      <c r="AZ22" s="858">
        <f>'23QE生産名目'!R85</f>
        <v>9084</v>
      </c>
      <c r="BA22" s="858"/>
      <c r="BB22" s="863"/>
      <c r="BC22" s="1071">
        <f t="shared" si="0"/>
        <v>-7.587384686518857</v>
      </c>
      <c r="BD22" s="1060">
        <f t="shared" si="1"/>
        <v>-63.689405004962993</v>
      </c>
      <c r="BE22" s="1019">
        <f t="shared" si="2"/>
        <v>1.857984220468941</v>
      </c>
      <c r="BF22" s="1154"/>
      <c r="BG22" s="1129">
        <f t="shared" si="3"/>
        <v>-1.1209088632380793</v>
      </c>
      <c r="BH22" s="1130">
        <f t="shared" si="4"/>
        <v>-18.340508147026714</v>
      </c>
      <c r="BI22" s="1131">
        <f t="shared" si="5"/>
        <v>0.36886555195705384</v>
      </c>
    </row>
    <row r="23" spans="1:61">
      <c r="A23" s="440" t="s">
        <v>136</v>
      </c>
      <c r="B23" s="441"/>
      <c r="C23" s="438"/>
      <c r="D23" s="606">
        <f t="shared" ref="D23:S23" si="13">D58-D22-D24</f>
        <v>80066</v>
      </c>
      <c r="E23" s="606">
        <f t="shared" si="13"/>
        <v>118642</v>
      </c>
      <c r="F23" s="606">
        <f t="shared" si="13"/>
        <v>107488</v>
      </c>
      <c r="G23" s="606">
        <f t="shared" si="13"/>
        <v>126632</v>
      </c>
      <c r="H23" s="606">
        <f t="shared" si="13"/>
        <v>141080</v>
      </c>
      <c r="I23" s="606">
        <f t="shared" si="13"/>
        <v>222182</v>
      </c>
      <c r="J23" s="606">
        <f t="shared" si="13"/>
        <v>235703</v>
      </c>
      <c r="K23" s="606">
        <f t="shared" si="13"/>
        <v>249952</v>
      </c>
      <c r="L23" s="606">
        <f t="shared" si="13"/>
        <v>323711</v>
      </c>
      <c r="M23" s="606">
        <f t="shared" si="13"/>
        <v>422708</v>
      </c>
      <c r="N23" s="606">
        <f t="shared" si="13"/>
        <v>389968</v>
      </c>
      <c r="O23" s="606">
        <f t="shared" si="13"/>
        <v>328551</v>
      </c>
      <c r="P23" s="606">
        <f t="shared" si="13"/>
        <v>467993</v>
      </c>
      <c r="Q23" s="606">
        <f t="shared" si="13"/>
        <v>439763</v>
      </c>
      <c r="R23" s="606">
        <f t="shared" si="13"/>
        <v>420404</v>
      </c>
      <c r="S23" s="1593">
        <f t="shared" si="13"/>
        <v>444472</v>
      </c>
      <c r="T23" s="606">
        <f t="shared" ref="T23:AC23" si="14">T58-T22-T24</f>
        <v>402179</v>
      </c>
      <c r="U23" s="606">
        <f t="shared" si="14"/>
        <v>438713</v>
      </c>
      <c r="V23" s="606">
        <f t="shared" si="14"/>
        <v>406016</v>
      </c>
      <c r="W23" s="606">
        <f t="shared" si="14"/>
        <v>381151</v>
      </c>
      <c r="X23" s="606">
        <f t="shared" si="14"/>
        <v>437034</v>
      </c>
      <c r="Y23" s="606">
        <f t="shared" si="14"/>
        <v>464450</v>
      </c>
      <c r="Z23" s="606">
        <f t="shared" si="14"/>
        <v>514086</v>
      </c>
      <c r="AA23" s="606">
        <f t="shared" si="14"/>
        <v>453956</v>
      </c>
      <c r="AB23" s="606">
        <f t="shared" si="14"/>
        <v>473869</v>
      </c>
      <c r="AC23" s="606">
        <f t="shared" si="14"/>
        <v>506461</v>
      </c>
      <c r="AD23" s="606">
        <f>AD58-AD22-AD24</f>
        <v>617598</v>
      </c>
      <c r="AE23" s="602">
        <f>ROUND(SUM(AI23:AK23)/3,0)</f>
        <v>402400</v>
      </c>
      <c r="AF23" s="627" t="s">
        <v>319</v>
      </c>
      <c r="AG23" s="85"/>
      <c r="AH23" s="355"/>
      <c r="AI23" s="1041">
        <v>435415</v>
      </c>
      <c r="AJ23" s="85">
        <v>375489</v>
      </c>
      <c r="AK23" s="85">
        <v>396296</v>
      </c>
      <c r="AL23" s="85">
        <v>380925</v>
      </c>
      <c r="AM23" s="85">
        <v>390299</v>
      </c>
      <c r="AN23" s="53">
        <v>425931</v>
      </c>
      <c r="AO23" s="54">
        <v>279479</v>
      </c>
      <c r="AP23" s="996">
        <v>388962</v>
      </c>
      <c r="AQ23" s="54">
        <v>358808</v>
      </c>
      <c r="AR23" s="54">
        <v>395572</v>
      </c>
      <c r="AS23" s="54">
        <v>508425</v>
      </c>
      <c r="AT23" s="54">
        <v>461810</v>
      </c>
      <c r="AU23" s="996">
        <v>374215</v>
      </c>
      <c r="AV23" s="54">
        <v>450404</v>
      </c>
      <c r="AW23" s="54">
        <v>599649</v>
      </c>
      <c r="AX23" s="54">
        <v>441855</v>
      </c>
      <c r="AY23" s="1003">
        <v>449712</v>
      </c>
      <c r="AZ23" s="858">
        <f>'23QE生産名目'!S85</f>
        <v>402271</v>
      </c>
      <c r="BA23" s="858"/>
      <c r="BB23" s="863"/>
      <c r="BC23" s="1071">
        <f t="shared" si="0"/>
        <v>-10.66867241597097</v>
      </c>
      <c r="BD23" s="1060">
        <f t="shared" si="1"/>
        <v>-3.7913729361737132</v>
      </c>
      <c r="BE23" s="1019">
        <f t="shared" si="2"/>
        <v>20.174765843165027</v>
      </c>
      <c r="BF23" s="1154"/>
      <c r="BG23" s="1129">
        <f t="shared" si="3"/>
        <v>-1.5987668055998827</v>
      </c>
      <c r="BH23" s="1130">
        <f t="shared" si="4"/>
        <v>-0.77004293898367271</v>
      </c>
      <c r="BI23" s="1131">
        <f t="shared" si="5"/>
        <v>3.7439207126199303</v>
      </c>
    </row>
    <row r="24" spans="1:61">
      <c r="A24" s="457" t="s">
        <v>295</v>
      </c>
      <c r="B24" s="458"/>
      <c r="C24" s="459"/>
      <c r="D24" s="607">
        <f t="shared" ref="D24:S24" si="15">ROUND(D58*$AE$24/$AE$58,0)</f>
        <v>29557</v>
      </c>
      <c r="E24" s="607">
        <f t="shared" si="15"/>
        <v>43798</v>
      </c>
      <c r="F24" s="607">
        <f t="shared" si="15"/>
        <v>39680</v>
      </c>
      <c r="G24" s="607">
        <f t="shared" si="15"/>
        <v>46747</v>
      </c>
      <c r="H24" s="607">
        <f t="shared" si="15"/>
        <v>52081</v>
      </c>
      <c r="I24" s="607">
        <f t="shared" si="15"/>
        <v>82021</v>
      </c>
      <c r="J24" s="607">
        <f t="shared" si="15"/>
        <v>87012</v>
      </c>
      <c r="K24" s="607">
        <f t="shared" si="15"/>
        <v>92272</v>
      </c>
      <c r="L24" s="607">
        <f t="shared" si="15"/>
        <v>119501</v>
      </c>
      <c r="M24" s="607">
        <f t="shared" si="15"/>
        <v>156047</v>
      </c>
      <c r="N24" s="607">
        <f t="shared" si="15"/>
        <v>143960</v>
      </c>
      <c r="O24" s="607">
        <f t="shared" si="15"/>
        <v>121288</v>
      </c>
      <c r="P24" s="607">
        <f t="shared" si="15"/>
        <v>172765</v>
      </c>
      <c r="Q24" s="607">
        <f t="shared" si="15"/>
        <v>162343</v>
      </c>
      <c r="R24" s="607">
        <f t="shared" si="15"/>
        <v>155196</v>
      </c>
      <c r="S24" s="1594">
        <f t="shared" si="15"/>
        <v>164081</v>
      </c>
      <c r="T24" s="607">
        <f t="shared" ref="T24:AC24" si="16">ROUND(T58*$AE$24/$AE$58,0)</f>
        <v>148468</v>
      </c>
      <c r="U24" s="607">
        <f t="shared" si="16"/>
        <v>161956</v>
      </c>
      <c r="V24" s="607">
        <f t="shared" si="16"/>
        <v>149885</v>
      </c>
      <c r="W24" s="607">
        <f t="shared" si="16"/>
        <v>140706</v>
      </c>
      <c r="X24" s="607">
        <f t="shared" si="16"/>
        <v>161335</v>
      </c>
      <c r="Y24" s="607">
        <f t="shared" si="16"/>
        <v>171456</v>
      </c>
      <c r="Z24" s="607">
        <f t="shared" si="16"/>
        <v>189780</v>
      </c>
      <c r="AA24" s="607">
        <f t="shared" si="16"/>
        <v>167583</v>
      </c>
      <c r="AB24" s="607">
        <f t="shared" si="16"/>
        <v>174934</v>
      </c>
      <c r="AC24" s="607">
        <f t="shared" si="16"/>
        <v>186965</v>
      </c>
      <c r="AD24" s="607">
        <f>ROUND(AD58*$AE$24/$AE$58,0)</f>
        <v>227992</v>
      </c>
      <c r="AE24" s="603">
        <f>ROUND(SUM(AI24:AK24)/3,0)</f>
        <v>148550</v>
      </c>
      <c r="AF24" s="627" t="s">
        <v>295</v>
      </c>
      <c r="AG24" s="85"/>
      <c r="AH24" s="355"/>
      <c r="AI24" s="1041">
        <v>161805</v>
      </c>
      <c r="AJ24" s="85">
        <v>139536</v>
      </c>
      <c r="AK24" s="85">
        <v>144308</v>
      </c>
      <c r="AL24" s="85">
        <v>188353</v>
      </c>
      <c r="AM24" s="85">
        <v>208091</v>
      </c>
      <c r="AN24" s="53">
        <v>255283</v>
      </c>
      <c r="AO24" s="54">
        <v>272780</v>
      </c>
      <c r="AP24" s="996">
        <v>205637</v>
      </c>
      <c r="AQ24" s="54">
        <v>214928</v>
      </c>
      <c r="AR24" s="54">
        <v>207403</v>
      </c>
      <c r="AS24" s="54">
        <v>192536</v>
      </c>
      <c r="AT24" s="54">
        <v>283094</v>
      </c>
      <c r="AU24" s="996">
        <v>274184</v>
      </c>
      <c r="AV24" s="54">
        <v>286102</v>
      </c>
      <c r="AW24" s="54">
        <v>146338</v>
      </c>
      <c r="AX24" s="54">
        <v>162672</v>
      </c>
      <c r="AY24" s="1003">
        <v>161701</v>
      </c>
      <c r="AZ24" s="858">
        <f>'23QE生産名目'!T85</f>
        <v>129059</v>
      </c>
      <c r="BA24" s="858"/>
      <c r="BB24" s="863"/>
      <c r="BC24" s="1071">
        <f t="shared" si="0"/>
        <v>27.089397731837707</v>
      </c>
      <c r="BD24" s="1060">
        <f t="shared" si="1"/>
        <v>33.333981725078658</v>
      </c>
      <c r="BE24" s="1019">
        <f t="shared" si="2"/>
        <v>-41.024640387477021</v>
      </c>
      <c r="BF24" s="1154"/>
      <c r="BG24" s="1129">
        <f t="shared" si="3"/>
        <v>3.4838934738863792</v>
      </c>
      <c r="BH24" s="1130">
        <f t="shared" si="4"/>
        <v>5.9224871234800913</v>
      </c>
      <c r="BI24" s="1131">
        <f t="shared" si="5"/>
        <v>-10.022459122069415</v>
      </c>
    </row>
    <row r="25" spans="1:61">
      <c r="A25" s="410" t="s">
        <v>105</v>
      </c>
      <c r="B25" s="78"/>
      <c r="C25" s="407"/>
      <c r="D25" s="78">
        <f>'15生産H12'!AC24</f>
        <v>189332</v>
      </c>
      <c r="E25" s="78">
        <f>'15生産H12'!AD24</f>
        <v>169432</v>
      </c>
      <c r="F25" s="78">
        <f>'15生産H12'!AE24</f>
        <v>261675</v>
      </c>
      <c r="G25" s="78">
        <f>'15生産H12'!AF24</f>
        <v>189900</v>
      </c>
      <c r="H25" s="78">
        <f>'15生産H12'!AG24</f>
        <v>202802</v>
      </c>
      <c r="I25" s="78">
        <f>'15生産H12'!AH24</f>
        <v>219225</v>
      </c>
      <c r="J25" s="78">
        <f>'15生産H12'!AI24</f>
        <v>248405</v>
      </c>
      <c r="K25" s="78">
        <f>'15生産H12'!AJ24</f>
        <v>217506</v>
      </c>
      <c r="L25" s="78">
        <f>'15生産H12'!AK24</f>
        <v>203489</v>
      </c>
      <c r="M25" s="78">
        <f>'15生産H12'!AL24</f>
        <v>251252</v>
      </c>
      <c r="N25" s="78">
        <f>'15生産H12'!AM24</f>
        <v>218778</v>
      </c>
      <c r="O25" s="78">
        <f>'15生産H12'!AN24</f>
        <v>140756</v>
      </c>
      <c r="P25" s="78">
        <f>'15生産H12'!AO24</f>
        <v>160917</v>
      </c>
      <c r="Q25" s="78">
        <f>'15生産H12'!AP24</f>
        <v>196406</v>
      </c>
      <c r="R25" s="78">
        <f>'15生産H12'!AQ24</f>
        <v>228474</v>
      </c>
      <c r="S25" s="407">
        <f>'15生産H12'!AR24</f>
        <v>301966</v>
      </c>
      <c r="T25" s="78">
        <v>324095</v>
      </c>
      <c r="U25" s="78">
        <v>384488</v>
      </c>
      <c r="V25" s="78">
        <v>321777</v>
      </c>
      <c r="W25" s="78">
        <v>359429</v>
      </c>
      <c r="X25" s="78">
        <v>364564</v>
      </c>
      <c r="Y25" s="78">
        <v>342197</v>
      </c>
      <c r="Z25" s="78">
        <v>349607</v>
      </c>
      <c r="AA25" s="78">
        <v>377546</v>
      </c>
      <c r="AB25" s="78">
        <v>337508</v>
      </c>
      <c r="AC25" s="78">
        <v>253011</v>
      </c>
      <c r="AD25" s="78">
        <v>259698</v>
      </c>
      <c r="AE25" s="446"/>
      <c r="AF25" s="627" t="s">
        <v>296</v>
      </c>
      <c r="AG25" s="85"/>
      <c r="AH25" s="355"/>
      <c r="AI25" s="1041">
        <v>389844</v>
      </c>
      <c r="AJ25" s="85">
        <v>418936</v>
      </c>
      <c r="AK25" s="85">
        <v>400194</v>
      </c>
      <c r="AL25" s="85">
        <v>483036</v>
      </c>
      <c r="AM25" s="85">
        <v>436317</v>
      </c>
      <c r="AN25" s="53">
        <v>520938</v>
      </c>
      <c r="AO25" s="54">
        <v>476445</v>
      </c>
      <c r="AP25" s="996">
        <v>537913</v>
      </c>
      <c r="AQ25" s="54">
        <v>381042</v>
      </c>
      <c r="AR25" s="54">
        <v>379594</v>
      </c>
      <c r="AS25" s="54">
        <v>288424</v>
      </c>
      <c r="AT25" s="54">
        <v>429075</v>
      </c>
      <c r="AU25" s="996">
        <v>410061</v>
      </c>
      <c r="AV25" s="54">
        <v>471630</v>
      </c>
      <c r="AW25" s="54">
        <v>392805</v>
      </c>
      <c r="AX25" s="54">
        <v>442101</v>
      </c>
      <c r="AY25" s="1003">
        <v>493709</v>
      </c>
      <c r="AZ25" s="858">
        <f>'23QE生産名目'!U85</f>
        <v>636942</v>
      </c>
      <c r="BA25" s="858"/>
      <c r="BB25" s="863"/>
      <c r="BC25" s="1071">
        <f t="shared" si="0"/>
        <v>37.981602897569282</v>
      </c>
      <c r="BD25" s="1060">
        <f t="shared" si="1"/>
        <v>-23.768155817018737</v>
      </c>
      <c r="BE25" s="1019">
        <f t="shared" si="2"/>
        <v>20.398916258800519</v>
      </c>
      <c r="BF25" s="1154"/>
      <c r="BG25" s="1129">
        <f t="shared" si="3"/>
        <v>4.7066958498019007</v>
      </c>
      <c r="BH25" s="1130">
        <f t="shared" si="4"/>
        <v>-5.2831415008852689</v>
      </c>
      <c r="BI25" s="1131">
        <f t="shared" si="5"/>
        <v>3.782592579572186</v>
      </c>
    </row>
    <row r="26" spans="1:61">
      <c r="A26" s="440" t="s">
        <v>297</v>
      </c>
      <c r="B26" s="441"/>
      <c r="C26" s="438"/>
      <c r="D26" s="438">
        <f t="shared" ref="D26:S26" si="17">ROUND(D60*D61/D62,0)</f>
        <v>1805</v>
      </c>
      <c r="E26" s="438">
        <f t="shared" si="17"/>
        <v>2261</v>
      </c>
      <c r="F26" s="438">
        <f t="shared" si="17"/>
        <v>1818</v>
      </c>
      <c r="G26" s="438">
        <f t="shared" si="17"/>
        <v>2435</v>
      </c>
      <c r="H26" s="438">
        <f t="shared" si="17"/>
        <v>2742</v>
      </c>
      <c r="I26" s="438">
        <f t="shared" si="17"/>
        <v>3629</v>
      </c>
      <c r="J26" s="438">
        <f t="shared" si="17"/>
        <v>3979</v>
      </c>
      <c r="K26" s="438">
        <f t="shared" si="17"/>
        <v>3990</v>
      </c>
      <c r="L26" s="438">
        <f t="shared" si="17"/>
        <v>4547</v>
      </c>
      <c r="M26" s="438">
        <f t="shared" si="17"/>
        <v>4235</v>
      </c>
      <c r="N26" s="438">
        <f t="shared" si="17"/>
        <v>4542</v>
      </c>
      <c r="O26" s="438">
        <f t="shared" si="17"/>
        <v>5067</v>
      </c>
      <c r="P26" s="438">
        <f t="shared" si="17"/>
        <v>4329</v>
      </c>
      <c r="Q26" s="438">
        <f t="shared" si="17"/>
        <v>4547</v>
      </c>
      <c r="R26" s="438">
        <f t="shared" si="17"/>
        <v>5044</v>
      </c>
      <c r="S26" s="439">
        <f t="shared" si="17"/>
        <v>5465</v>
      </c>
      <c r="T26" s="438">
        <f>ROUND(T60*T61/T62,0)</f>
        <v>76911</v>
      </c>
      <c r="U26" s="438">
        <f t="shared" ref="U26:AD26" si="18">ROUND(U60*U61/U62,0)</f>
        <v>90637</v>
      </c>
      <c r="V26" s="438">
        <f t="shared" si="18"/>
        <v>90241</v>
      </c>
      <c r="W26" s="438">
        <f t="shared" si="18"/>
        <v>83999</v>
      </c>
      <c r="X26" s="438">
        <f t="shared" si="18"/>
        <v>72454</v>
      </c>
      <c r="Y26" s="438">
        <f t="shared" si="18"/>
        <v>90527</v>
      </c>
      <c r="Z26" s="438">
        <f t="shared" si="18"/>
        <v>100339</v>
      </c>
      <c r="AA26" s="438">
        <f t="shared" si="18"/>
        <v>102322</v>
      </c>
      <c r="AB26" s="438">
        <f t="shared" si="18"/>
        <v>98006</v>
      </c>
      <c r="AC26" s="438">
        <f t="shared" si="18"/>
        <v>98831</v>
      </c>
      <c r="AD26" s="438">
        <f t="shared" si="18"/>
        <v>98109</v>
      </c>
      <c r="AE26" s="448"/>
      <c r="AF26" s="627" t="s">
        <v>297</v>
      </c>
      <c r="AG26" s="85"/>
      <c r="AH26" s="355"/>
      <c r="AI26" s="1041">
        <v>105855</v>
      </c>
      <c r="AJ26" s="85">
        <v>60341</v>
      </c>
      <c r="AK26" s="85">
        <v>94082</v>
      </c>
      <c r="AL26" s="85">
        <v>93507</v>
      </c>
      <c r="AM26" s="85">
        <v>93760</v>
      </c>
      <c r="AN26" s="53">
        <v>94805</v>
      </c>
      <c r="AO26" s="54">
        <v>95715</v>
      </c>
      <c r="AP26" s="996">
        <v>96858</v>
      </c>
      <c r="AQ26" s="54">
        <v>92123</v>
      </c>
      <c r="AR26" s="54">
        <v>79175</v>
      </c>
      <c r="AS26" s="54">
        <v>91391</v>
      </c>
      <c r="AT26" s="54">
        <v>52152</v>
      </c>
      <c r="AU26" s="996">
        <v>48156</v>
      </c>
      <c r="AV26" s="54">
        <v>46207</v>
      </c>
      <c r="AW26" s="54">
        <v>48194</v>
      </c>
      <c r="AX26" s="54">
        <v>51967</v>
      </c>
      <c r="AY26" s="1003">
        <v>43376</v>
      </c>
      <c r="AZ26" s="858">
        <f>'23QE生産名目'!V85</f>
        <v>48658</v>
      </c>
      <c r="BA26" s="858"/>
      <c r="BB26" s="863"/>
      <c r="BC26" s="1071">
        <f t="shared" si="0"/>
        <v>-8.4993623352699448</v>
      </c>
      <c r="BD26" s="1060">
        <f t="shared" si="1"/>
        <v>-50.281855912779541</v>
      </c>
      <c r="BE26" s="1019">
        <f t="shared" si="2"/>
        <v>-9.9260735941523368</v>
      </c>
      <c r="BF26" s="1154"/>
      <c r="BG26" s="1129">
        <f t="shared" si="3"/>
        <v>-1.2609009647591374</v>
      </c>
      <c r="BH26" s="1130">
        <f t="shared" si="4"/>
        <v>-13.043313659928979</v>
      </c>
      <c r="BI26" s="1131">
        <f t="shared" si="5"/>
        <v>-2.0690835087876835</v>
      </c>
    </row>
    <row r="27" spans="1:61">
      <c r="A27" s="589" t="s">
        <v>138</v>
      </c>
      <c r="B27" s="590"/>
      <c r="C27" s="591"/>
      <c r="D27" s="590">
        <f t="shared" ref="D27:S27" si="19">D60-D26</f>
        <v>12405</v>
      </c>
      <c r="E27" s="590">
        <f t="shared" si="19"/>
        <v>15538</v>
      </c>
      <c r="F27" s="590">
        <f t="shared" si="19"/>
        <v>12496</v>
      </c>
      <c r="G27" s="590">
        <f t="shared" si="19"/>
        <v>16738</v>
      </c>
      <c r="H27" s="590">
        <f t="shared" si="19"/>
        <v>18845</v>
      </c>
      <c r="I27" s="590">
        <f t="shared" si="19"/>
        <v>24944</v>
      </c>
      <c r="J27" s="590">
        <f t="shared" si="19"/>
        <v>27349</v>
      </c>
      <c r="K27" s="590">
        <f t="shared" si="19"/>
        <v>27428</v>
      </c>
      <c r="L27" s="590">
        <f t="shared" si="19"/>
        <v>31251</v>
      </c>
      <c r="M27" s="590">
        <f t="shared" si="19"/>
        <v>29112</v>
      </c>
      <c r="N27" s="590">
        <f t="shared" si="19"/>
        <v>31217</v>
      </c>
      <c r="O27" s="590">
        <f t="shared" si="19"/>
        <v>34826</v>
      </c>
      <c r="P27" s="590">
        <f t="shared" si="19"/>
        <v>29756</v>
      </c>
      <c r="Q27" s="590">
        <f t="shared" si="19"/>
        <v>31250</v>
      </c>
      <c r="R27" s="590">
        <f t="shared" si="19"/>
        <v>34671</v>
      </c>
      <c r="S27" s="591">
        <f t="shared" si="19"/>
        <v>37560</v>
      </c>
      <c r="T27" s="590">
        <f>T60-T26</f>
        <v>528649</v>
      </c>
      <c r="U27" s="581">
        <f t="shared" ref="U27:AD27" si="20">U60-U26</f>
        <v>570995</v>
      </c>
      <c r="V27" s="581">
        <f t="shared" si="20"/>
        <v>511772</v>
      </c>
      <c r="W27" s="581">
        <f t="shared" si="20"/>
        <v>496455</v>
      </c>
      <c r="X27" s="581">
        <f t="shared" si="20"/>
        <v>507958</v>
      </c>
      <c r="Y27" s="581">
        <f t="shared" si="20"/>
        <v>445920</v>
      </c>
      <c r="Z27" s="581">
        <f t="shared" si="20"/>
        <v>463983</v>
      </c>
      <c r="AA27" s="581">
        <f t="shared" si="20"/>
        <v>471378</v>
      </c>
      <c r="AB27" s="581">
        <f t="shared" si="20"/>
        <v>444607</v>
      </c>
      <c r="AC27" s="581">
        <f t="shared" si="20"/>
        <v>409089</v>
      </c>
      <c r="AD27" s="590">
        <f t="shared" si="20"/>
        <v>400754</v>
      </c>
      <c r="AE27" s="592"/>
      <c r="AF27" s="628" t="s">
        <v>320</v>
      </c>
      <c r="AG27" s="629"/>
      <c r="AH27" s="630"/>
      <c r="AI27" s="1043">
        <v>356650</v>
      </c>
      <c r="AJ27" s="629">
        <v>339560</v>
      </c>
      <c r="AK27" s="629">
        <v>351216</v>
      </c>
      <c r="AL27" s="629">
        <v>360837</v>
      </c>
      <c r="AM27" s="629">
        <v>352606</v>
      </c>
      <c r="AN27" s="61">
        <v>337111</v>
      </c>
      <c r="AO27" s="62">
        <v>357066</v>
      </c>
      <c r="AP27" s="999">
        <v>325707</v>
      </c>
      <c r="AQ27" s="62">
        <v>252062</v>
      </c>
      <c r="AR27" s="62">
        <v>275219</v>
      </c>
      <c r="AS27" s="62">
        <v>284723</v>
      </c>
      <c r="AT27" s="62">
        <v>307204</v>
      </c>
      <c r="AU27" s="999">
        <v>327238</v>
      </c>
      <c r="AV27" s="62">
        <v>316649</v>
      </c>
      <c r="AW27" s="62">
        <v>331666</v>
      </c>
      <c r="AX27" s="62">
        <v>353148</v>
      </c>
      <c r="AY27" s="1006">
        <v>332799</v>
      </c>
      <c r="AZ27" s="860">
        <f>'23QE生産名目'!W85</f>
        <v>323566</v>
      </c>
      <c r="BA27" s="860"/>
      <c r="BB27" s="1085"/>
      <c r="BC27" s="1072">
        <f t="shared" si="0"/>
        <v>-8.6760128977989623</v>
      </c>
      <c r="BD27" s="1073">
        <f t="shared" si="1"/>
        <v>0.47005437402327865</v>
      </c>
      <c r="BE27" s="1074">
        <f t="shared" si="2"/>
        <v>1.6993747669891639</v>
      </c>
      <c r="BF27" s="1158"/>
      <c r="BG27" s="1135">
        <f t="shared" si="3"/>
        <v>-1.2881556794057447</v>
      </c>
      <c r="BH27" s="1136">
        <f t="shared" si="4"/>
        <v>9.3834610801901697E-2</v>
      </c>
      <c r="BI27" s="1137">
        <f t="shared" si="5"/>
        <v>0.33758793346139182</v>
      </c>
    </row>
    <row r="28" spans="1:61">
      <c r="A28" s="403" t="s">
        <v>171</v>
      </c>
      <c r="B28" s="79" t="s">
        <v>107</v>
      </c>
      <c r="C28" s="407"/>
      <c r="D28" s="78">
        <f>'15生産H12'!AC27</f>
        <v>478237</v>
      </c>
      <c r="E28" s="78">
        <f>'15生産H12'!AD27</f>
        <v>546387</v>
      </c>
      <c r="F28" s="78">
        <f>'15生産H12'!AE27</f>
        <v>621808</v>
      </c>
      <c r="G28" s="78">
        <f>'15生産H12'!AF27</f>
        <v>631804</v>
      </c>
      <c r="H28" s="78">
        <f>'15生産H12'!AG27</f>
        <v>703263</v>
      </c>
      <c r="I28" s="78">
        <f>'15生産H12'!AH27</f>
        <v>811467</v>
      </c>
      <c r="J28" s="78">
        <f>'15生産H12'!AI27</f>
        <v>869427</v>
      </c>
      <c r="K28" s="78">
        <f>'15生産H12'!AJ27</f>
        <v>864234</v>
      </c>
      <c r="L28" s="78">
        <f>'15生産H12'!AK27</f>
        <v>830024</v>
      </c>
      <c r="M28" s="78">
        <f>'15生産H12'!AL27</f>
        <v>922758</v>
      </c>
      <c r="N28" s="78">
        <f>'15生産H12'!AM27</f>
        <v>973387</v>
      </c>
      <c r="O28" s="78">
        <f>'15生産H12'!AN27</f>
        <v>1036858</v>
      </c>
      <c r="P28" s="78">
        <f>'15生産H12'!AO27</f>
        <v>1268350</v>
      </c>
      <c r="Q28" s="78">
        <f>'15生産H12'!AP27</f>
        <v>1460944</v>
      </c>
      <c r="R28" s="78">
        <f>'15生産H12'!AQ27</f>
        <v>1588743</v>
      </c>
      <c r="S28" s="407">
        <f>'15生産H12'!AR27</f>
        <v>1673923</v>
      </c>
      <c r="T28" s="78">
        <f>T29-T12-T11</f>
        <v>1743356</v>
      </c>
      <c r="U28" s="78">
        <f t="shared" ref="U28:AD28" si="21">U29-U12-U11</f>
        <v>1709735</v>
      </c>
      <c r="V28" s="78">
        <f t="shared" si="21"/>
        <v>1809614</v>
      </c>
      <c r="W28" s="78">
        <f t="shared" si="21"/>
        <v>1761075</v>
      </c>
      <c r="X28" s="78">
        <f t="shared" si="21"/>
        <v>1582246</v>
      </c>
      <c r="Y28" s="78">
        <f t="shared" si="21"/>
        <v>2628851</v>
      </c>
      <c r="Z28" s="78">
        <f t="shared" si="21"/>
        <v>2766627</v>
      </c>
      <c r="AA28" s="78">
        <f t="shared" si="21"/>
        <v>2401021</v>
      </c>
      <c r="AB28" s="78">
        <f t="shared" si="21"/>
        <v>1866470</v>
      </c>
      <c r="AC28" s="78">
        <f t="shared" si="21"/>
        <v>1625331</v>
      </c>
      <c r="AD28" s="78">
        <f t="shared" si="21"/>
        <v>1513421</v>
      </c>
      <c r="AE28" s="446"/>
      <c r="AF28" s="80" t="s">
        <v>298</v>
      </c>
      <c r="AG28" s="80"/>
      <c r="AH28" s="355"/>
      <c r="AI28" s="1041">
        <v>1208929</v>
      </c>
      <c r="AJ28" s="85">
        <v>1062626</v>
      </c>
      <c r="AK28" s="85">
        <v>995204</v>
      </c>
      <c r="AL28" s="85">
        <v>1039149</v>
      </c>
      <c r="AM28" s="85">
        <v>988057</v>
      </c>
      <c r="AN28" s="53">
        <v>1002221</v>
      </c>
      <c r="AO28" s="54">
        <v>909185</v>
      </c>
      <c r="AP28" s="996">
        <v>1047639</v>
      </c>
      <c r="AQ28" s="54">
        <v>773152</v>
      </c>
      <c r="AR28" s="54">
        <v>770633</v>
      </c>
      <c r="AS28" s="54">
        <v>711979</v>
      </c>
      <c r="AT28" s="54">
        <v>772755</v>
      </c>
      <c r="AU28" s="996">
        <v>864500</v>
      </c>
      <c r="AV28" s="54">
        <v>886536</v>
      </c>
      <c r="AW28" s="54">
        <v>861435</v>
      </c>
      <c r="AX28" s="54">
        <v>974607</v>
      </c>
      <c r="AY28" s="1003">
        <v>914469</v>
      </c>
      <c r="AZ28" s="858">
        <f>'23QE生産名目'!Y85</f>
        <v>885024</v>
      </c>
      <c r="BA28" s="858"/>
      <c r="BB28" s="863"/>
      <c r="BC28" s="1071">
        <f t="shared" si="0"/>
        <v>-13.341561001514563</v>
      </c>
      <c r="BD28" s="1060">
        <f t="shared" si="1"/>
        <v>-17.48111706417955</v>
      </c>
      <c r="BE28" s="1019">
        <f t="shared" si="2"/>
        <v>5.7801041064198957</v>
      </c>
      <c r="BF28" s="1154"/>
      <c r="BG28" s="1129">
        <f t="shared" si="3"/>
        <v>-2.0248724849413757</v>
      </c>
      <c r="BH28" s="1130">
        <f t="shared" si="4"/>
        <v>-3.769959615493057</v>
      </c>
      <c r="BI28" s="1131">
        <f t="shared" si="5"/>
        <v>1.130184141676227</v>
      </c>
    </row>
    <row r="29" spans="1:61">
      <c r="A29" s="408"/>
      <c r="B29" s="82" t="s">
        <v>108</v>
      </c>
      <c r="C29" s="409"/>
      <c r="D29" s="604">
        <v>2740112</v>
      </c>
      <c r="E29" s="604">
        <v>3462347</v>
      </c>
      <c r="F29" s="604">
        <v>3472311</v>
      </c>
      <c r="G29" s="604">
        <v>3668618</v>
      </c>
      <c r="H29" s="604">
        <v>4253824</v>
      </c>
      <c r="I29" s="604">
        <v>4584200</v>
      </c>
      <c r="J29" s="604">
        <v>4784883</v>
      </c>
      <c r="K29" s="604">
        <v>4800676</v>
      </c>
      <c r="L29" s="604">
        <v>5011292</v>
      </c>
      <c r="M29" s="604">
        <v>5386862</v>
      </c>
      <c r="N29" s="604">
        <v>5403643</v>
      </c>
      <c r="O29" s="604">
        <v>5297878</v>
      </c>
      <c r="P29" s="604">
        <v>5921899</v>
      </c>
      <c r="Q29" s="604">
        <v>6578867</v>
      </c>
      <c r="R29" s="604">
        <v>6993782</v>
      </c>
      <c r="S29" s="1595">
        <v>7577231</v>
      </c>
      <c r="T29" s="78">
        <v>7573199</v>
      </c>
      <c r="U29" s="78">
        <v>7842260</v>
      </c>
      <c r="V29" s="78">
        <v>7646828</v>
      </c>
      <c r="W29" s="78">
        <v>7497292</v>
      </c>
      <c r="X29" s="78">
        <v>7041802</v>
      </c>
      <c r="Y29" s="78">
        <v>8426530</v>
      </c>
      <c r="Z29" s="78">
        <v>8530329</v>
      </c>
      <c r="AA29" s="78">
        <v>8069080</v>
      </c>
      <c r="AB29" s="78">
        <v>7292686</v>
      </c>
      <c r="AC29" s="78">
        <v>6798828</v>
      </c>
      <c r="AD29" s="78">
        <v>6837960</v>
      </c>
      <c r="AE29" s="446"/>
      <c r="AF29" s="101"/>
      <c r="AG29" s="84" t="s">
        <v>321</v>
      </c>
      <c r="AH29" s="356"/>
      <c r="AI29" s="1044">
        <v>6159048</v>
      </c>
      <c r="AJ29" s="101">
        <v>5837351</v>
      </c>
      <c r="AK29" s="101">
        <v>5744683</v>
      </c>
      <c r="AL29" s="101">
        <v>6023391</v>
      </c>
      <c r="AM29" s="101">
        <v>6069657</v>
      </c>
      <c r="AN29" s="57">
        <v>6477216</v>
      </c>
      <c r="AO29" s="58">
        <v>6230613</v>
      </c>
      <c r="AP29" s="1000">
        <v>6470957</v>
      </c>
      <c r="AQ29" s="58">
        <v>5011507</v>
      </c>
      <c r="AR29" s="58">
        <v>5589233</v>
      </c>
      <c r="AS29" s="58">
        <v>5380093</v>
      </c>
      <c r="AT29" s="58">
        <v>5485196</v>
      </c>
      <c r="AU29" s="1000">
        <v>5516803</v>
      </c>
      <c r="AV29" s="58">
        <v>5716184</v>
      </c>
      <c r="AW29" s="58">
        <v>5623012</v>
      </c>
      <c r="AX29" s="58">
        <v>5704343</v>
      </c>
      <c r="AY29" s="1007">
        <v>5821736</v>
      </c>
      <c r="AZ29" s="104"/>
      <c r="BA29" s="104"/>
      <c r="BB29" s="152"/>
      <c r="BC29" s="1071">
        <f t="shared" si="0"/>
        <v>5.0642404475496861</v>
      </c>
      <c r="BD29" s="1060">
        <f t="shared" si="1"/>
        <v>-14.745176022650128</v>
      </c>
      <c r="BE29" s="1019">
        <f t="shared" si="2"/>
        <v>5.5273498074881413</v>
      </c>
      <c r="BF29" s="1154"/>
      <c r="BG29" s="1129">
        <f t="shared" si="3"/>
        <v>0.70823608224528378</v>
      </c>
      <c r="BH29" s="1130">
        <f t="shared" si="4"/>
        <v>-3.1401499414070555</v>
      </c>
      <c r="BI29" s="1131">
        <f t="shared" si="5"/>
        <v>1.0818091572110999</v>
      </c>
    </row>
    <row r="30" spans="1:61">
      <c r="A30" s="65" t="s">
        <v>482</v>
      </c>
      <c r="B30" s="50" t="s">
        <v>110</v>
      </c>
      <c r="C30" s="354"/>
      <c r="D30" s="50">
        <f>'15生産H12'!AC29</f>
        <v>157939</v>
      </c>
      <c r="E30" s="50">
        <f>'15生産H12'!AD29</f>
        <v>184199</v>
      </c>
      <c r="F30" s="50">
        <f>'15生産H12'!AE29</f>
        <v>240745</v>
      </c>
      <c r="G30" s="50">
        <f>'15生産H12'!AF29</f>
        <v>262512</v>
      </c>
      <c r="H30" s="50">
        <f>'15生産H12'!AG29</f>
        <v>242666</v>
      </c>
      <c r="I30" s="50">
        <f>'15生産H12'!AH29</f>
        <v>377274</v>
      </c>
      <c r="J30" s="50">
        <f>'15生産H12'!AI29</f>
        <v>379149</v>
      </c>
      <c r="K30" s="50">
        <f>'15生産H12'!AJ29</f>
        <v>386518</v>
      </c>
      <c r="L30" s="50">
        <f>'15生産H12'!AK29</f>
        <v>445817</v>
      </c>
      <c r="M30" s="50">
        <f>'15生産H12'!AL29</f>
        <v>437890</v>
      </c>
      <c r="N30" s="50">
        <f>'15生産H12'!AM29</f>
        <v>492294</v>
      </c>
      <c r="O30" s="50">
        <f>'15生産H12'!AN29</f>
        <v>494376</v>
      </c>
      <c r="P30" s="50">
        <f>'15生産H12'!AO29</f>
        <v>470757</v>
      </c>
      <c r="Q30" s="50">
        <f>'15生産H12'!AP29</f>
        <v>470675</v>
      </c>
      <c r="R30" s="50">
        <f>'15生産H12'!AQ29</f>
        <v>490581</v>
      </c>
      <c r="S30" s="354">
        <f>'15生産H12'!AR29</f>
        <v>517146</v>
      </c>
      <c r="T30" s="50">
        <f>T64+T71</f>
        <v>629991</v>
      </c>
      <c r="U30" s="50">
        <f t="shared" ref="U30:AD30" si="22">U64+U71</f>
        <v>691319</v>
      </c>
      <c r="V30" s="50">
        <f t="shared" si="22"/>
        <v>705517</v>
      </c>
      <c r="W30" s="50">
        <f t="shared" si="22"/>
        <v>727321</v>
      </c>
      <c r="X30" s="50">
        <f t="shared" si="22"/>
        <v>719776</v>
      </c>
      <c r="Y30" s="50">
        <f t="shared" si="22"/>
        <v>740900</v>
      </c>
      <c r="Z30" s="50">
        <f t="shared" si="22"/>
        <v>778312</v>
      </c>
      <c r="AA30" s="50">
        <f t="shared" si="22"/>
        <v>821043</v>
      </c>
      <c r="AB30" s="50">
        <f t="shared" si="22"/>
        <v>816776</v>
      </c>
      <c r="AC30" s="50">
        <f t="shared" si="22"/>
        <v>794167</v>
      </c>
      <c r="AD30" s="50">
        <f t="shared" si="22"/>
        <v>825223</v>
      </c>
      <c r="AE30" s="447"/>
      <c r="AF30" s="80" t="s">
        <v>299</v>
      </c>
      <c r="AG30" s="80"/>
      <c r="AH30" s="355"/>
      <c r="AI30" s="1041">
        <v>707505.03722008597</v>
      </c>
      <c r="AJ30" s="85">
        <v>720272.56916084467</v>
      </c>
      <c r="AK30" s="85">
        <v>718130.61593593727</v>
      </c>
      <c r="AL30" s="85">
        <v>670739.36971389642</v>
      </c>
      <c r="AM30" s="85">
        <v>880570.81158160523</v>
      </c>
      <c r="AN30" s="53">
        <v>885371</v>
      </c>
      <c r="AO30" s="54">
        <v>863868</v>
      </c>
      <c r="AP30" s="996">
        <v>819360</v>
      </c>
      <c r="AQ30" s="54">
        <v>844371</v>
      </c>
      <c r="AR30" s="54">
        <v>908223</v>
      </c>
      <c r="AS30" s="54">
        <v>719648</v>
      </c>
      <c r="AT30" s="54">
        <v>688507</v>
      </c>
      <c r="AU30" s="996">
        <v>791444</v>
      </c>
      <c r="AV30" s="54">
        <v>892585</v>
      </c>
      <c r="AW30" s="54">
        <v>1016474</v>
      </c>
      <c r="AX30" s="54">
        <v>955002</v>
      </c>
      <c r="AY30" s="1003">
        <v>995713</v>
      </c>
      <c r="AZ30" s="858">
        <f>'23QE生産名目'!X85</f>
        <v>1012721</v>
      </c>
      <c r="BA30" s="858"/>
      <c r="BB30" s="863"/>
      <c r="BC30" s="1071">
        <f t="shared" si="0"/>
        <v>15.809776170557347</v>
      </c>
      <c r="BD30" s="1060">
        <f t="shared" si="1"/>
        <v>-3.4070494044132005</v>
      </c>
      <c r="BE30" s="1019">
        <f t="shared" si="2"/>
        <v>25.809659306280675</v>
      </c>
      <c r="BF30" s="1154"/>
      <c r="BG30" s="1129">
        <f t="shared" si="3"/>
        <v>2.118978130831084</v>
      </c>
      <c r="BH30" s="1130">
        <f t="shared" si="4"/>
        <v>-0.69089075246769882</v>
      </c>
      <c r="BI30" s="1131">
        <f t="shared" si="5"/>
        <v>4.6990635449272844</v>
      </c>
    </row>
    <row r="31" spans="1:61" ht="13.5" customHeight="1">
      <c r="A31" s="403" t="s">
        <v>173</v>
      </c>
      <c r="B31" s="79" t="s">
        <v>112</v>
      </c>
      <c r="C31" s="407"/>
      <c r="D31" s="78">
        <f>'15生産H12'!AC30</f>
        <v>955876</v>
      </c>
      <c r="E31" s="78">
        <f>'15生産H12'!AD30</f>
        <v>968353</v>
      </c>
      <c r="F31" s="78">
        <f>'15生産H12'!AE30</f>
        <v>1044074</v>
      </c>
      <c r="G31" s="78">
        <f>'15生産H12'!AF30</f>
        <v>1189886</v>
      </c>
      <c r="H31" s="78">
        <f>'15生産H12'!AG30</f>
        <v>1322508</v>
      </c>
      <c r="I31" s="78">
        <f>'15生産H12'!AH30</f>
        <v>1156066</v>
      </c>
      <c r="J31" s="78">
        <f>'15生産H12'!AI30</f>
        <v>1268332</v>
      </c>
      <c r="K31" s="78">
        <f>'15生産H12'!AJ30</f>
        <v>1412570</v>
      </c>
      <c r="L31" s="78">
        <f>'15生産H12'!AK30</f>
        <v>1486558</v>
      </c>
      <c r="M31" s="78">
        <f>'15生産H12'!AL30</f>
        <v>1488295</v>
      </c>
      <c r="N31" s="78">
        <f>'15生産H12'!AM30</f>
        <v>1560310</v>
      </c>
      <c r="O31" s="78">
        <f>'15生産H12'!AN30</f>
        <v>1668519</v>
      </c>
      <c r="P31" s="78">
        <f>'15生産H12'!AO30</f>
        <v>1707379</v>
      </c>
      <c r="Q31" s="78">
        <f>'15生産H12'!AP30</f>
        <v>1782751</v>
      </c>
      <c r="R31" s="78">
        <f>'15生産H12'!AQ30</f>
        <v>1927837</v>
      </c>
      <c r="S31" s="407">
        <f>'15生産H12'!AR30</f>
        <v>2162785</v>
      </c>
      <c r="T31" s="78">
        <v>2102927</v>
      </c>
      <c r="U31" s="78">
        <v>2282616</v>
      </c>
      <c r="V31" s="78">
        <v>2336668</v>
      </c>
      <c r="W31" s="78">
        <v>2553855</v>
      </c>
      <c r="X31" s="78">
        <v>2609791</v>
      </c>
      <c r="Y31" s="78">
        <v>2444549</v>
      </c>
      <c r="Z31" s="78">
        <v>2607463</v>
      </c>
      <c r="AA31" s="78">
        <v>2483654</v>
      </c>
      <c r="AB31" s="78">
        <v>2396978</v>
      </c>
      <c r="AC31" s="78">
        <v>2348756</v>
      </c>
      <c r="AD31" s="78">
        <v>2267343</v>
      </c>
      <c r="AE31" s="446"/>
      <c r="AF31" s="80" t="s">
        <v>322</v>
      </c>
      <c r="AG31" s="80"/>
      <c r="AH31" s="355"/>
      <c r="AI31" s="1041">
        <v>2232258</v>
      </c>
      <c r="AJ31" s="85">
        <v>2165872</v>
      </c>
      <c r="AK31" s="85">
        <v>2195094</v>
      </c>
      <c r="AL31" s="85">
        <v>2151568</v>
      </c>
      <c r="AM31" s="85">
        <v>2065774</v>
      </c>
      <c r="AN31" s="53">
        <v>1960025</v>
      </c>
      <c r="AO31" s="54">
        <v>2013405</v>
      </c>
      <c r="AP31" s="996">
        <v>1819512</v>
      </c>
      <c r="AQ31" s="54">
        <v>1991335</v>
      </c>
      <c r="AR31" s="54">
        <v>2060197</v>
      </c>
      <c r="AS31" s="54">
        <v>2173761</v>
      </c>
      <c r="AT31" s="54">
        <v>2294694</v>
      </c>
      <c r="AU31" s="996">
        <v>2244142</v>
      </c>
      <c r="AV31" s="54">
        <v>2110699</v>
      </c>
      <c r="AW31" s="54">
        <v>2348606</v>
      </c>
      <c r="AX31" s="54">
        <v>2392625</v>
      </c>
      <c r="AY31" s="1003">
        <v>2313297</v>
      </c>
      <c r="AZ31" s="858">
        <f>'23QE生産名目'!Z85</f>
        <v>2296570</v>
      </c>
      <c r="BA31" s="858"/>
      <c r="BB31" s="863"/>
      <c r="BC31" s="1071">
        <f t="shared" si="0"/>
        <v>-18.490067008383441</v>
      </c>
      <c r="BD31" s="1060">
        <f t="shared" si="1"/>
        <v>23.337576229230695</v>
      </c>
      <c r="BE31" s="1019">
        <f t="shared" si="2"/>
        <v>3.0815786166829016</v>
      </c>
      <c r="BF31" s="1154"/>
      <c r="BG31" s="1129">
        <f t="shared" si="3"/>
        <v>-2.8784084014865319</v>
      </c>
      <c r="BH31" s="1130">
        <f t="shared" si="4"/>
        <v>4.2843364042535415</v>
      </c>
      <c r="BI31" s="1131">
        <f t="shared" si="5"/>
        <v>0.6088563239409206</v>
      </c>
    </row>
    <row r="32" spans="1:61" ht="13.5" customHeight="1">
      <c r="A32" s="437" t="s">
        <v>300</v>
      </c>
      <c r="B32" s="438"/>
      <c r="C32" s="438"/>
      <c r="D32" s="438">
        <f t="shared" ref="D32:S32" si="23">ROUND(D65*D78/D80,0)</f>
        <v>532356</v>
      </c>
      <c r="E32" s="438">
        <f t="shared" si="23"/>
        <v>643704</v>
      </c>
      <c r="F32" s="438">
        <f t="shared" si="23"/>
        <v>740828</v>
      </c>
      <c r="G32" s="438">
        <f t="shared" si="23"/>
        <v>776050</v>
      </c>
      <c r="H32" s="438">
        <f t="shared" si="23"/>
        <v>833227</v>
      </c>
      <c r="I32" s="438">
        <f t="shared" si="23"/>
        <v>707873</v>
      </c>
      <c r="J32" s="438">
        <f t="shared" si="23"/>
        <v>782359</v>
      </c>
      <c r="K32" s="438">
        <f t="shared" si="23"/>
        <v>817689</v>
      </c>
      <c r="L32" s="438">
        <f t="shared" si="23"/>
        <v>834742</v>
      </c>
      <c r="M32" s="438">
        <f t="shared" si="23"/>
        <v>1250793</v>
      </c>
      <c r="N32" s="438">
        <f t="shared" si="23"/>
        <v>925234</v>
      </c>
      <c r="O32" s="438">
        <f t="shared" si="23"/>
        <v>884457</v>
      </c>
      <c r="P32" s="438">
        <f t="shared" si="23"/>
        <v>919988</v>
      </c>
      <c r="Q32" s="438">
        <f t="shared" si="23"/>
        <v>979450</v>
      </c>
      <c r="R32" s="438">
        <f t="shared" si="23"/>
        <v>1158367</v>
      </c>
      <c r="S32" s="439">
        <f t="shared" si="23"/>
        <v>1219400</v>
      </c>
      <c r="T32" s="438">
        <f t="shared" ref="T32:AD32" si="24">ROUND(T65*T78/T80,0)</f>
        <v>1422769</v>
      </c>
      <c r="U32" s="438">
        <f t="shared" si="24"/>
        <v>1530737</v>
      </c>
      <c r="V32" s="438">
        <f t="shared" si="24"/>
        <v>1535799</v>
      </c>
      <c r="W32" s="438">
        <f t="shared" si="24"/>
        <v>1558443</v>
      </c>
      <c r="X32" s="438">
        <f t="shared" si="24"/>
        <v>1396311</v>
      </c>
      <c r="Y32" s="438">
        <f t="shared" si="24"/>
        <v>1399419</v>
      </c>
      <c r="Z32" s="438">
        <f t="shared" si="24"/>
        <v>1399978</v>
      </c>
      <c r="AA32" s="438">
        <f t="shared" si="24"/>
        <v>1374308</v>
      </c>
      <c r="AB32" s="438">
        <f t="shared" si="24"/>
        <v>1329961</v>
      </c>
      <c r="AC32" s="438">
        <f t="shared" si="24"/>
        <v>1260461</v>
      </c>
      <c r="AD32" s="438">
        <f t="shared" si="24"/>
        <v>1250275</v>
      </c>
      <c r="AE32" s="448"/>
      <c r="AF32" s="86" t="s">
        <v>300</v>
      </c>
      <c r="AG32" s="86"/>
      <c r="AH32" s="354"/>
      <c r="AI32" s="609">
        <v>1095096</v>
      </c>
      <c r="AJ32" s="50">
        <v>1082539</v>
      </c>
      <c r="AK32" s="50">
        <v>1075807</v>
      </c>
      <c r="AL32" s="50">
        <v>1130397</v>
      </c>
      <c r="AM32" s="50">
        <v>1096225</v>
      </c>
      <c r="AN32" s="53">
        <v>1191957</v>
      </c>
      <c r="AO32" s="54">
        <v>1266606</v>
      </c>
      <c r="AP32" s="996">
        <v>1218235</v>
      </c>
      <c r="AQ32" s="54">
        <v>1085364</v>
      </c>
      <c r="AR32" s="54">
        <v>1157272</v>
      </c>
      <c r="AS32" s="54">
        <v>1085401</v>
      </c>
      <c r="AT32" s="54">
        <v>1156356</v>
      </c>
      <c r="AU32" s="996">
        <v>1067549</v>
      </c>
      <c r="AV32" s="54">
        <v>1234847</v>
      </c>
      <c r="AW32" s="54">
        <v>1255317</v>
      </c>
      <c r="AX32" s="54">
        <v>1184860</v>
      </c>
      <c r="AY32" s="1003">
        <v>1183693</v>
      </c>
      <c r="AZ32" s="858">
        <f>'23QE生産名目'!AA85</f>
        <v>1193506</v>
      </c>
      <c r="BA32" s="858"/>
      <c r="BB32" s="863"/>
      <c r="BC32" s="1071">
        <f t="shared" si="0"/>
        <v>11.244584949629987</v>
      </c>
      <c r="BD32" s="1060">
        <f t="shared" si="1"/>
        <v>-12.369206269726284</v>
      </c>
      <c r="BE32" s="1019">
        <f t="shared" si="2"/>
        <v>10.879500613086613</v>
      </c>
      <c r="BF32" s="1154"/>
      <c r="BG32" s="1129">
        <f t="shared" si="3"/>
        <v>1.5339468667371126</v>
      </c>
      <c r="BH32" s="1130">
        <f t="shared" si="4"/>
        <v>-2.6061914533644148</v>
      </c>
      <c r="BI32" s="1131">
        <f t="shared" si="5"/>
        <v>2.0869555098409709</v>
      </c>
    </row>
    <row r="33" spans="1:61" ht="13.5" customHeight="1">
      <c r="A33" s="437" t="s">
        <v>301</v>
      </c>
      <c r="B33" s="438"/>
      <c r="C33" s="439"/>
      <c r="D33" s="438">
        <f t="shared" ref="D33:S33" si="25">ROUND(D69*D84/D86,0)</f>
        <v>91583</v>
      </c>
      <c r="E33" s="438">
        <f t="shared" si="25"/>
        <v>111725</v>
      </c>
      <c r="F33" s="438">
        <f t="shared" si="25"/>
        <v>137761</v>
      </c>
      <c r="G33" s="438">
        <f t="shared" si="25"/>
        <v>151819</v>
      </c>
      <c r="H33" s="438">
        <f t="shared" si="25"/>
        <v>157689</v>
      </c>
      <c r="I33" s="438">
        <f t="shared" si="25"/>
        <v>164288</v>
      </c>
      <c r="J33" s="438">
        <f t="shared" si="25"/>
        <v>171798</v>
      </c>
      <c r="K33" s="438">
        <f t="shared" si="25"/>
        <v>196355</v>
      </c>
      <c r="L33" s="438">
        <f t="shared" si="25"/>
        <v>192240</v>
      </c>
      <c r="M33" s="438">
        <f t="shared" si="25"/>
        <v>229903</v>
      </c>
      <c r="N33" s="438">
        <f t="shared" si="25"/>
        <v>257961</v>
      </c>
      <c r="O33" s="438">
        <f t="shared" si="25"/>
        <v>275755</v>
      </c>
      <c r="P33" s="438">
        <f t="shared" si="25"/>
        <v>285578</v>
      </c>
      <c r="Q33" s="438">
        <f t="shared" si="25"/>
        <v>311328</v>
      </c>
      <c r="R33" s="438">
        <f t="shared" si="25"/>
        <v>340208</v>
      </c>
      <c r="S33" s="439">
        <f t="shared" si="25"/>
        <v>502081</v>
      </c>
      <c r="T33" s="438">
        <f t="shared" ref="T33:AD33" si="26">ROUND(T69*T84/T86,0)</f>
        <v>486091</v>
      </c>
      <c r="U33" s="438">
        <f t="shared" si="26"/>
        <v>507096</v>
      </c>
      <c r="V33" s="438">
        <f t="shared" si="26"/>
        <v>532148</v>
      </c>
      <c r="W33" s="438">
        <f t="shared" si="26"/>
        <v>586080</v>
      </c>
      <c r="X33" s="438">
        <f t="shared" si="26"/>
        <v>595067</v>
      </c>
      <c r="Y33" s="438">
        <f t="shared" si="26"/>
        <v>593885</v>
      </c>
      <c r="Z33" s="438">
        <f t="shared" si="26"/>
        <v>599840</v>
      </c>
      <c r="AA33" s="438">
        <f t="shared" si="26"/>
        <v>626048</v>
      </c>
      <c r="AB33" s="438">
        <f t="shared" si="26"/>
        <v>634621</v>
      </c>
      <c r="AC33" s="438">
        <f t="shared" si="26"/>
        <v>636942</v>
      </c>
      <c r="AD33" s="438">
        <f t="shared" si="26"/>
        <v>605603</v>
      </c>
      <c r="AE33" s="448"/>
      <c r="AF33" s="86" t="s">
        <v>301</v>
      </c>
      <c r="AG33" s="86"/>
      <c r="AH33" s="354"/>
      <c r="AI33" s="609">
        <v>709352</v>
      </c>
      <c r="AJ33" s="50">
        <v>693232</v>
      </c>
      <c r="AK33" s="50">
        <v>668678</v>
      </c>
      <c r="AL33" s="50">
        <v>639677</v>
      </c>
      <c r="AM33" s="50">
        <v>609402</v>
      </c>
      <c r="AN33" s="53">
        <v>631900</v>
      </c>
      <c r="AO33" s="54">
        <v>633501</v>
      </c>
      <c r="AP33" s="996">
        <v>574956</v>
      </c>
      <c r="AQ33" s="54">
        <v>578996</v>
      </c>
      <c r="AR33" s="54">
        <v>546051</v>
      </c>
      <c r="AS33" s="54">
        <v>561608</v>
      </c>
      <c r="AT33" s="54">
        <v>540067</v>
      </c>
      <c r="AU33" s="996">
        <v>547301</v>
      </c>
      <c r="AV33" s="54">
        <v>554458</v>
      </c>
      <c r="AW33" s="54">
        <v>513436</v>
      </c>
      <c r="AX33" s="54">
        <v>552086</v>
      </c>
      <c r="AY33" s="1003">
        <v>617619</v>
      </c>
      <c r="AZ33" s="858">
        <f>'23QE生産名目'!AB85</f>
        <v>654559</v>
      </c>
      <c r="BA33" s="858"/>
      <c r="BB33" s="863"/>
      <c r="BC33" s="1071">
        <f t="shared" si="0"/>
        <v>-18.946305924280189</v>
      </c>
      <c r="BD33" s="1060">
        <f t="shared" si="1"/>
        <v>-4.8099332818511327</v>
      </c>
      <c r="BE33" s="1019">
        <f t="shared" si="2"/>
        <v>12.848140237273457</v>
      </c>
      <c r="BF33" s="1154"/>
      <c r="BG33" s="1129">
        <f t="shared" si="3"/>
        <v>-2.9562557314192661</v>
      </c>
      <c r="BH33" s="1130">
        <f t="shared" si="4"/>
        <v>-0.98104783511748783</v>
      </c>
      <c r="BI33" s="1131">
        <f t="shared" si="5"/>
        <v>2.4469141234356062</v>
      </c>
    </row>
    <row r="34" spans="1:61" ht="13.5" customHeight="1">
      <c r="A34" s="437" t="s">
        <v>302</v>
      </c>
      <c r="B34" s="438"/>
      <c r="C34" s="439"/>
      <c r="D34" s="438">
        <f t="shared" ref="D34:S34" si="27">D65-D32</f>
        <v>105543</v>
      </c>
      <c r="E34" s="438">
        <f t="shared" si="27"/>
        <v>127619</v>
      </c>
      <c r="F34" s="438">
        <f t="shared" si="27"/>
        <v>146874</v>
      </c>
      <c r="G34" s="438">
        <f t="shared" si="27"/>
        <v>153857</v>
      </c>
      <c r="H34" s="438">
        <f t="shared" si="27"/>
        <v>165193</v>
      </c>
      <c r="I34" s="438">
        <f t="shared" si="27"/>
        <v>132057</v>
      </c>
      <c r="J34" s="438">
        <f t="shared" si="27"/>
        <v>145798</v>
      </c>
      <c r="K34" s="438">
        <f t="shared" si="27"/>
        <v>153800</v>
      </c>
      <c r="L34" s="438">
        <f t="shared" si="27"/>
        <v>164092</v>
      </c>
      <c r="M34" s="438">
        <f t="shared" si="27"/>
        <v>230970</v>
      </c>
      <c r="N34" s="438">
        <f t="shared" si="27"/>
        <v>177856</v>
      </c>
      <c r="O34" s="438">
        <f t="shared" si="27"/>
        <v>186600</v>
      </c>
      <c r="P34" s="438">
        <f t="shared" si="27"/>
        <v>199093</v>
      </c>
      <c r="Q34" s="438">
        <f t="shared" si="27"/>
        <v>217566</v>
      </c>
      <c r="R34" s="438">
        <f t="shared" si="27"/>
        <v>219682</v>
      </c>
      <c r="S34" s="439">
        <f t="shared" si="27"/>
        <v>233077</v>
      </c>
      <c r="T34" s="438">
        <f>T65-T32</f>
        <v>271949</v>
      </c>
      <c r="U34" s="438">
        <f t="shared" ref="U34:AD34" si="28">U65-U32</f>
        <v>282269</v>
      </c>
      <c r="V34" s="438">
        <f t="shared" si="28"/>
        <v>278377</v>
      </c>
      <c r="W34" s="438">
        <f t="shared" si="28"/>
        <v>304074</v>
      </c>
      <c r="X34" s="438">
        <f t="shared" si="28"/>
        <v>327993</v>
      </c>
      <c r="Y34" s="438">
        <f t="shared" si="28"/>
        <v>399897</v>
      </c>
      <c r="Z34" s="438">
        <f t="shared" si="28"/>
        <v>456407</v>
      </c>
      <c r="AA34" s="438">
        <f t="shared" si="28"/>
        <v>482790</v>
      </c>
      <c r="AB34" s="438">
        <f t="shared" si="28"/>
        <v>473634</v>
      </c>
      <c r="AC34" s="438">
        <f t="shared" si="28"/>
        <v>453984</v>
      </c>
      <c r="AD34" s="438">
        <f t="shared" si="28"/>
        <v>450539</v>
      </c>
      <c r="AE34" s="448"/>
      <c r="AF34" s="86" t="s">
        <v>302</v>
      </c>
      <c r="AG34" s="86"/>
      <c r="AH34" s="355"/>
      <c r="AI34" s="1041">
        <v>581440</v>
      </c>
      <c r="AJ34" s="85">
        <v>614100</v>
      </c>
      <c r="AK34" s="85">
        <v>599423</v>
      </c>
      <c r="AL34" s="85">
        <v>586552</v>
      </c>
      <c r="AM34" s="85">
        <v>592543</v>
      </c>
      <c r="AN34" s="53">
        <v>584853</v>
      </c>
      <c r="AO34" s="54">
        <v>591119</v>
      </c>
      <c r="AP34" s="996">
        <v>595694</v>
      </c>
      <c r="AQ34" s="54">
        <v>595544</v>
      </c>
      <c r="AR34" s="54">
        <v>606210</v>
      </c>
      <c r="AS34" s="54">
        <v>617683</v>
      </c>
      <c r="AT34" s="54">
        <v>603354</v>
      </c>
      <c r="AU34" s="996">
        <v>606537</v>
      </c>
      <c r="AV34" s="54">
        <v>603981</v>
      </c>
      <c r="AW34" s="54">
        <v>610817</v>
      </c>
      <c r="AX34" s="54">
        <v>597166</v>
      </c>
      <c r="AY34" s="1003">
        <v>573517</v>
      </c>
      <c r="AZ34" s="858">
        <f>'23QE生産名目'!AC85</f>
        <v>568248</v>
      </c>
      <c r="BA34" s="858"/>
      <c r="BB34" s="863"/>
      <c r="BC34" s="1071">
        <f t="shared" si="0"/>
        <v>2.4514997248211339</v>
      </c>
      <c r="BD34" s="1060">
        <f t="shared" si="1"/>
        <v>1.8202298495536298</v>
      </c>
      <c r="BE34" s="1019">
        <f t="shared" si="2"/>
        <v>-5.4440207275071426</v>
      </c>
      <c r="BF34" s="1154"/>
      <c r="BG34" s="1129">
        <f t="shared" si="3"/>
        <v>0.34658962610569777</v>
      </c>
      <c r="BH34" s="1130">
        <f t="shared" si="4"/>
        <v>0.3614239648218831</v>
      </c>
      <c r="BI34" s="1131">
        <f t="shared" si="5"/>
        <v>-1.1133192877590625</v>
      </c>
    </row>
    <row r="35" spans="1:61" ht="13.5" customHeight="1">
      <c r="A35" s="403" t="s">
        <v>113</v>
      </c>
      <c r="B35" s="79" t="s">
        <v>114</v>
      </c>
      <c r="C35" s="407"/>
      <c r="D35" s="78">
        <f>'15生産H12'!AC31</f>
        <v>262637</v>
      </c>
      <c r="E35" s="78">
        <f>'15生産H12'!AD31</f>
        <v>281347</v>
      </c>
      <c r="F35" s="78">
        <f>'15生産H12'!AE31</f>
        <v>292728</v>
      </c>
      <c r="G35" s="78">
        <f>'15生産H12'!AF31</f>
        <v>325895</v>
      </c>
      <c r="H35" s="78">
        <f>'15生産H12'!AG31</f>
        <v>352500</v>
      </c>
      <c r="I35" s="78">
        <f>'15生産H12'!AH31</f>
        <v>411277</v>
      </c>
      <c r="J35" s="78">
        <f>'15生産H12'!AI31</f>
        <v>412380</v>
      </c>
      <c r="K35" s="78">
        <f>'15生産H12'!AJ31</f>
        <v>478333</v>
      </c>
      <c r="L35" s="78">
        <f>'15生産H12'!AK31</f>
        <v>483978</v>
      </c>
      <c r="M35" s="78">
        <f>'15生産H12'!AL31</f>
        <v>481996</v>
      </c>
      <c r="N35" s="78">
        <f>'15生産H12'!AM31</f>
        <v>496908</v>
      </c>
      <c r="O35" s="78">
        <f>'15生産H12'!AN31</f>
        <v>515642</v>
      </c>
      <c r="P35" s="78">
        <f>'15生産H12'!AO31</f>
        <v>534517</v>
      </c>
      <c r="Q35" s="78">
        <f>'15生産H12'!AP31</f>
        <v>618752</v>
      </c>
      <c r="R35" s="78">
        <f>'15生産H12'!AQ31</f>
        <v>661431</v>
      </c>
      <c r="S35" s="407">
        <f>'15生産H12'!AR31</f>
        <v>700514</v>
      </c>
      <c r="T35" s="78">
        <v>602498</v>
      </c>
      <c r="U35" s="78">
        <v>671167</v>
      </c>
      <c r="V35" s="78">
        <v>649232</v>
      </c>
      <c r="W35" s="78">
        <v>666352</v>
      </c>
      <c r="X35" s="78">
        <v>764783</v>
      </c>
      <c r="Y35" s="78">
        <v>823367</v>
      </c>
      <c r="Z35" s="78">
        <v>949630</v>
      </c>
      <c r="AA35" s="78">
        <v>935152</v>
      </c>
      <c r="AB35" s="78">
        <v>824455</v>
      </c>
      <c r="AC35" s="78">
        <v>807572</v>
      </c>
      <c r="AD35" s="78">
        <v>781413</v>
      </c>
      <c r="AE35" s="446"/>
      <c r="AF35" s="80" t="s">
        <v>323</v>
      </c>
      <c r="AG35" s="80"/>
      <c r="AH35" s="355"/>
      <c r="AI35" s="1041">
        <v>880478.76306477084</v>
      </c>
      <c r="AJ35" s="85">
        <v>900785.82915041922</v>
      </c>
      <c r="AK35" s="85">
        <v>922932.79524617887</v>
      </c>
      <c r="AL35" s="85">
        <v>902953.83493654011</v>
      </c>
      <c r="AM35" s="85">
        <v>965236.56847200182</v>
      </c>
      <c r="AN35" s="53">
        <v>944651</v>
      </c>
      <c r="AO35" s="54">
        <v>939558</v>
      </c>
      <c r="AP35" s="996">
        <v>741393</v>
      </c>
      <c r="AQ35" s="54">
        <v>733177</v>
      </c>
      <c r="AR35" s="54">
        <v>721979</v>
      </c>
      <c r="AS35" s="54">
        <v>694567</v>
      </c>
      <c r="AT35" s="54">
        <v>700752</v>
      </c>
      <c r="AU35" s="996">
        <v>723033</v>
      </c>
      <c r="AV35" s="54">
        <v>706810</v>
      </c>
      <c r="AW35" s="54">
        <v>712139</v>
      </c>
      <c r="AX35" s="54">
        <v>674067</v>
      </c>
      <c r="AY35" s="1003">
        <v>672026</v>
      </c>
      <c r="AZ35" s="858">
        <f>'23QE生産名目'!AD85</f>
        <v>672532</v>
      </c>
      <c r="BA35" s="858"/>
      <c r="BB35" s="863"/>
      <c r="BC35" s="1071">
        <f t="shared" si="0"/>
        <v>-15.796606221442646</v>
      </c>
      <c r="BD35" s="1060">
        <f t="shared" si="1"/>
        <v>-2.4764193889070976</v>
      </c>
      <c r="BE35" s="1019">
        <f t="shared" si="2"/>
        <v>-7.0545881031709472</v>
      </c>
      <c r="BF35" s="1154"/>
      <c r="BG35" s="1129">
        <f t="shared" si="3"/>
        <v>-2.4262942393689757</v>
      </c>
      <c r="BH35" s="1130">
        <f t="shared" si="4"/>
        <v>-0.5002641858143031</v>
      </c>
      <c r="BI35" s="1131">
        <f t="shared" si="5"/>
        <v>-1.4525045587323704</v>
      </c>
    </row>
    <row r="36" spans="1:61">
      <c r="A36" s="403" t="s">
        <v>139</v>
      </c>
      <c r="B36" s="79" t="s">
        <v>115</v>
      </c>
      <c r="C36" s="407"/>
      <c r="D36" s="78">
        <f>'15生産H12'!AC32</f>
        <v>476897</v>
      </c>
      <c r="E36" s="78">
        <f>'15生産H12'!AD32</f>
        <v>555015</v>
      </c>
      <c r="F36" s="78">
        <f>'15生産H12'!AE32</f>
        <v>626939</v>
      </c>
      <c r="G36" s="78">
        <f>'15生産H12'!AF32</f>
        <v>713503</v>
      </c>
      <c r="H36" s="78">
        <f>'15生産H12'!AG32</f>
        <v>806637</v>
      </c>
      <c r="I36" s="78">
        <f>'15生産H12'!AH32</f>
        <v>890552</v>
      </c>
      <c r="J36" s="78">
        <f>'15生産H12'!AI32</f>
        <v>969282</v>
      </c>
      <c r="K36" s="78">
        <f>'15生産H12'!AJ32</f>
        <v>1022353</v>
      </c>
      <c r="L36" s="78">
        <f>'15生産H12'!AK32</f>
        <v>1093759</v>
      </c>
      <c r="M36" s="78">
        <f>'15生産H12'!AL32</f>
        <v>1182750</v>
      </c>
      <c r="N36" s="78">
        <f>'15生産H12'!AM32</f>
        <v>1276901</v>
      </c>
      <c r="O36" s="78">
        <f>'15生産H12'!AN32</f>
        <v>1375878</v>
      </c>
      <c r="P36" s="78">
        <f>'15生産H12'!AO32</f>
        <v>1496925</v>
      </c>
      <c r="Q36" s="78">
        <f>'15生産H12'!AP32</f>
        <v>1608979</v>
      </c>
      <c r="R36" s="78">
        <f>'15生産H12'!AQ32</f>
        <v>1792564</v>
      </c>
      <c r="S36" s="407">
        <f>'15生産H12'!AR32</f>
        <v>1979385</v>
      </c>
      <c r="T36" s="78">
        <v>2082232</v>
      </c>
      <c r="U36" s="78">
        <v>2285552</v>
      </c>
      <c r="V36" s="78">
        <v>2482718</v>
      </c>
      <c r="W36" s="78">
        <v>2733692</v>
      </c>
      <c r="X36" s="78">
        <v>2770579</v>
      </c>
      <c r="Y36" s="78">
        <v>2591283</v>
      </c>
      <c r="Z36" s="78">
        <v>2684502</v>
      </c>
      <c r="AA36" s="78">
        <v>2749719</v>
      </c>
      <c r="AB36" s="78">
        <v>2801093</v>
      </c>
      <c r="AC36" s="78">
        <v>2805168</v>
      </c>
      <c r="AD36" s="78">
        <v>2844213</v>
      </c>
      <c r="AE36" s="446"/>
      <c r="AF36" s="80" t="s">
        <v>324</v>
      </c>
      <c r="AG36" s="80"/>
      <c r="AH36" s="355"/>
      <c r="AI36" s="1041">
        <v>2557497</v>
      </c>
      <c r="AJ36" s="85">
        <v>2504185</v>
      </c>
      <c r="AK36" s="85">
        <v>2481587</v>
      </c>
      <c r="AL36" s="85">
        <v>2512394</v>
      </c>
      <c r="AM36" s="85">
        <v>2567024</v>
      </c>
      <c r="AN36" s="53">
        <v>2659934</v>
      </c>
      <c r="AO36" s="54">
        <v>2662579</v>
      </c>
      <c r="AP36" s="996">
        <v>2570456</v>
      </c>
      <c r="AQ36" s="54">
        <v>2629958</v>
      </c>
      <c r="AR36" s="54">
        <v>2655562</v>
      </c>
      <c r="AS36" s="54">
        <v>2674596</v>
      </c>
      <c r="AT36" s="54">
        <v>2680213</v>
      </c>
      <c r="AU36" s="996">
        <v>2873318</v>
      </c>
      <c r="AV36" s="54">
        <v>2910768</v>
      </c>
      <c r="AW36" s="54">
        <v>2957248</v>
      </c>
      <c r="AX36" s="54">
        <v>2992434</v>
      </c>
      <c r="AY36" s="1003">
        <v>3151416</v>
      </c>
      <c r="AZ36" s="858">
        <f>'23QE生産名目'!AE85</f>
        <v>3038119</v>
      </c>
      <c r="BA36" s="858"/>
      <c r="BB36" s="863"/>
      <c r="BC36" s="1071">
        <f t="shared" si="0"/>
        <v>0.50670636172789252</v>
      </c>
      <c r="BD36" s="1060">
        <f t="shared" si="1"/>
        <v>11.782423040892356</v>
      </c>
      <c r="BE36" s="1019">
        <f t="shared" si="2"/>
        <v>9.6786363361103778</v>
      </c>
      <c r="BF36" s="1154"/>
      <c r="BG36" s="1132">
        <f t="shared" si="3"/>
        <v>7.2229919711208623E-2</v>
      </c>
      <c r="BH36" s="1133">
        <f t="shared" si="4"/>
        <v>2.252681026419534</v>
      </c>
      <c r="BI36" s="1134">
        <f t="shared" si="5"/>
        <v>1.8648637015898917</v>
      </c>
    </row>
    <row r="37" spans="1:61">
      <c r="A37" s="442" t="s">
        <v>303</v>
      </c>
      <c r="B37" s="438"/>
      <c r="C37" s="439"/>
      <c r="D37" s="438">
        <f t="shared" ref="D37:S37" si="29">D68</f>
        <v>110244</v>
      </c>
      <c r="E37" s="438">
        <f t="shared" si="29"/>
        <v>128265</v>
      </c>
      <c r="F37" s="438">
        <f t="shared" si="29"/>
        <v>141830</v>
      </c>
      <c r="G37" s="438">
        <f t="shared" si="29"/>
        <v>153179</v>
      </c>
      <c r="H37" s="438">
        <f t="shared" si="29"/>
        <v>167225</v>
      </c>
      <c r="I37" s="438">
        <f t="shared" si="29"/>
        <v>316812</v>
      </c>
      <c r="J37" s="438">
        <f t="shared" si="29"/>
        <v>365084</v>
      </c>
      <c r="K37" s="438">
        <f t="shared" si="29"/>
        <v>391175</v>
      </c>
      <c r="L37" s="438">
        <f t="shared" si="29"/>
        <v>417887</v>
      </c>
      <c r="M37" s="438">
        <f t="shared" si="29"/>
        <v>470155</v>
      </c>
      <c r="N37" s="438">
        <f t="shared" si="29"/>
        <v>512137</v>
      </c>
      <c r="O37" s="438">
        <f t="shared" si="29"/>
        <v>523857</v>
      </c>
      <c r="P37" s="438">
        <f t="shared" si="29"/>
        <v>529184</v>
      </c>
      <c r="Q37" s="438">
        <f t="shared" si="29"/>
        <v>568480</v>
      </c>
      <c r="R37" s="438">
        <f t="shared" si="29"/>
        <v>656456</v>
      </c>
      <c r="S37" s="439">
        <f t="shared" si="29"/>
        <v>801072</v>
      </c>
      <c r="T37" s="438">
        <f>T68</f>
        <v>667011</v>
      </c>
      <c r="U37" s="438">
        <f t="shared" ref="U37:AD37" si="30">U68</f>
        <v>746177</v>
      </c>
      <c r="V37" s="438">
        <f t="shared" si="30"/>
        <v>822387</v>
      </c>
      <c r="W37" s="438">
        <f t="shared" si="30"/>
        <v>848632</v>
      </c>
      <c r="X37" s="438">
        <f t="shared" si="30"/>
        <v>828966</v>
      </c>
      <c r="Y37" s="438">
        <f t="shared" si="30"/>
        <v>826260</v>
      </c>
      <c r="Z37" s="438">
        <f t="shared" si="30"/>
        <v>938434</v>
      </c>
      <c r="AA37" s="438">
        <f t="shared" si="30"/>
        <v>979367</v>
      </c>
      <c r="AB37" s="438">
        <f t="shared" si="30"/>
        <v>1046972</v>
      </c>
      <c r="AC37" s="438">
        <f t="shared" si="30"/>
        <v>1075825</v>
      </c>
      <c r="AD37" s="438">
        <f t="shared" si="30"/>
        <v>1108083</v>
      </c>
      <c r="AE37" s="448"/>
      <c r="AF37" s="80" t="s">
        <v>303</v>
      </c>
      <c r="AG37" s="80"/>
      <c r="AH37" s="355"/>
      <c r="AI37" s="1041">
        <v>1002015</v>
      </c>
      <c r="AJ37" s="85">
        <v>970930</v>
      </c>
      <c r="AK37" s="85">
        <v>958859</v>
      </c>
      <c r="AL37" s="85">
        <v>975995</v>
      </c>
      <c r="AM37" s="85">
        <v>1006561</v>
      </c>
      <c r="AN37" s="53">
        <v>1051654</v>
      </c>
      <c r="AO37" s="54">
        <v>1134186</v>
      </c>
      <c r="AP37" s="996">
        <v>1158360</v>
      </c>
      <c r="AQ37" s="54">
        <v>1117769</v>
      </c>
      <c r="AR37" s="54">
        <v>1109765</v>
      </c>
      <c r="AS37" s="54">
        <v>1148780</v>
      </c>
      <c r="AT37" s="54">
        <v>1100540</v>
      </c>
      <c r="AU37" s="996">
        <v>1137590</v>
      </c>
      <c r="AV37" s="54">
        <v>1173607</v>
      </c>
      <c r="AW37" s="54">
        <v>1275442</v>
      </c>
      <c r="AX37" s="54">
        <v>1365556</v>
      </c>
      <c r="AY37" s="1003">
        <v>1392172</v>
      </c>
      <c r="AZ37" s="858">
        <f>'23QE生産名目'!AF85</f>
        <v>1329085</v>
      </c>
      <c r="BA37" s="858"/>
      <c r="BB37" s="863"/>
      <c r="BC37" s="1071">
        <f t="shared" si="0"/>
        <v>15.603059834433616</v>
      </c>
      <c r="BD37" s="1060">
        <f t="shared" si="1"/>
        <v>-1.7930522462792222</v>
      </c>
      <c r="BE37" s="1019">
        <f t="shared" si="2"/>
        <v>22.379064513576949</v>
      </c>
      <c r="BF37" s="1154"/>
      <c r="BG37" s="1129">
        <f t="shared" si="3"/>
        <v>2.0929183675804985</v>
      </c>
      <c r="BH37" s="1130">
        <f t="shared" si="4"/>
        <v>-0.36121050114406028</v>
      </c>
      <c r="BI37" s="1131">
        <f t="shared" si="5"/>
        <v>4.1217420923929327</v>
      </c>
    </row>
    <row r="38" spans="1:61">
      <c r="A38" s="403" t="s">
        <v>148</v>
      </c>
      <c r="B38" s="79" t="s">
        <v>123</v>
      </c>
      <c r="C38" s="407"/>
      <c r="D38" s="78">
        <f>'15生産H12'!AC41</f>
        <v>307082</v>
      </c>
      <c r="E38" s="78">
        <f>'15生産H12'!AD41</f>
        <v>329593</v>
      </c>
      <c r="F38" s="78">
        <f>'15生産H12'!AE41</f>
        <v>366148</v>
      </c>
      <c r="G38" s="78">
        <f>'15生産H12'!AF41</f>
        <v>400735</v>
      </c>
      <c r="H38" s="78">
        <f>'15生産H12'!AG41</f>
        <v>433843</v>
      </c>
      <c r="I38" s="78">
        <f>'15生産H12'!AH41</f>
        <v>482752</v>
      </c>
      <c r="J38" s="78">
        <f>'15生産H12'!AI41</f>
        <v>527283</v>
      </c>
      <c r="K38" s="78">
        <f>'15生産H12'!AJ41</f>
        <v>535507</v>
      </c>
      <c r="L38" s="78">
        <f>'15生産H12'!AK41</f>
        <v>549647</v>
      </c>
      <c r="M38" s="78">
        <f>'15生産H12'!AL41</f>
        <v>590878</v>
      </c>
      <c r="N38" s="78">
        <f>'15生産H12'!AM41</f>
        <v>592888</v>
      </c>
      <c r="O38" s="78">
        <f>'15生産H12'!AN41</f>
        <v>616491</v>
      </c>
      <c r="P38" s="78">
        <f>'15生産H12'!AO41</f>
        <v>634460</v>
      </c>
      <c r="Q38" s="78">
        <f>'15生産H12'!AP41</f>
        <v>661580</v>
      </c>
      <c r="R38" s="78">
        <f>'15生産H12'!AQ41</f>
        <v>692764</v>
      </c>
      <c r="S38" s="407">
        <f>'15生産H12'!AR41</f>
        <v>770373</v>
      </c>
      <c r="T38" s="78">
        <v>772947</v>
      </c>
      <c r="U38" s="78">
        <v>818215</v>
      </c>
      <c r="V38" s="78">
        <v>838176</v>
      </c>
      <c r="W38" s="78">
        <v>863652</v>
      </c>
      <c r="X38" s="78">
        <v>927470</v>
      </c>
      <c r="Y38" s="78">
        <v>907695</v>
      </c>
      <c r="Z38" s="78">
        <v>936276</v>
      </c>
      <c r="AA38" s="78">
        <v>963058</v>
      </c>
      <c r="AB38" s="78">
        <v>969569</v>
      </c>
      <c r="AC38" s="78">
        <v>1002989</v>
      </c>
      <c r="AD38" s="78">
        <v>993689</v>
      </c>
      <c r="AE38" s="446"/>
      <c r="AF38" s="80" t="s">
        <v>304</v>
      </c>
      <c r="AG38" s="80"/>
      <c r="AH38" s="355"/>
      <c r="AI38" s="1041">
        <v>764431</v>
      </c>
      <c r="AJ38" s="85">
        <v>746741</v>
      </c>
      <c r="AK38" s="85">
        <v>737749</v>
      </c>
      <c r="AL38" s="85">
        <v>731470</v>
      </c>
      <c r="AM38" s="85">
        <v>727802</v>
      </c>
      <c r="AN38" s="53">
        <v>732881</v>
      </c>
      <c r="AO38" s="54">
        <v>734824</v>
      </c>
      <c r="AP38" s="996">
        <v>723448</v>
      </c>
      <c r="AQ38" s="54">
        <v>698380</v>
      </c>
      <c r="AR38" s="54">
        <v>691790</v>
      </c>
      <c r="AS38" s="54">
        <v>692985</v>
      </c>
      <c r="AT38" s="54">
        <v>663367</v>
      </c>
      <c r="AU38" s="996">
        <v>634702</v>
      </c>
      <c r="AV38" s="54">
        <v>652141</v>
      </c>
      <c r="AW38" s="54">
        <v>658481</v>
      </c>
      <c r="AX38" s="54">
        <v>658554</v>
      </c>
      <c r="AY38" s="1003">
        <v>649290</v>
      </c>
      <c r="AZ38" s="858">
        <f>'23QE生産名目'!AG85</f>
        <v>658760</v>
      </c>
      <c r="BA38" s="858"/>
      <c r="BB38" s="863"/>
      <c r="BC38" s="1071">
        <f t="shared" si="0"/>
        <v>-5.3612425451087145</v>
      </c>
      <c r="BD38" s="1060">
        <f t="shared" si="1"/>
        <v>-12.267087613760767</v>
      </c>
      <c r="BE38" s="1019">
        <f t="shared" si="2"/>
        <v>2.2984014545408713</v>
      </c>
      <c r="BF38" s="1154"/>
      <c r="BG38" s="1129">
        <f t="shared" si="3"/>
        <v>-0.78409687608541612</v>
      </c>
      <c r="BH38" s="1130">
        <f t="shared" si="4"/>
        <v>-2.5835028718066533</v>
      </c>
      <c r="BI38" s="1131">
        <f t="shared" si="5"/>
        <v>0.45551152985381371</v>
      </c>
    </row>
    <row r="39" spans="1:61">
      <c r="A39" s="442" t="s">
        <v>305</v>
      </c>
      <c r="B39" s="443"/>
      <c r="C39" s="439"/>
      <c r="D39" s="438">
        <f t="shared" ref="D39:S39" si="31">D72+D75+D88+D89</f>
        <v>359667</v>
      </c>
      <c r="E39" s="438">
        <f t="shared" si="31"/>
        <v>437695</v>
      </c>
      <c r="F39" s="438">
        <f t="shared" si="31"/>
        <v>470854</v>
      </c>
      <c r="G39" s="438">
        <f t="shared" si="31"/>
        <v>532908</v>
      </c>
      <c r="H39" s="438">
        <f t="shared" si="31"/>
        <v>596490</v>
      </c>
      <c r="I39" s="438">
        <f t="shared" si="31"/>
        <v>614956</v>
      </c>
      <c r="J39" s="438">
        <f t="shared" si="31"/>
        <v>434126</v>
      </c>
      <c r="K39" s="438">
        <f t="shared" si="31"/>
        <v>443913</v>
      </c>
      <c r="L39" s="438">
        <f t="shared" si="31"/>
        <v>456782</v>
      </c>
      <c r="M39" s="438">
        <f t="shared" si="31"/>
        <v>477943</v>
      </c>
      <c r="N39" s="438">
        <f t="shared" si="31"/>
        <v>504149</v>
      </c>
      <c r="O39" s="438">
        <f t="shared" si="31"/>
        <v>528052</v>
      </c>
      <c r="P39" s="438">
        <f t="shared" si="31"/>
        <v>547260</v>
      </c>
      <c r="Q39" s="438">
        <f t="shared" si="31"/>
        <v>573687</v>
      </c>
      <c r="R39" s="438">
        <f t="shared" si="31"/>
        <v>603580</v>
      </c>
      <c r="S39" s="439">
        <f t="shared" si="31"/>
        <v>634561</v>
      </c>
      <c r="T39" s="438">
        <f>T72+T75+T88+T89</f>
        <v>633530</v>
      </c>
      <c r="U39" s="438">
        <f t="shared" ref="U39:AD39" si="32">U72+U75+U88+U89</f>
        <v>675923</v>
      </c>
      <c r="V39" s="438">
        <f t="shared" si="32"/>
        <v>709011</v>
      </c>
      <c r="W39" s="438">
        <f t="shared" si="32"/>
        <v>727696</v>
      </c>
      <c r="X39" s="438">
        <f t="shared" si="32"/>
        <v>721789</v>
      </c>
      <c r="Y39" s="438">
        <f t="shared" si="32"/>
        <v>767566</v>
      </c>
      <c r="Z39" s="438">
        <f t="shared" si="32"/>
        <v>763009</v>
      </c>
      <c r="AA39" s="438">
        <f t="shared" si="32"/>
        <v>772992</v>
      </c>
      <c r="AB39" s="438">
        <f t="shared" si="32"/>
        <v>774631</v>
      </c>
      <c r="AC39" s="438">
        <f t="shared" si="32"/>
        <v>765697</v>
      </c>
      <c r="AD39" s="438">
        <f t="shared" si="32"/>
        <v>753271</v>
      </c>
      <c r="AE39" s="448"/>
      <c r="AF39" s="80" t="s">
        <v>305</v>
      </c>
      <c r="AG39" s="80"/>
      <c r="AH39" s="355"/>
      <c r="AI39" s="1041">
        <v>910535</v>
      </c>
      <c r="AJ39" s="85">
        <v>900151</v>
      </c>
      <c r="AK39" s="85">
        <v>887410</v>
      </c>
      <c r="AL39" s="85">
        <v>885663</v>
      </c>
      <c r="AM39" s="85">
        <v>887731</v>
      </c>
      <c r="AN39" s="53">
        <v>890001</v>
      </c>
      <c r="AO39" s="54">
        <v>892531</v>
      </c>
      <c r="AP39" s="996">
        <v>870624</v>
      </c>
      <c r="AQ39" s="54">
        <v>851817</v>
      </c>
      <c r="AR39" s="54">
        <v>860592</v>
      </c>
      <c r="AS39" s="54">
        <v>870278</v>
      </c>
      <c r="AT39" s="54">
        <v>853763</v>
      </c>
      <c r="AU39" s="996">
        <v>848307</v>
      </c>
      <c r="AV39" s="54">
        <v>847920</v>
      </c>
      <c r="AW39" s="54">
        <v>884897</v>
      </c>
      <c r="AX39" s="54">
        <v>935000</v>
      </c>
      <c r="AY39" s="1003">
        <v>989768</v>
      </c>
      <c r="AZ39" s="858">
        <f>'23QE生産名目'!AH85</f>
        <v>949248</v>
      </c>
      <c r="BA39" s="858"/>
      <c r="BB39" s="863"/>
      <c r="BC39" s="1071">
        <f t="shared" si="0"/>
        <v>-4.3832472118040489</v>
      </c>
      <c r="BD39" s="1060">
        <f t="shared" si="1"/>
        <v>-2.5633338846620357</v>
      </c>
      <c r="BE39" s="1019">
        <f t="shared" si="2"/>
        <v>16.675684628324415</v>
      </c>
      <c r="BF39" s="1154"/>
      <c r="BG39" s="1129">
        <f t="shared" si="3"/>
        <v>-0.63827067088531031</v>
      </c>
      <c r="BH39" s="1130">
        <f t="shared" si="4"/>
        <v>-0.51800564658104342</v>
      </c>
      <c r="BI39" s="1131">
        <f t="shared" si="5"/>
        <v>3.1326249384848737</v>
      </c>
    </row>
    <row r="40" spans="1:61">
      <c r="A40" s="442" t="s">
        <v>306</v>
      </c>
      <c r="B40" s="443"/>
      <c r="C40" s="439"/>
      <c r="D40" s="438">
        <f t="shared" ref="D40:S40" si="33">D90</f>
        <v>203308</v>
      </c>
      <c r="E40" s="438">
        <f t="shared" si="33"/>
        <v>247414</v>
      </c>
      <c r="F40" s="438">
        <f t="shared" si="33"/>
        <v>266158</v>
      </c>
      <c r="G40" s="438">
        <f t="shared" si="33"/>
        <v>301236</v>
      </c>
      <c r="H40" s="438">
        <f t="shared" si="33"/>
        <v>337175</v>
      </c>
      <c r="I40" s="438">
        <f t="shared" si="33"/>
        <v>347612</v>
      </c>
      <c r="J40" s="438">
        <f t="shared" si="33"/>
        <v>364533</v>
      </c>
      <c r="K40" s="438">
        <f t="shared" si="33"/>
        <v>394919</v>
      </c>
      <c r="L40" s="438">
        <f t="shared" si="33"/>
        <v>418844</v>
      </c>
      <c r="M40" s="438">
        <f t="shared" si="33"/>
        <v>466537</v>
      </c>
      <c r="N40" s="438">
        <f t="shared" si="33"/>
        <v>493807</v>
      </c>
      <c r="O40" s="438">
        <f t="shared" si="33"/>
        <v>515407</v>
      </c>
      <c r="P40" s="438">
        <f t="shared" si="33"/>
        <v>524357</v>
      </c>
      <c r="Q40" s="438">
        <f t="shared" si="33"/>
        <v>517205</v>
      </c>
      <c r="R40" s="438">
        <f t="shared" si="33"/>
        <v>523040</v>
      </c>
      <c r="S40" s="439">
        <f t="shared" si="33"/>
        <v>514603</v>
      </c>
      <c r="T40" s="438">
        <f>T90</f>
        <v>514603</v>
      </c>
      <c r="U40" s="438">
        <f t="shared" ref="U40:AD40" si="34">U90</f>
        <v>543173</v>
      </c>
      <c r="V40" s="438">
        <f t="shared" si="34"/>
        <v>588497</v>
      </c>
      <c r="W40" s="438">
        <f t="shared" si="34"/>
        <v>619393</v>
      </c>
      <c r="X40" s="438">
        <f t="shared" si="34"/>
        <v>652249</v>
      </c>
      <c r="Y40" s="438">
        <f t="shared" si="34"/>
        <v>681384</v>
      </c>
      <c r="Z40" s="438">
        <f t="shared" si="34"/>
        <v>727913</v>
      </c>
      <c r="AA40" s="438">
        <f t="shared" si="34"/>
        <v>749395</v>
      </c>
      <c r="AB40" s="438">
        <f t="shared" si="34"/>
        <v>776400</v>
      </c>
      <c r="AC40" s="438">
        <f t="shared" si="34"/>
        <v>800704</v>
      </c>
      <c r="AD40" s="438">
        <f t="shared" si="34"/>
        <v>898327</v>
      </c>
      <c r="AE40" s="448"/>
      <c r="AF40" s="80" t="s">
        <v>306</v>
      </c>
      <c r="AG40" s="80"/>
      <c r="AH40" s="355"/>
      <c r="AI40" s="1041">
        <v>1217795</v>
      </c>
      <c r="AJ40" s="85">
        <v>1211694</v>
      </c>
      <c r="AK40" s="85">
        <v>1259473</v>
      </c>
      <c r="AL40" s="85">
        <v>1297747</v>
      </c>
      <c r="AM40" s="85">
        <v>1329027</v>
      </c>
      <c r="AN40" s="53">
        <v>1342790</v>
      </c>
      <c r="AO40" s="54">
        <v>1356535</v>
      </c>
      <c r="AP40" s="996">
        <v>1388934</v>
      </c>
      <c r="AQ40" s="54">
        <v>1478301</v>
      </c>
      <c r="AR40" s="54">
        <v>1554614</v>
      </c>
      <c r="AS40" s="54">
        <v>1581334</v>
      </c>
      <c r="AT40" s="54">
        <v>1563636</v>
      </c>
      <c r="AU40" s="996">
        <v>1597512</v>
      </c>
      <c r="AV40" s="54">
        <v>1597653</v>
      </c>
      <c r="AW40" s="54">
        <v>1658833</v>
      </c>
      <c r="AX40" s="54">
        <v>1697586</v>
      </c>
      <c r="AY40" s="1003">
        <v>1702829</v>
      </c>
      <c r="AZ40" s="858">
        <f>'23QE生産名目'!AI85</f>
        <v>1754291</v>
      </c>
      <c r="BA40" s="858"/>
      <c r="BB40" s="863"/>
      <c r="BC40" s="1071">
        <f t="shared" si="0"/>
        <v>14.053186291617227</v>
      </c>
      <c r="BD40" s="1060">
        <f t="shared" si="1"/>
        <v>15.017128243674646</v>
      </c>
      <c r="BE40" s="1019">
        <f t="shared" si="2"/>
        <v>6.5925639369219136</v>
      </c>
      <c r="BF40" s="1154"/>
      <c r="BG40" s="1129">
        <f t="shared" si="3"/>
        <v>1.8962504450942497</v>
      </c>
      <c r="BH40" s="1130">
        <f t="shared" si="4"/>
        <v>2.837735292450061</v>
      </c>
      <c r="BI40" s="1131">
        <f t="shared" si="5"/>
        <v>1.2850581423237806</v>
      </c>
    </row>
    <row r="41" spans="1:61">
      <c r="A41" s="442" t="s">
        <v>307</v>
      </c>
      <c r="B41" s="443"/>
      <c r="C41" s="439"/>
      <c r="D41" s="1599">
        <f t="shared" ref="D41:R41" si="35">D42-SUM(D30:D40)</f>
        <v>201557</v>
      </c>
      <c r="E41" s="1599">
        <f t="shared" si="35"/>
        <v>215552</v>
      </c>
      <c r="F41" s="438">
        <f t="shared" si="35"/>
        <v>293913</v>
      </c>
      <c r="G41" s="438">
        <f t="shared" si="35"/>
        <v>306179</v>
      </c>
      <c r="H41" s="438">
        <f t="shared" si="35"/>
        <v>296692</v>
      </c>
      <c r="I41" s="438">
        <f t="shared" si="35"/>
        <v>331435</v>
      </c>
      <c r="J41" s="438">
        <f t="shared" si="35"/>
        <v>612117</v>
      </c>
      <c r="K41" s="438">
        <f t="shared" si="35"/>
        <v>655905</v>
      </c>
      <c r="L41" s="438">
        <f t="shared" si="35"/>
        <v>697505</v>
      </c>
      <c r="M41" s="438">
        <f t="shared" si="35"/>
        <v>773650</v>
      </c>
      <c r="N41" s="438">
        <f t="shared" si="35"/>
        <v>851770</v>
      </c>
      <c r="O41" s="438">
        <f t="shared" si="35"/>
        <v>925149</v>
      </c>
      <c r="P41" s="438">
        <f t="shared" si="35"/>
        <v>1012021</v>
      </c>
      <c r="Q41" s="438">
        <f t="shared" si="35"/>
        <v>1063731</v>
      </c>
      <c r="R41" s="438">
        <f t="shared" si="35"/>
        <v>1121531</v>
      </c>
      <c r="S41" s="439">
        <f>S42-SUM(S30:S40)</f>
        <v>1261348</v>
      </c>
      <c r="T41" s="438">
        <f>T42-SUM(T30:T40)</f>
        <v>1056817</v>
      </c>
      <c r="U41" s="438">
        <f t="shared" ref="U41:AD41" si="36">U42-SUM(U30:U40)</f>
        <v>1046300</v>
      </c>
      <c r="V41" s="438">
        <f t="shared" si="36"/>
        <v>1036873</v>
      </c>
      <c r="W41" s="438">
        <f t="shared" si="36"/>
        <v>1087432</v>
      </c>
      <c r="X41" s="438">
        <f t="shared" si="36"/>
        <v>1052360</v>
      </c>
      <c r="Y41" s="438">
        <f t="shared" si="36"/>
        <v>1038024</v>
      </c>
      <c r="Z41" s="438">
        <f t="shared" si="36"/>
        <v>1064866</v>
      </c>
      <c r="AA41" s="438">
        <f t="shared" si="36"/>
        <v>1061341</v>
      </c>
      <c r="AB41" s="438">
        <f t="shared" si="36"/>
        <v>1087769</v>
      </c>
      <c r="AC41" s="438">
        <f t="shared" si="36"/>
        <v>1056698</v>
      </c>
      <c r="AD41" s="438">
        <f t="shared" si="36"/>
        <v>1048711</v>
      </c>
      <c r="AE41" s="448"/>
      <c r="AF41" s="80" t="s">
        <v>307</v>
      </c>
      <c r="AG41" s="80"/>
      <c r="AH41" s="355"/>
      <c r="AI41" s="1041">
        <v>1119458</v>
      </c>
      <c r="AJ41" s="85">
        <v>1110252</v>
      </c>
      <c r="AK41" s="85">
        <v>1104411</v>
      </c>
      <c r="AL41" s="85">
        <v>1096358</v>
      </c>
      <c r="AM41" s="85">
        <v>1105775</v>
      </c>
      <c r="AN41" s="53">
        <v>1146773</v>
      </c>
      <c r="AO41" s="54">
        <v>1122395</v>
      </c>
      <c r="AP41" s="996">
        <v>1061563</v>
      </c>
      <c r="AQ41" s="54">
        <v>1028581</v>
      </c>
      <c r="AR41" s="54">
        <v>1018521</v>
      </c>
      <c r="AS41" s="54">
        <v>1015940</v>
      </c>
      <c r="AT41" s="54">
        <v>993501</v>
      </c>
      <c r="AU41" s="996">
        <v>998727</v>
      </c>
      <c r="AV41" s="54">
        <v>1038738</v>
      </c>
      <c r="AW41" s="54">
        <v>1065892</v>
      </c>
      <c r="AX41" s="54">
        <v>1038530</v>
      </c>
      <c r="AY41" s="1003">
        <v>1050067</v>
      </c>
      <c r="AZ41" s="858">
        <f>'23QE生産名目'!AJ85</f>
        <v>974349</v>
      </c>
      <c r="BA41" s="858"/>
      <c r="BB41" s="863"/>
      <c r="BC41" s="1071">
        <f t="shared" si="0"/>
        <v>-5.1716991615585401</v>
      </c>
      <c r="BD41" s="1060">
        <f t="shared" si="1"/>
        <v>-5.9191965055300537</v>
      </c>
      <c r="BE41" s="1019">
        <f t="shared" si="2"/>
        <v>5.1405439124004859</v>
      </c>
      <c r="BF41" s="1154"/>
      <c r="BG41" s="1129">
        <f t="shared" si="3"/>
        <v>-0.75573399293245025</v>
      </c>
      <c r="BH41" s="1130">
        <f t="shared" si="4"/>
        <v>-1.2129074787147753</v>
      </c>
      <c r="BI41" s="1131">
        <f t="shared" si="5"/>
        <v>1.0075980783398109</v>
      </c>
    </row>
    <row r="42" spans="1:61">
      <c r="A42" s="411"/>
      <c r="B42" s="90" t="s">
        <v>124</v>
      </c>
      <c r="C42" s="407"/>
      <c r="D42" s="78">
        <v>3764689</v>
      </c>
      <c r="E42" s="78">
        <v>4230481</v>
      </c>
      <c r="F42" s="78">
        <v>4768852</v>
      </c>
      <c r="G42" s="78">
        <v>5267759</v>
      </c>
      <c r="H42" s="78">
        <v>5711845</v>
      </c>
      <c r="I42" s="78">
        <v>5932954</v>
      </c>
      <c r="J42" s="78">
        <v>6432241</v>
      </c>
      <c r="K42" s="78">
        <v>6889037</v>
      </c>
      <c r="L42" s="78">
        <v>7241851</v>
      </c>
      <c r="M42" s="78">
        <v>8081760</v>
      </c>
      <c r="N42" s="78">
        <v>8142215</v>
      </c>
      <c r="O42" s="78">
        <v>8510183</v>
      </c>
      <c r="P42" s="78">
        <v>8861519</v>
      </c>
      <c r="Q42" s="78">
        <v>9374184</v>
      </c>
      <c r="R42" s="78">
        <v>10188041</v>
      </c>
      <c r="S42" s="407">
        <v>11296345</v>
      </c>
      <c r="T42" s="78">
        <v>11243365</v>
      </c>
      <c r="U42" s="78">
        <v>12080544</v>
      </c>
      <c r="V42" s="78">
        <v>12515403</v>
      </c>
      <c r="W42" s="78">
        <v>13276622</v>
      </c>
      <c r="X42" s="78">
        <v>13367134</v>
      </c>
      <c r="Y42" s="78">
        <v>13214229</v>
      </c>
      <c r="Z42" s="78">
        <v>13906630</v>
      </c>
      <c r="AA42" s="78">
        <v>13998867</v>
      </c>
      <c r="AB42" s="78">
        <v>13932859</v>
      </c>
      <c r="AC42" s="78">
        <v>13808963</v>
      </c>
      <c r="AD42" s="78">
        <v>13826690</v>
      </c>
      <c r="AE42" s="446"/>
      <c r="AF42" s="85"/>
      <c r="AG42" s="87" t="s">
        <v>325</v>
      </c>
      <c r="AH42" s="355"/>
      <c r="AI42" s="1041">
        <v>13777860.800284857</v>
      </c>
      <c r="AJ42" s="85">
        <v>13620754.398311265</v>
      </c>
      <c r="AK42" s="85">
        <v>13609554.411182117</v>
      </c>
      <c r="AL42" s="85">
        <v>13581514.204650437</v>
      </c>
      <c r="AM42" s="85">
        <v>13833671.380053606</v>
      </c>
      <c r="AN42" s="53">
        <v>14022790</v>
      </c>
      <c r="AO42" s="54">
        <v>14211107</v>
      </c>
      <c r="AP42" s="996">
        <v>13542535</v>
      </c>
      <c r="AQ42" s="54">
        <v>13633593</v>
      </c>
      <c r="AR42" s="54">
        <v>13890776</v>
      </c>
      <c r="AS42" s="54">
        <v>13836581</v>
      </c>
      <c r="AT42" s="54">
        <v>13838750</v>
      </c>
      <c r="AU42" s="996">
        <v>14070162</v>
      </c>
      <c r="AV42" s="54">
        <v>14324207</v>
      </c>
      <c r="AW42" s="54">
        <v>14957582</v>
      </c>
      <c r="AX42" s="54">
        <v>15043466</v>
      </c>
      <c r="AY42" s="1003">
        <v>15291407</v>
      </c>
      <c r="AZ42" s="104"/>
      <c r="BA42" s="104"/>
      <c r="BB42" s="152"/>
      <c r="BC42" s="1071">
        <f t="shared" si="0"/>
        <v>-1.7079995486671744</v>
      </c>
      <c r="BD42" s="1060">
        <f t="shared" si="1"/>
        <v>3.896072633373294</v>
      </c>
      <c r="BE42" s="1019">
        <f t="shared" si="2"/>
        <v>8.6796797364522167</v>
      </c>
      <c r="BF42" s="1154"/>
      <c r="BG42" s="1129">
        <f t="shared" si="3"/>
        <v>-0.24580513285699102</v>
      </c>
      <c r="BH42" s="1130">
        <f t="shared" si="4"/>
        <v>0.76734737340022896</v>
      </c>
      <c r="BI42" s="1131">
        <f t="shared" si="5"/>
        <v>1.6786262565802623</v>
      </c>
    </row>
    <row r="43" spans="1:61">
      <c r="A43" s="412" t="s">
        <v>125</v>
      </c>
      <c r="B43" s="92" t="s">
        <v>140</v>
      </c>
      <c r="C43" s="413"/>
      <c r="D43" s="94">
        <v>6676118</v>
      </c>
      <c r="E43" s="94">
        <v>7871918</v>
      </c>
      <c r="F43" s="94">
        <v>8451060</v>
      </c>
      <c r="G43" s="94">
        <v>9143933</v>
      </c>
      <c r="H43" s="94">
        <v>10176763</v>
      </c>
      <c r="I43" s="94">
        <v>10702079</v>
      </c>
      <c r="J43" s="94">
        <v>11411658</v>
      </c>
      <c r="K43" s="94">
        <v>11858841</v>
      </c>
      <c r="L43" s="94">
        <v>12440216</v>
      </c>
      <c r="M43" s="94">
        <v>13669344</v>
      </c>
      <c r="N43" s="94">
        <v>13730729</v>
      </c>
      <c r="O43" s="94">
        <v>13995161</v>
      </c>
      <c r="P43" s="94">
        <v>14958676</v>
      </c>
      <c r="Q43" s="94">
        <v>16141626</v>
      </c>
      <c r="R43" s="94">
        <v>17363828</v>
      </c>
      <c r="S43" s="413">
        <v>19061969</v>
      </c>
      <c r="T43" s="93">
        <f>T42+T29-T10</f>
        <v>18643103</v>
      </c>
      <c r="U43" s="93">
        <f t="shared" ref="U43:AD43" si="37">U42+U29-U10</f>
        <v>19746502</v>
      </c>
      <c r="V43" s="93">
        <f t="shared" si="37"/>
        <v>20002303</v>
      </c>
      <c r="W43" s="93">
        <f t="shared" si="37"/>
        <v>20606075</v>
      </c>
      <c r="X43" s="93">
        <f t="shared" si="37"/>
        <v>20236801</v>
      </c>
      <c r="Y43" s="93">
        <f t="shared" si="37"/>
        <v>21482405</v>
      </c>
      <c r="Z43" s="93">
        <f t="shared" si="37"/>
        <v>22282105</v>
      </c>
      <c r="AA43" s="93">
        <f t="shared" si="37"/>
        <v>21928207</v>
      </c>
      <c r="AB43" s="93">
        <f t="shared" si="37"/>
        <v>21086447</v>
      </c>
      <c r="AC43" s="93">
        <f t="shared" si="37"/>
        <v>20475677</v>
      </c>
      <c r="AD43" s="613">
        <f t="shared" si="37"/>
        <v>20544725</v>
      </c>
      <c r="AE43" s="449"/>
      <c r="AF43" s="445" t="s">
        <v>308</v>
      </c>
      <c r="AG43" s="88"/>
      <c r="AH43" s="357"/>
      <c r="AI43" s="620">
        <v>20059233.218105312</v>
      </c>
      <c r="AJ43" s="95">
        <v>19582996.732835606</v>
      </c>
      <c r="AK43" s="95">
        <v>19472127.183848485</v>
      </c>
      <c r="AL43" s="95">
        <v>19707696.204650439</v>
      </c>
      <c r="AM43" s="95">
        <v>20012738.380053606</v>
      </c>
      <c r="AN43" s="59">
        <v>20599812</v>
      </c>
      <c r="AO43" s="60">
        <v>20540271</v>
      </c>
      <c r="AP43" s="1001">
        <v>20107324</v>
      </c>
      <c r="AQ43" s="60">
        <v>18738341</v>
      </c>
      <c r="AR43" s="60">
        <v>19573784</v>
      </c>
      <c r="AS43" s="60">
        <v>19307542</v>
      </c>
      <c r="AT43" s="60">
        <v>19425543</v>
      </c>
      <c r="AU43" s="1001">
        <v>19677774</v>
      </c>
      <c r="AV43" s="60">
        <v>20130844</v>
      </c>
      <c r="AW43" s="60">
        <v>20684326</v>
      </c>
      <c r="AX43" s="60">
        <v>20862723</v>
      </c>
      <c r="AY43" s="1008">
        <v>21223892</v>
      </c>
      <c r="AZ43" s="861">
        <f>'23QE生産名目'!AK85</f>
        <v>21057477</v>
      </c>
      <c r="BA43" s="861"/>
      <c r="BB43" s="861"/>
      <c r="BC43" s="1066">
        <f t="shared" si="0"/>
        <v>0.23974386942807557</v>
      </c>
      <c r="BD43" s="1067">
        <f t="shared" si="1"/>
        <v>-2.1362862606680033</v>
      </c>
      <c r="BE43" s="1065">
        <f t="shared" si="2"/>
        <v>7.8571793740491174</v>
      </c>
      <c r="BF43" s="1159"/>
      <c r="BG43" s="1160">
        <f t="shared" si="3"/>
        <v>3.4213986266085072E-2</v>
      </c>
      <c r="BH43" s="1161">
        <f t="shared" si="4"/>
        <v>-0.4309557358570304</v>
      </c>
      <c r="BI43" s="1162">
        <f t="shared" si="5"/>
        <v>1.5242551107934599</v>
      </c>
    </row>
    <row r="44" spans="1:61">
      <c r="A44" s="403" t="s">
        <v>126</v>
      </c>
      <c r="B44" s="78"/>
      <c r="C44" s="407"/>
      <c r="D44" s="78">
        <v>24146</v>
      </c>
      <c r="E44" s="78">
        <v>32866</v>
      </c>
      <c r="F44" s="78">
        <v>34681</v>
      </c>
      <c r="G44" s="78">
        <v>33326</v>
      </c>
      <c r="H44" s="78">
        <v>42592</v>
      </c>
      <c r="I44" s="78">
        <v>56428</v>
      </c>
      <c r="J44" s="78">
        <v>54482</v>
      </c>
      <c r="K44" s="78">
        <v>55618</v>
      </c>
      <c r="L44" s="78">
        <v>50676</v>
      </c>
      <c r="M44" s="78">
        <v>57150</v>
      </c>
      <c r="N44" s="78">
        <v>55966</v>
      </c>
      <c r="O44" s="78">
        <v>42674</v>
      </c>
      <c r="P44" s="78">
        <v>47938</v>
      </c>
      <c r="Q44" s="78">
        <v>51248</v>
      </c>
      <c r="R44" s="78">
        <v>93521</v>
      </c>
      <c r="S44" s="407">
        <v>115224</v>
      </c>
      <c r="T44" s="96">
        <v>117036</v>
      </c>
      <c r="U44" s="96">
        <v>122404</v>
      </c>
      <c r="V44" s="96">
        <v>121116</v>
      </c>
      <c r="W44" s="96">
        <v>108884</v>
      </c>
      <c r="X44" s="96">
        <v>111991</v>
      </c>
      <c r="Y44" s="96">
        <v>126323</v>
      </c>
      <c r="Z44" s="96">
        <v>135906</v>
      </c>
      <c r="AA44" s="96">
        <v>164925</v>
      </c>
      <c r="AB44" s="96">
        <v>156377</v>
      </c>
      <c r="AC44" s="96">
        <v>148434</v>
      </c>
      <c r="AD44" s="96">
        <v>159621</v>
      </c>
      <c r="AE44" s="450"/>
      <c r="AF44" s="80" t="s">
        <v>309</v>
      </c>
      <c r="AG44" s="85"/>
      <c r="AH44" s="355"/>
      <c r="AI44" s="1041">
        <v>160262</v>
      </c>
      <c r="AJ44" s="85">
        <v>154412</v>
      </c>
      <c r="AK44" s="85">
        <v>160312</v>
      </c>
      <c r="AL44" s="85">
        <v>169725</v>
      </c>
      <c r="AM44" s="85">
        <v>188385</v>
      </c>
      <c r="AN44" s="53">
        <v>211396</v>
      </c>
      <c r="AO44" s="54">
        <v>220594</v>
      </c>
      <c r="AP44" s="996">
        <v>229970</v>
      </c>
      <c r="AQ44" s="54">
        <v>167406</v>
      </c>
      <c r="AR44" s="54">
        <v>190057</v>
      </c>
      <c r="AS44" s="54">
        <v>219170</v>
      </c>
      <c r="AT44" s="54">
        <v>225008</v>
      </c>
      <c r="AU44" s="996">
        <v>250922</v>
      </c>
      <c r="AV44" s="54">
        <v>342900</v>
      </c>
      <c r="AW44" s="54">
        <v>342777</v>
      </c>
      <c r="AX44" s="54">
        <v>300451</v>
      </c>
      <c r="AY44" s="1003">
        <v>335555</v>
      </c>
      <c r="AZ44" s="858">
        <f>'23QE生産名目'!AL85</f>
        <v>120300</v>
      </c>
      <c r="BA44" s="858"/>
      <c r="BB44" s="863"/>
      <c r="BC44" s="1071">
        <f t="shared" si="0"/>
        <v>43.496274849933236</v>
      </c>
      <c r="BD44" s="1060">
        <f t="shared" si="1"/>
        <v>9.1107535765534635</v>
      </c>
      <c r="BE44" s="1019">
        <f t="shared" si="2"/>
        <v>33.72880815552243</v>
      </c>
      <c r="BF44" s="1154"/>
      <c r="BG44" s="1129">
        <f t="shared" si="3"/>
        <v>5.2945284168685713</v>
      </c>
      <c r="BH44" s="1130">
        <f t="shared" si="4"/>
        <v>1.7591594702040192</v>
      </c>
      <c r="BI44" s="1131">
        <f t="shared" si="5"/>
        <v>5.9851441429713326</v>
      </c>
    </row>
    <row r="45" spans="1:61">
      <c r="A45" s="403" t="s">
        <v>127</v>
      </c>
      <c r="B45" s="78"/>
      <c r="C45" s="407"/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72275</v>
      </c>
      <c r="S45" s="407">
        <v>93698</v>
      </c>
      <c r="T45" s="78">
        <v>92449</v>
      </c>
      <c r="U45" s="78">
        <v>100144</v>
      </c>
      <c r="V45" s="78">
        <v>91259</v>
      </c>
      <c r="W45" s="78">
        <v>84243</v>
      </c>
      <c r="X45" s="78">
        <v>83005</v>
      </c>
      <c r="Y45" s="78">
        <v>99675</v>
      </c>
      <c r="Z45" s="78">
        <v>110658</v>
      </c>
      <c r="AA45" s="78">
        <v>154949</v>
      </c>
      <c r="AB45" s="78">
        <v>143737</v>
      </c>
      <c r="AC45" s="78">
        <v>126112</v>
      </c>
      <c r="AD45" s="78">
        <v>120553</v>
      </c>
      <c r="AE45" s="446"/>
      <c r="AF45" s="80" t="s">
        <v>310</v>
      </c>
      <c r="AG45" s="85"/>
      <c r="AH45" s="355"/>
      <c r="AI45" s="1041">
        <v>119595</v>
      </c>
      <c r="AJ45" s="85">
        <v>97735</v>
      </c>
      <c r="AK45" s="85">
        <v>107662</v>
      </c>
      <c r="AL45" s="85">
        <v>117393</v>
      </c>
      <c r="AM45" s="85">
        <v>115488</v>
      </c>
      <c r="AN45" s="53">
        <v>126042</v>
      </c>
      <c r="AO45" s="54">
        <v>133587</v>
      </c>
      <c r="AP45" s="996">
        <v>131831</v>
      </c>
      <c r="AQ45" s="54">
        <v>126240</v>
      </c>
      <c r="AR45" s="54">
        <v>118970</v>
      </c>
      <c r="AS45" s="54">
        <v>116546</v>
      </c>
      <c r="AT45" s="54">
        <v>121211</v>
      </c>
      <c r="AU45" s="996">
        <v>123933</v>
      </c>
      <c r="AV45" s="54">
        <v>169754</v>
      </c>
      <c r="AW45" s="54">
        <v>197716</v>
      </c>
      <c r="AX45" s="54">
        <v>225394</v>
      </c>
      <c r="AY45" s="1003">
        <v>230624</v>
      </c>
      <c r="AZ45" s="104"/>
      <c r="BA45" s="104"/>
      <c r="BB45" s="152"/>
      <c r="BC45" s="1071">
        <f t="shared" si="0"/>
        <v>10.231196956394498</v>
      </c>
      <c r="BD45" s="1060">
        <f t="shared" si="1"/>
        <v>-5.9910036334397825</v>
      </c>
      <c r="BE45" s="1019">
        <f t="shared" si="2"/>
        <v>86.087644130296198</v>
      </c>
      <c r="BF45" s="1154"/>
      <c r="BG45" s="1129">
        <f t="shared" si="3"/>
        <v>1.4012954434305058</v>
      </c>
      <c r="BH45" s="1130">
        <f t="shared" si="4"/>
        <v>-1.2279919248446403</v>
      </c>
      <c r="BI45" s="1131">
        <f t="shared" si="5"/>
        <v>13.225307167920363</v>
      </c>
    </row>
    <row r="46" spans="1:61">
      <c r="A46" s="614" t="s">
        <v>128</v>
      </c>
      <c r="B46" s="615"/>
      <c r="C46" s="616"/>
      <c r="D46" s="615">
        <v>6394826</v>
      </c>
      <c r="E46" s="615">
        <v>7571407</v>
      </c>
      <c r="F46" s="615">
        <v>8135398</v>
      </c>
      <c r="G46" s="615">
        <v>8793068</v>
      </c>
      <c r="H46" s="615">
        <v>9787511</v>
      </c>
      <c r="I46" s="615">
        <v>10267321</v>
      </c>
      <c r="J46" s="615">
        <v>10936951</v>
      </c>
      <c r="K46" s="615">
        <v>11408490</v>
      </c>
      <c r="L46" s="615">
        <v>11993724</v>
      </c>
      <c r="M46" s="615">
        <v>13157228</v>
      </c>
      <c r="N46" s="615">
        <v>13132310</v>
      </c>
      <c r="O46" s="615">
        <v>13269589</v>
      </c>
      <c r="P46" s="615">
        <v>14240360</v>
      </c>
      <c r="Q46" s="615">
        <v>15484134</v>
      </c>
      <c r="R46" s="615">
        <v>16715993</v>
      </c>
      <c r="S46" s="616">
        <v>18616600</v>
      </c>
      <c r="T46" s="617">
        <f>T43+T44-T45</f>
        <v>18667690</v>
      </c>
      <c r="U46" s="617">
        <f t="shared" ref="U46:AD46" si="38">U43+U44-U45</f>
        <v>19768762</v>
      </c>
      <c r="V46" s="617">
        <f t="shared" si="38"/>
        <v>20032160</v>
      </c>
      <c r="W46" s="617">
        <f t="shared" si="38"/>
        <v>20630716</v>
      </c>
      <c r="X46" s="617">
        <f t="shared" si="38"/>
        <v>20265787</v>
      </c>
      <c r="Y46" s="617">
        <f t="shared" si="38"/>
        <v>21509053</v>
      </c>
      <c r="Z46" s="617">
        <f t="shared" si="38"/>
        <v>22307353</v>
      </c>
      <c r="AA46" s="617">
        <f t="shared" si="38"/>
        <v>21938183</v>
      </c>
      <c r="AB46" s="617">
        <f t="shared" si="38"/>
        <v>21099087</v>
      </c>
      <c r="AC46" s="617">
        <f t="shared" si="38"/>
        <v>20497999</v>
      </c>
      <c r="AD46" s="618">
        <f t="shared" si="38"/>
        <v>20583793</v>
      </c>
      <c r="AE46" s="451"/>
      <c r="AF46" s="619" t="s">
        <v>326</v>
      </c>
      <c r="AG46" s="620"/>
      <c r="AH46" s="621"/>
      <c r="AI46" s="620">
        <v>20099900.218105312</v>
      </c>
      <c r="AJ46" s="620">
        <v>19639673.732835606</v>
      </c>
      <c r="AK46" s="620">
        <v>19524777.183848485</v>
      </c>
      <c r="AL46" s="620">
        <v>19760028.204650439</v>
      </c>
      <c r="AM46" s="620">
        <v>20085635.380053606</v>
      </c>
      <c r="AN46" s="622">
        <v>20685166</v>
      </c>
      <c r="AO46" s="623">
        <v>20627278</v>
      </c>
      <c r="AP46" s="623">
        <v>20205463</v>
      </c>
      <c r="AQ46" s="623">
        <v>18779507</v>
      </c>
      <c r="AR46" s="623">
        <v>19644871</v>
      </c>
      <c r="AS46" s="623">
        <v>19410166</v>
      </c>
      <c r="AT46" s="623">
        <v>19529340</v>
      </c>
      <c r="AU46" s="623">
        <v>19804763</v>
      </c>
      <c r="AV46" s="623">
        <v>20303990</v>
      </c>
      <c r="AW46" s="623">
        <v>20829387</v>
      </c>
      <c r="AX46" s="623">
        <v>20937780</v>
      </c>
      <c r="AY46" s="624">
        <v>21328823</v>
      </c>
      <c r="AZ46" s="862">
        <f>'23QE生産名目'!C85</f>
        <v>21177777</v>
      </c>
      <c r="BA46" s="862"/>
      <c r="BB46" s="1153"/>
      <c r="BC46" s="1090">
        <f t="shared" si="0"/>
        <v>0.52519057681490466</v>
      </c>
      <c r="BD46" s="1091">
        <f t="shared" si="1"/>
        <v>-1.9831270384647954</v>
      </c>
      <c r="BE46" s="1092">
        <f t="shared" si="2"/>
        <v>7.6954215508663246</v>
      </c>
      <c r="BF46" s="1163"/>
      <c r="BG46" s="1160">
        <f t="shared" si="3"/>
        <v>7.4858899707019866E-2</v>
      </c>
      <c r="BH46" s="1161">
        <f t="shared" si="4"/>
        <v>-0.39980960591254888</v>
      </c>
      <c r="BI46" s="1162">
        <f t="shared" si="5"/>
        <v>1.4937848107538176</v>
      </c>
    </row>
    <row r="47" spans="1:61">
      <c r="A47" s="97" t="s">
        <v>479</v>
      </c>
      <c r="C47" s="354"/>
      <c r="D47" s="50">
        <f>'15生産H12'!AC7</f>
        <v>6063595</v>
      </c>
      <c r="E47" s="50">
        <f>'15生産H12'!AD7</f>
        <v>7201068</v>
      </c>
      <c r="F47" s="50">
        <f>'15生産H12'!AE7</f>
        <v>7701706</v>
      </c>
      <c r="G47" s="50">
        <f>'15生産H12'!AF7</f>
        <v>8325246</v>
      </c>
      <c r="H47" s="50">
        <f>'15生産H12'!AG7</f>
        <v>9289113</v>
      </c>
      <c r="I47" s="50">
        <f>'15生産H12'!AH7</f>
        <v>9730371</v>
      </c>
      <c r="J47" s="50">
        <f>'15生産H12'!AI7</f>
        <v>10353802</v>
      </c>
      <c r="K47" s="50">
        <f>'15生産H12'!AJ7</f>
        <v>10778269</v>
      </c>
      <c r="L47" s="50">
        <f>'15生産H12'!AK7</f>
        <v>11327578</v>
      </c>
      <c r="M47" s="50">
        <f>'15生産H12'!AL7</f>
        <v>12485560</v>
      </c>
      <c r="N47" s="50">
        <f>'15生産H12'!AM7</f>
        <v>12512124</v>
      </c>
      <c r="O47" s="50">
        <f>'15生産H12'!AN7</f>
        <v>12731186</v>
      </c>
      <c r="P47" s="50">
        <f>'15生産H12'!AO7</f>
        <v>13646000</v>
      </c>
      <c r="Q47" s="50">
        <f>'15生産H12'!AP7</f>
        <v>14776766</v>
      </c>
      <c r="R47" s="50">
        <f>'15生産H12'!AQ7</f>
        <v>15929660</v>
      </c>
      <c r="S47" s="354">
        <f>'15生産H12'!AR7</f>
        <v>17414761</v>
      </c>
      <c r="T47" s="50">
        <f>T48-T49</f>
        <v>1057964</v>
      </c>
      <c r="U47" s="50">
        <f t="shared" ref="U47:AD47" si="39">U48-U49</f>
        <v>1109335</v>
      </c>
      <c r="V47" s="50">
        <f t="shared" si="39"/>
        <v>1125891</v>
      </c>
      <c r="W47" s="50">
        <f t="shared" si="39"/>
        <v>1157514</v>
      </c>
      <c r="X47" s="50">
        <f t="shared" si="39"/>
        <v>1192948</v>
      </c>
      <c r="Y47" s="50">
        <f t="shared" si="39"/>
        <v>1200654</v>
      </c>
      <c r="Z47" s="50">
        <f t="shared" si="39"/>
        <v>1251747</v>
      </c>
      <c r="AA47" s="50">
        <f t="shared" si="39"/>
        <v>1300558</v>
      </c>
      <c r="AB47" s="50">
        <f t="shared" si="39"/>
        <v>1298586</v>
      </c>
      <c r="AC47" s="50">
        <f t="shared" si="39"/>
        <v>1355026</v>
      </c>
      <c r="AD47" s="50">
        <f t="shared" si="39"/>
        <v>1364954</v>
      </c>
      <c r="AE47" s="452"/>
      <c r="AF47" s="429"/>
      <c r="AG47" s="97" t="s">
        <v>311</v>
      </c>
      <c r="AH47" s="358"/>
      <c r="AI47" s="1045">
        <v>17954999.218105309</v>
      </c>
      <c r="AJ47" s="97">
        <v>17475686.732835606</v>
      </c>
      <c r="AK47" s="97">
        <v>17385652.183848485</v>
      </c>
      <c r="AL47" s="97">
        <v>17612435.204650439</v>
      </c>
      <c r="AM47" s="97">
        <v>17924450.380053606</v>
      </c>
      <c r="AN47" s="53">
        <v>18496286</v>
      </c>
      <c r="AO47" s="54">
        <v>18456220</v>
      </c>
      <c r="AP47" s="996">
        <v>18013396</v>
      </c>
      <c r="AQ47" s="54">
        <v>16783282</v>
      </c>
      <c r="AR47" s="54">
        <v>17619544</v>
      </c>
      <c r="AS47" s="54">
        <v>17317057</v>
      </c>
      <c r="AT47" s="54">
        <v>17481043</v>
      </c>
      <c r="AU47" s="996">
        <v>17772012</v>
      </c>
      <c r="AV47" s="54">
        <v>18209369</v>
      </c>
      <c r="AW47" s="54">
        <v>18700277</v>
      </c>
      <c r="AX47" s="54">
        <v>18833705</v>
      </c>
      <c r="AY47" s="1003">
        <v>19147016</v>
      </c>
      <c r="AZ47" s="104"/>
      <c r="BA47" s="104"/>
      <c r="BB47" s="152"/>
      <c r="BC47" s="1071">
        <f t="shared" si="0"/>
        <v>0.3252396794080929</v>
      </c>
      <c r="BD47" s="1060">
        <f t="shared" si="1"/>
        <v>-1.3400249458791667</v>
      </c>
      <c r="BE47" s="1019">
        <f t="shared" si="2"/>
        <v>7.736906772288922</v>
      </c>
      <c r="BF47" s="1154"/>
      <c r="BG47" s="1129">
        <f t="shared" si="3"/>
        <v>4.6398177651374439E-2</v>
      </c>
      <c r="BH47" s="1130">
        <f t="shared" si="4"/>
        <v>-0.26945318206034186</v>
      </c>
      <c r="BI47" s="1131">
        <f t="shared" si="5"/>
        <v>1.5016028655193248</v>
      </c>
    </row>
    <row r="48" spans="1:61">
      <c r="A48" s="80" t="s">
        <v>480</v>
      </c>
      <c r="B48" s="78"/>
      <c r="C48" s="407"/>
      <c r="D48" s="78">
        <f>'15生産H12'!AC38</f>
        <v>527926</v>
      </c>
      <c r="E48" s="78">
        <f>'15生産H12'!AD38</f>
        <v>575055</v>
      </c>
      <c r="F48" s="78">
        <f>'15生産H12'!AE38</f>
        <v>637316</v>
      </c>
      <c r="G48" s="78">
        <f>'15生産H12'!AF38</f>
        <v>695894</v>
      </c>
      <c r="H48" s="78">
        <f>'15生産H12'!AG38</f>
        <v>747788</v>
      </c>
      <c r="I48" s="78">
        <f>'15生産H12'!AH38</f>
        <v>824561</v>
      </c>
      <c r="J48" s="78">
        <f>'15生産H12'!AI38</f>
        <v>898077</v>
      </c>
      <c r="K48" s="78">
        <f>'15生産H12'!AJ38</f>
        <v>910743</v>
      </c>
      <c r="L48" s="78">
        <f>'15生産H12'!AK38</f>
        <v>932187</v>
      </c>
      <c r="M48" s="78">
        <f>'15生産H12'!AL38</f>
        <v>992046</v>
      </c>
      <c r="N48" s="78">
        <f>'15生産H12'!AM38</f>
        <v>1016871</v>
      </c>
      <c r="O48" s="78">
        <f>'15生産H12'!AN38</f>
        <v>1057227</v>
      </c>
      <c r="P48" s="78">
        <f>'15生産H12'!AO38</f>
        <v>1086160</v>
      </c>
      <c r="Q48" s="78">
        <f>'15生産H12'!AP38</f>
        <v>1129795</v>
      </c>
      <c r="R48" s="78">
        <f>'15生産H12'!AQ38</f>
        <v>1181523</v>
      </c>
      <c r="S48" s="407">
        <f>'15生産H12'!AR38</f>
        <v>1384347</v>
      </c>
      <c r="T48" s="78">
        <v>1325826</v>
      </c>
      <c r="U48" s="78">
        <v>1401007</v>
      </c>
      <c r="V48" s="78">
        <v>1442874</v>
      </c>
      <c r="W48" s="78">
        <v>1490888</v>
      </c>
      <c r="X48" s="78">
        <v>1543413</v>
      </c>
      <c r="Y48" s="78">
        <v>1562364</v>
      </c>
      <c r="Z48" s="78">
        <v>1623377</v>
      </c>
      <c r="AA48" s="78">
        <v>1671252</v>
      </c>
      <c r="AB48" s="78">
        <v>1691615</v>
      </c>
      <c r="AC48" s="78">
        <v>1728573</v>
      </c>
      <c r="AD48" s="78">
        <v>1715077</v>
      </c>
      <c r="AE48" s="446"/>
      <c r="AF48" s="631" t="s">
        <v>405</v>
      </c>
      <c r="AG48" s="80" t="s">
        <v>312</v>
      </c>
      <c r="AH48" s="355"/>
      <c r="AI48" s="1041">
        <v>1706466</v>
      </c>
      <c r="AJ48" s="85">
        <v>1685311</v>
      </c>
      <c r="AK48" s="85">
        <v>1655810</v>
      </c>
      <c r="AL48" s="85">
        <v>1642114</v>
      </c>
      <c r="AM48" s="85">
        <v>1632056</v>
      </c>
      <c r="AN48" s="53">
        <v>1637114</v>
      </c>
      <c r="AO48" s="54">
        <v>1635727</v>
      </c>
      <c r="AP48" s="996">
        <v>1664272</v>
      </c>
      <c r="AQ48" s="54">
        <v>1536824</v>
      </c>
      <c r="AR48" s="54">
        <v>1516505</v>
      </c>
      <c r="AS48" s="54">
        <v>1527825</v>
      </c>
      <c r="AT48" s="54">
        <v>1487050</v>
      </c>
      <c r="AU48" s="996">
        <v>1459358</v>
      </c>
      <c r="AV48" s="54">
        <v>1476764</v>
      </c>
      <c r="AW48" s="54">
        <v>1470557</v>
      </c>
      <c r="AX48" s="54">
        <v>1482486</v>
      </c>
      <c r="AY48" s="1003">
        <v>1489340</v>
      </c>
      <c r="AZ48" s="104"/>
      <c r="BA48" s="104"/>
      <c r="BB48" s="152"/>
      <c r="BC48" s="1071">
        <f t="shared" si="0"/>
        <v>-2.4725954106322656</v>
      </c>
      <c r="BD48" s="1060">
        <f t="shared" si="1"/>
        <v>-12.312530644029342</v>
      </c>
      <c r="BE48" s="1019">
        <f t="shared" si="2"/>
        <v>2.0544650455885396</v>
      </c>
      <c r="BF48" s="1154"/>
      <c r="BG48" s="1129">
        <f t="shared" si="3"/>
        <v>-0.35702934010866105</v>
      </c>
      <c r="BH48" s="1130">
        <f t="shared" si="4"/>
        <v>-2.593596730983061</v>
      </c>
      <c r="BI48" s="1131">
        <f t="shared" si="5"/>
        <v>0.40755738181326162</v>
      </c>
    </row>
    <row r="49" spans="1:61">
      <c r="A49" s="80" t="s">
        <v>481</v>
      </c>
      <c r="B49" s="78"/>
      <c r="C49" s="407"/>
      <c r="D49" s="78">
        <f>'15生産H12'!AC42</f>
        <v>84597</v>
      </c>
      <c r="E49" s="78">
        <f>'15生産H12'!AD42</f>
        <v>95795</v>
      </c>
      <c r="F49" s="78">
        <f>'15生産H12'!AE42</f>
        <v>112038</v>
      </c>
      <c r="G49" s="78">
        <f>'15生産H12'!AF42</f>
        <v>122793</v>
      </c>
      <c r="H49" s="78">
        <f>'15生産H12'!AG42</f>
        <v>139862</v>
      </c>
      <c r="I49" s="78">
        <f>'15生産H12'!AH42</f>
        <v>147147</v>
      </c>
      <c r="J49" s="78">
        <f>'15生産H12'!AI42</f>
        <v>159779</v>
      </c>
      <c r="K49" s="78">
        <f>'15生産H12'!AJ42</f>
        <v>169829</v>
      </c>
      <c r="L49" s="78">
        <f>'15生産H12'!AK42</f>
        <v>180451</v>
      </c>
      <c r="M49" s="78">
        <f>'15生産H12'!AL42</f>
        <v>191738</v>
      </c>
      <c r="N49" s="78">
        <f>'15生産H12'!AM42</f>
        <v>201734</v>
      </c>
      <c r="O49" s="78">
        <f>'15生産H12'!AN42</f>
        <v>206748</v>
      </c>
      <c r="P49" s="78">
        <f>'15生産H12'!AO42</f>
        <v>226516</v>
      </c>
      <c r="Q49" s="78">
        <f>'15生産H12'!AP42</f>
        <v>235065</v>
      </c>
      <c r="R49" s="78">
        <f>'15生産H12'!AQ42</f>
        <v>252645</v>
      </c>
      <c r="S49" s="407">
        <f>'15生産H12'!AR42</f>
        <v>262861</v>
      </c>
      <c r="T49" s="78">
        <v>267862</v>
      </c>
      <c r="U49" s="78">
        <v>291672</v>
      </c>
      <c r="V49" s="78">
        <v>316983</v>
      </c>
      <c r="W49" s="78">
        <v>333374</v>
      </c>
      <c r="X49" s="78">
        <v>350465</v>
      </c>
      <c r="Y49" s="78">
        <v>361710</v>
      </c>
      <c r="Z49" s="78">
        <v>371630</v>
      </c>
      <c r="AA49" s="78">
        <v>370694</v>
      </c>
      <c r="AB49" s="78">
        <v>393029</v>
      </c>
      <c r="AC49" s="78">
        <v>373547</v>
      </c>
      <c r="AD49" s="78">
        <v>350123</v>
      </c>
      <c r="AE49" s="446"/>
      <c r="AF49" s="631" t="s">
        <v>406</v>
      </c>
      <c r="AG49" s="80" t="s">
        <v>313</v>
      </c>
      <c r="AH49" s="355"/>
      <c r="AI49" s="1041">
        <v>397768</v>
      </c>
      <c r="AJ49" s="85">
        <v>421999</v>
      </c>
      <c r="AK49" s="85">
        <v>430665</v>
      </c>
      <c r="AL49" s="85">
        <v>453147</v>
      </c>
      <c r="AM49" s="85">
        <v>456232</v>
      </c>
      <c r="AN49" s="61">
        <v>466412</v>
      </c>
      <c r="AO49" s="62">
        <v>448324</v>
      </c>
      <c r="AP49" s="999">
        <v>429656</v>
      </c>
      <c r="AQ49" s="62">
        <v>418235</v>
      </c>
      <c r="AR49" s="62">
        <v>437735</v>
      </c>
      <c r="AS49" s="62">
        <v>462660</v>
      </c>
      <c r="AT49" s="62">
        <v>457450</v>
      </c>
      <c r="AU49" s="999">
        <v>446404</v>
      </c>
      <c r="AV49" s="62">
        <v>444711</v>
      </c>
      <c r="AW49" s="62">
        <v>513492</v>
      </c>
      <c r="AX49" s="62">
        <v>546532</v>
      </c>
      <c r="AY49" s="1006">
        <v>587536</v>
      </c>
      <c r="AZ49" s="104"/>
      <c r="BA49" s="104"/>
      <c r="BB49" s="152"/>
      <c r="BC49" s="1071">
        <f t="shared" si="0"/>
        <v>8.0167333722169705</v>
      </c>
      <c r="BD49" s="1060">
        <f t="shared" si="1"/>
        <v>3.898002122628335</v>
      </c>
      <c r="BE49" s="1019">
        <f t="shared" si="2"/>
        <v>31.615308106558189</v>
      </c>
      <c r="BF49" s="1154"/>
      <c r="BG49" s="1129">
        <f t="shared" si="3"/>
        <v>1.1077472648223674</v>
      </c>
      <c r="BH49" s="1130">
        <f t="shared" si="4"/>
        <v>0.7677216475470372</v>
      </c>
      <c r="BI49" s="1131">
        <f t="shared" si="5"/>
        <v>5.648000249660412</v>
      </c>
    </row>
    <row r="50" spans="1:61">
      <c r="A50" s="361" t="s">
        <v>314</v>
      </c>
      <c r="B50" s="102"/>
      <c r="C50" s="424"/>
      <c r="D50" s="423">
        <f t="shared" ref="D50:S50" si="40">D43</f>
        <v>6676118</v>
      </c>
      <c r="E50" s="423">
        <f t="shared" si="40"/>
        <v>7871918</v>
      </c>
      <c r="F50" s="423">
        <f t="shared" si="40"/>
        <v>8451060</v>
      </c>
      <c r="G50" s="423">
        <f t="shared" si="40"/>
        <v>9143933</v>
      </c>
      <c r="H50" s="423">
        <f t="shared" si="40"/>
        <v>10176763</v>
      </c>
      <c r="I50" s="423">
        <f t="shared" si="40"/>
        <v>10702079</v>
      </c>
      <c r="J50" s="423">
        <f t="shared" si="40"/>
        <v>11411658</v>
      </c>
      <c r="K50" s="423">
        <f t="shared" si="40"/>
        <v>11858841</v>
      </c>
      <c r="L50" s="423">
        <f t="shared" si="40"/>
        <v>12440216</v>
      </c>
      <c r="M50" s="423">
        <f t="shared" si="40"/>
        <v>13669344</v>
      </c>
      <c r="N50" s="423">
        <f t="shared" si="40"/>
        <v>13730729</v>
      </c>
      <c r="O50" s="423">
        <f t="shared" si="40"/>
        <v>13995161</v>
      </c>
      <c r="P50" s="423">
        <f t="shared" si="40"/>
        <v>14958676</v>
      </c>
      <c r="Q50" s="423">
        <f t="shared" si="40"/>
        <v>16141626</v>
      </c>
      <c r="R50" s="423">
        <f t="shared" si="40"/>
        <v>17363828</v>
      </c>
      <c r="S50" s="424">
        <f t="shared" si="40"/>
        <v>19061969</v>
      </c>
      <c r="T50" s="423">
        <f>T43</f>
        <v>18643103</v>
      </c>
      <c r="U50" s="423">
        <f t="shared" ref="U50:AD50" si="41">U43</f>
        <v>19746502</v>
      </c>
      <c r="V50" s="423">
        <f t="shared" si="41"/>
        <v>20002303</v>
      </c>
      <c r="W50" s="423">
        <f t="shared" si="41"/>
        <v>20606075</v>
      </c>
      <c r="X50" s="423">
        <f t="shared" si="41"/>
        <v>20236801</v>
      </c>
      <c r="Y50" s="423">
        <f t="shared" si="41"/>
        <v>21482405</v>
      </c>
      <c r="Z50" s="423">
        <f t="shared" si="41"/>
        <v>22282105</v>
      </c>
      <c r="AA50" s="423">
        <f t="shared" si="41"/>
        <v>21928207</v>
      </c>
      <c r="AB50" s="423">
        <f t="shared" si="41"/>
        <v>21086447</v>
      </c>
      <c r="AC50" s="423">
        <f t="shared" si="41"/>
        <v>20475677</v>
      </c>
      <c r="AD50" s="424">
        <f t="shared" si="41"/>
        <v>20544725</v>
      </c>
      <c r="AE50" s="452"/>
      <c r="AF50" s="631"/>
      <c r="AG50" s="361" t="s">
        <v>314</v>
      </c>
      <c r="AH50" s="359"/>
      <c r="AI50" s="1042">
        <v>20059233.218105309</v>
      </c>
      <c r="AJ50" s="626">
        <v>19582996.732835606</v>
      </c>
      <c r="AK50" s="626">
        <v>19472127.183848485</v>
      </c>
      <c r="AL50" s="626">
        <v>19707696.204650439</v>
      </c>
      <c r="AM50" s="360">
        <v>20012738.380053606</v>
      </c>
      <c r="AN50" s="53">
        <v>20599812</v>
      </c>
      <c r="AO50" s="54">
        <v>20540271</v>
      </c>
      <c r="AP50" s="996">
        <v>20107324</v>
      </c>
      <c r="AQ50" s="54">
        <v>18738341</v>
      </c>
      <c r="AR50" s="54">
        <v>19573784</v>
      </c>
      <c r="AS50" s="54">
        <v>19307542</v>
      </c>
      <c r="AT50" s="54">
        <v>19425543</v>
      </c>
      <c r="AU50" s="996">
        <v>19677774</v>
      </c>
      <c r="AV50" s="54">
        <v>20130844</v>
      </c>
      <c r="AW50" s="54">
        <v>20684326</v>
      </c>
      <c r="AX50" s="54">
        <v>20862723</v>
      </c>
      <c r="AY50" s="1003">
        <v>21223892</v>
      </c>
      <c r="AZ50" s="19"/>
      <c r="BA50" s="19"/>
      <c r="BB50" s="19"/>
      <c r="BC50" s="1066">
        <f t="shared" si="0"/>
        <v>0.23974386942809417</v>
      </c>
      <c r="BD50" s="1067">
        <f t="shared" si="1"/>
        <v>-2.1362862606680033</v>
      </c>
      <c r="BE50" s="1065">
        <f t="shared" si="2"/>
        <v>7.8571793740491174</v>
      </c>
      <c r="BF50" s="1159"/>
      <c r="BG50" s="1160">
        <f t="shared" si="3"/>
        <v>3.4213986266085072E-2</v>
      </c>
      <c r="BH50" s="1161">
        <f t="shared" si="4"/>
        <v>-0.4309557358570304</v>
      </c>
      <c r="BI50" s="1162">
        <f t="shared" si="5"/>
        <v>1.5242551107934599</v>
      </c>
    </row>
    <row r="51" spans="1:61">
      <c r="A51" s="414" t="s">
        <v>141</v>
      </c>
      <c r="B51" s="99" t="s">
        <v>142</v>
      </c>
      <c r="C51" s="407"/>
      <c r="D51" s="581">
        <f>ROUND(E51*D50/E50,0)</f>
        <v>373331</v>
      </c>
      <c r="E51" s="581">
        <f>ROUND(F51*E50/F50,0)</f>
        <v>440200</v>
      </c>
      <c r="F51" s="581">
        <f>ROUND(G51*F50/G50,0)</f>
        <v>472586</v>
      </c>
      <c r="G51" s="581">
        <f>ROUND(H51*G50/H50,0)</f>
        <v>511332</v>
      </c>
      <c r="H51" s="581">
        <f>ROUND(I51*H50/I50,0)</f>
        <v>569088</v>
      </c>
      <c r="I51" s="78">
        <f>'15生産H12'!AH50</f>
        <v>598464</v>
      </c>
      <c r="J51" s="78">
        <f>'15生産H12'!AI50</f>
        <v>830824</v>
      </c>
      <c r="K51" s="78">
        <f>'15生産H12'!AJ50</f>
        <v>661667</v>
      </c>
      <c r="L51" s="78">
        <f>'15生産H12'!AK50</f>
        <v>749120</v>
      </c>
      <c r="M51" s="78">
        <f>'15生産H12'!AL50</f>
        <v>842542</v>
      </c>
      <c r="N51" s="78">
        <f>'15生産H12'!AM50</f>
        <v>648566</v>
      </c>
      <c r="O51" s="78">
        <f>'15生産H12'!AN50</f>
        <v>943372</v>
      </c>
      <c r="P51" s="78">
        <f>'15生産H12'!AO50</f>
        <v>878433</v>
      </c>
      <c r="Q51" s="78">
        <f>'15生産H12'!AP50</f>
        <v>886120</v>
      </c>
      <c r="R51" s="78">
        <f>'15生産H12'!AQ50</f>
        <v>708656</v>
      </c>
      <c r="S51" s="407">
        <f>'15生産H12'!AR50</f>
        <v>405793</v>
      </c>
      <c r="T51" s="78">
        <v>414469</v>
      </c>
      <c r="U51" s="78">
        <v>720262</v>
      </c>
      <c r="V51" s="78">
        <v>635550</v>
      </c>
      <c r="W51" s="78">
        <v>378368</v>
      </c>
      <c r="X51" s="78">
        <v>685834</v>
      </c>
      <c r="Y51" s="78">
        <v>497198</v>
      </c>
      <c r="Z51" s="78">
        <v>1287632</v>
      </c>
      <c r="AA51" s="78">
        <v>1462033</v>
      </c>
      <c r="AB51" s="78">
        <v>1338546</v>
      </c>
      <c r="AC51" s="78">
        <v>1193890</v>
      </c>
      <c r="AD51" s="78">
        <v>1361547</v>
      </c>
      <c r="AE51" s="588"/>
      <c r="AF51" s="596" t="s">
        <v>327</v>
      </c>
      <c r="AG51" s="425" t="s">
        <v>328</v>
      </c>
      <c r="AH51" s="626"/>
      <c r="AI51" s="1842">
        <v>1978853</v>
      </c>
      <c r="AJ51" s="1839">
        <v>1917671</v>
      </c>
      <c r="AK51" s="1839">
        <v>1786287</v>
      </c>
      <c r="AL51" s="1839">
        <v>1776368</v>
      </c>
      <c r="AM51" s="1840">
        <v>1812644</v>
      </c>
      <c r="AN51" s="52">
        <v>1949009</v>
      </c>
      <c r="AO51" s="52">
        <v>1759493</v>
      </c>
      <c r="AP51" s="998">
        <v>1720611</v>
      </c>
      <c r="AQ51" s="52">
        <v>1831142</v>
      </c>
      <c r="AR51" s="52">
        <v>1449808</v>
      </c>
      <c r="AS51" s="52">
        <v>1466566</v>
      </c>
      <c r="AT51" s="52">
        <v>1503048</v>
      </c>
      <c r="AU51" s="998">
        <v>1624525</v>
      </c>
      <c r="AV51" s="52">
        <v>1622495</v>
      </c>
      <c r="AW51" s="52">
        <v>1583708</v>
      </c>
      <c r="AX51" s="52">
        <v>1539132</v>
      </c>
      <c r="AY51" s="1005">
        <v>1701150</v>
      </c>
      <c r="AZ51" s="104"/>
      <c r="BA51" s="104"/>
      <c r="BB51" s="152"/>
      <c r="BC51" s="1071" t="s">
        <v>333</v>
      </c>
      <c r="BD51" s="1060">
        <f t="shared" si="1"/>
        <v>-5.5844115840245125</v>
      </c>
      <c r="BE51" s="1019">
        <f t="shared" si="2"/>
        <v>4.716763361598006</v>
      </c>
      <c r="BF51" s="1154"/>
      <c r="BG51" s="1129">
        <f t="shared" si="3"/>
        <v>-1.9778631137100877</v>
      </c>
      <c r="BH51" s="1130">
        <f t="shared" si="4"/>
        <v>-1.1427009052573989</v>
      </c>
      <c r="BI51" s="1131">
        <f t="shared" si="5"/>
        <v>0.92604203246005046</v>
      </c>
    </row>
    <row r="52" spans="1:61">
      <c r="A52" s="415" t="s">
        <v>143</v>
      </c>
      <c r="B52" s="416" t="s">
        <v>144</v>
      </c>
      <c r="C52" s="417"/>
      <c r="D52" s="1556">
        <f>D46+D51</f>
        <v>6768157</v>
      </c>
      <c r="E52" s="1556">
        <f t="shared" ref="E52:S52" si="42">E46+E51</f>
        <v>8011607</v>
      </c>
      <c r="F52" s="1556">
        <f t="shared" si="42"/>
        <v>8607984</v>
      </c>
      <c r="G52" s="1556">
        <f t="shared" si="42"/>
        <v>9304400</v>
      </c>
      <c r="H52" s="1556">
        <f t="shared" si="42"/>
        <v>10356599</v>
      </c>
      <c r="I52" s="1556">
        <f t="shared" si="42"/>
        <v>10865785</v>
      </c>
      <c r="J52" s="1556">
        <f t="shared" si="42"/>
        <v>11767775</v>
      </c>
      <c r="K52" s="1556">
        <f t="shared" si="42"/>
        <v>12070157</v>
      </c>
      <c r="L52" s="1556">
        <f t="shared" si="42"/>
        <v>12742844</v>
      </c>
      <c r="M52" s="1556">
        <f t="shared" si="42"/>
        <v>13999770</v>
      </c>
      <c r="N52" s="1556">
        <f t="shared" si="42"/>
        <v>13780876</v>
      </c>
      <c r="O52" s="1556">
        <f t="shared" si="42"/>
        <v>14212961</v>
      </c>
      <c r="P52" s="1556">
        <f t="shared" si="42"/>
        <v>15118793</v>
      </c>
      <c r="Q52" s="1556">
        <f t="shared" si="42"/>
        <v>16370254</v>
      </c>
      <c r="R52" s="1556">
        <f t="shared" si="42"/>
        <v>17424649</v>
      </c>
      <c r="S52" s="1624">
        <f t="shared" si="42"/>
        <v>19022393</v>
      </c>
      <c r="T52" s="419">
        <v>19429081.481009468</v>
      </c>
      <c r="U52" s="419">
        <v>20841628.481009468</v>
      </c>
      <c r="V52" s="419">
        <v>20987566.481009468</v>
      </c>
      <c r="W52" s="419">
        <v>21344762.481009468</v>
      </c>
      <c r="X52" s="419">
        <v>21295891.481009468</v>
      </c>
      <c r="Y52" s="419">
        <v>22322959.481009468</v>
      </c>
      <c r="Z52" s="419">
        <v>23904693.481009468</v>
      </c>
      <c r="AA52" s="419">
        <v>23679696.481009468</v>
      </c>
      <c r="AB52" s="419">
        <v>22715829.481009468</v>
      </c>
      <c r="AC52" s="419">
        <v>21956117.481009468</v>
      </c>
      <c r="AD52" s="419">
        <v>22185190.481009468</v>
      </c>
      <c r="AE52" s="1616"/>
      <c r="AF52" s="597" t="s">
        <v>329</v>
      </c>
      <c r="AG52" s="632" t="s">
        <v>315</v>
      </c>
      <c r="AH52" s="1841"/>
      <c r="AI52" s="1843">
        <f>AI50+AI51</f>
        <v>22038086.218105309</v>
      </c>
      <c r="AJ52" s="598">
        <f>AJ50+AJ51</f>
        <v>21500667.732835606</v>
      </c>
      <c r="AK52" s="598">
        <f>AK50+AK51</f>
        <v>21258414.183848485</v>
      </c>
      <c r="AL52" s="598">
        <f>AL50+AL51</f>
        <v>21484064.204650439</v>
      </c>
      <c r="AM52" s="599">
        <f>AM50+AM51</f>
        <v>21825382.380053606</v>
      </c>
      <c r="AN52" s="63">
        <v>22634175</v>
      </c>
      <c r="AO52" s="63">
        <v>22386771</v>
      </c>
      <c r="AP52" s="1002">
        <v>21926074</v>
      </c>
      <c r="AQ52" s="63">
        <v>20610649</v>
      </c>
      <c r="AR52" s="63">
        <v>21094679</v>
      </c>
      <c r="AS52" s="63">
        <v>20876732</v>
      </c>
      <c r="AT52" s="63">
        <v>21032388</v>
      </c>
      <c r="AU52" s="1002">
        <v>21429288</v>
      </c>
      <c r="AV52" s="63">
        <v>21926485</v>
      </c>
      <c r="AW52" s="63">
        <v>22413095</v>
      </c>
      <c r="AX52" s="63">
        <v>22476912</v>
      </c>
      <c r="AY52" s="1009">
        <v>23029973</v>
      </c>
      <c r="AZ52" s="105"/>
      <c r="BA52" s="105"/>
      <c r="BB52" s="18"/>
      <c r="BC52" s="1072" t="s">
        <v>333</v>
      </c>
      <c r="BD52" s="1073">
        <f t="shared" si="1"/>
        <v>-2.2657316581162683</v>
      </c>
      <c r="BE52" s="1074">
        <f t="shared" si="2"/>
        <v>7.4696135494562403</v>
      </c>
      <c r="BF52" s="1158"/>
      <c r="BG52" s="1135">
        <f t="shared" si="3"/>
        <v>-7.2768169258763393E-2</v>
      </c>
      <c r="BH52" s="1136">
        <f t="shared" si="4"/>
        <v>-0.45730989445326164</v>
      </c>
      <c r="BI52" s="1137">
        <f t="shared" si="5"/>
        <v>1.4511880990169423</v>
      </c>
    </row>
    <row r="53" spans="1:61">
      <c r="A53" s="404"/>
      <c r="B53" s="77"/>
      <c r="C53" s="1602" t="s">
        <v>1028</v>
      </c>
      <c r="D53" s="1602">
        <f>'16分配H12'!V38</f>
        <v>5499750</v>
      </c>
      <c r="E53" s="1602">
        <f>'16分配H12'!W38</f>
        <v>6121886</v>
      </c>
      <c r="F53" s="1602">
        <f>'16分配H12'!X38</f>
        <v>6760585</v>
      </c>
      <c r="G53" s="1602">
        <f>'16分配H12'!Y38</f>
        <v>7104306</v>
      </c>
      <c r="H53" s="1602">
        <f>'16分配H12'!Z38</f>
        <v>7763738</v>
      </c>
      <c r="I53" s="1602">
        <f>'16分配H12'!AA38</f>
        <v>9736546</v>
      </c>
      <c r="J53" s="405"/>
      <c r="K53" s="405"/>
      <c r="L53" s="405"/>
      <c r="M53" s="405"/>
      <c r="N53" s="405"/>
      <c r="O53" s="405"/>
      <c r="P53" s="405"/>
      <c r="Q53" s="405"/>
      <c r="R53" s="405"/>
      <c r="S53" s="405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406"/>
      <c r="AG53" s="86"/>
      <c r="AH53" s="97"/>
      <c r="AI53" s="600"/>
      <c r="AJ53" s="600"/>
      <c r="AK53" s="600"/>
      <c r="AL53" s="600"/>
      <c r="AM53" s="600"/>
      <c r="AO53" s="100">
        <f t="shared" ref="AO53:AY53" si="43">ROUND((AO46-AN46)/AN46*100,1)</f>
        <v>-0.3</v>
      </c>
      <c r="AP53" s="100">
        <f t="shared" si="43"/>
        <v>-2</v>
      </c>
      <c r="AQ53" s="100">
        <f t="shared" si="43"/>
        <v>-7.1</v>
      </c>
      <c r="AR53" s="100">
        <f t="shared" si="43"/>
        <v>4.5999999999999996</v>
      </c>
      <c r="AS53" s="100">
        <f t="shared" si="43"/>
        <v>-1.2</v>
      </c>
      <c r="AT53" s="100">
        <f t="shared" si="43"/>
        <v>0.6</v>
      </c>
      <c r="AU53" s="100">
        <f t="shared" si="43"/>
        <v>1.4</v>
      </c>
      <c r="AV53" s="100">
        <f t="shared" si="43"/>
        <v>2.5</v>
      </c>
      <c r="AW53" s="100">
        <f t="shared" si="43"/>
        <v>2.6</v>
      </c>
      <c r="AX53" s="100">
        <f t="shared" si="43"/>
        <v>0.5</v>
      </c>
      <c r="AY53" s="100">
        <f t="shared" si="43"/>
        <v>1.9</v>
      </c>
    </row>
    <row r="54" spans="1:61">
      <c r="A54" s="404"/>
      <c r="B54" s="77"/>
      <c r="C54" s="405" t="s">
        <v>872</v>
      </c>
      <c r="D54" s="405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1185">
        <f>T12/T46*100</f>
        <v>30.732131292088095</v>
      </c>
      <c r="U54" s="1185">
        <f t="shared" ref="U54:AD54" si="44">U12/U46*100</f>
        <v>30.617283975597459</v>
      </c>
      <c r="V54" s="1185">
        <f t="shared" si="44"/>
        <v>28.784669251843038</v>
      </c>
      <c r="W54" s="1185">
        <f t="shared" si="44"/>
        <v>27.422790367527721</v>
      </c>
      <c r="X54" s="1185">
        <f t="shared" si="44"/>
        <v>26.580507334849617</v>
      </c>
      <c r="Y54" s="1185">
        <f t="shared" si="44"/>
        <v>26.649550772876889</v>
      </c>
      <c r="Z54" s="1185">
        <f t="shared" si="44"/>
        <v>25.510933547337505</v>
      </c>
      <c r="AA54" s="1185">
        <f t="shared" si="44"/>
        <v>25.599841153663455</v>
      </c>
      <c r="AB54" s="1185">
        <f t="shared" si="44"/>
        <v>25.454414212330612</v>
      </c>
      <c r="AC54" s="1185">
        <f t="shared" si="44"/>
        <v>25.022891258800435</v>
      </c>
      <c r="AD54" s="1185">
        <f t="shared" si="44"/>
        <v>25.264449559903756</v>
      </c>
      <c r="AE54" s="78"/>
      <c r="AF54" s="406"/>
      <c r="AG54" s="86"/>
      <c r="AH54" s="97"/>
      <c r="AI54" s="1185">
        <f t="shared" ref="AI54:AZ54" si="45">AI12/AI46*100</f>
        <v>24.595027569077153</v>
      </c>
      <c r="AJ54" s="1185">
        <f t="shared" si="45"/>
        <v>24.284059220526572</v>
      </c>
      <c r="AK54" s="1185">
        <f t="shared" si="45"/>
        <v>24.297660123488836</v>
      </c>
      <c r="AL54" s="1185">
        <f t="shared" si="45"/>
        <v>25.197787920303639</v>
      </c>
      <c r="AM54" s="1185">
        <f t="shared" si="45"/>
        <v>25.272777803389818</v>
      </c>
      <c r="AN54" s="1185">
        <f t="shared" si="45"/>
        <v>26.433812520527994</v>
      </c>
      <c r="AO54" s="1185">
        <f t="shared" si="45"/>
        <v>25.764111968627173</v>
      </c>
      <c r="AP54" s="1185">
        <f t="shared" si="45"/>
        <v>26.810056270425481</v>
      </c>
      <c r="AQ54" s="1185">
        <f t="shared" si="45"/>
        <v>22.541976208427624</v>
      </c>
      <c r="AR54" s="1185">
        <f t="shared" si="45"/>
        <v>24.500669920408232</v>
      </c>
      <c r="AS54" s="1185">
        <f t="shared" si="45"/>
        <v>24.020057324599904</v>
      </c>
      <c r="AT54" s="1185">
        <f t="shared" si="45"/>
        <v>24.102790980135531</v>
      </c>
      <c r="AU54" s="1185">
        <f t="shared" si="45"/>
        <v>23.46017470645824</v>
      </c>
      <c r="AV54" s="1185">
        <f t="shared" si="45"/>
        <v>23.748878914932483</v>
      </c>
      <c r="AW54" s="1185">
        <f t="shared" si="45"/>
        <v>22.832088145464866</v>
      </c>
      <c r="AX54" s="1185">
        <f t="shared" si="45"/>
        <v>22.567306562586865</v>
      </c>
      <c r="AY54" s="1185">
        <f t="shared" si="45"/>
        <v>22.988211773336015</v>
      </c>
      <c r="AZ54" s="1185">
        <f t="shared" si="45"/>
        <v>23.409916914320139</v>
      </c>
      <c r="BA54" s="1185"/>
      <c r="BB54" s="1186">
        <f>AZ54-W54</f>
        <v>-4.0128734532075825</v>
      </c>
    </row>
    <row r="55" spans="1:61">
      <c r="A55" s="432" t="s">
        <v>132</v>
      </c>
      <c r="B55" s="433"/>
      <c r="C55" s="433"/>
      <c r="D55" s="1552">
        <f t="shared" ref="D55:R55" si="46">E55</f>
        <v>556128</v>
      </c>
      <c r="E55" s="1552">
        <f t="shared" si="46"/>
        <v>556128</v>
      </c>
      <c r="F55" s="1552">
        <f t="shared" si="46"/>
        <v>556128</v>
      </c>
      <c r="G55" s="1552">
        <f t="shared" si="46"/>
        <v>556128</v>
      </c>
      <c r="H55" s="1552">
        <f t="shared" si="46"/>
        <v>556128</v>
      </c>
      <c r="I55" s="1552">
        <f t="shared" si="46"/>
        <v>556128</v>
      </c>
      <c r="J55" s="1552">
        <f t="shared" si="46"/>
        <v>556128</v>
      </c>
      <c r="K55" s="1552">
        <f t="shared" si="46"/>
        <v>556128</v>
      </c>
      <c r="L55" s="1552">
        <f t="shared" si="46"/>
        <v>556128</v>
      </c>
      <c r="M55" s="1552">
        <f t="shared" si="46"/>
        <v>556128</v>
      </c>
      <c r="N55" s="1552">
        <f t="shared" si="46"/>
        <v>556128</v>
      </c>
      <c r="O55" s="1552">
        <f t="shared" si="46"/>
        <v>556128</v>
      </c>
      <c r="P55" s="1552">
        <f t="shared" si="46"/>
        <v>556128</v>
      </c>
      <c r="Q55" s="1552">
        <f t="shared" si="46"/>
        <v>556128</v>
      </c>
      <c r="R55" s="1552">
        <f t="shared" si="46"/>
        <v>556128</v>
      </c>
      <c r="S55" s="1552">
        <f>T55</f>
        <v>556128</v>
      </c>
      <c r="T55" s="434">
        <v>556128</v>
      </c>
      <c r="U55" s="434">
        <v>559622</v>
      </c>
      <c r="V55" s="434">
        <v>515218</v>
      </c>
      <c r="W55" s="434">
        <v>439183</v>
      </c>
      <c r="X55" s="434">
        <v>429653</v>
      </c>
      <c r="Y55" s="434">
        <v>464758</v>
      </c>
      <c r="Z55" s="434">
        <v>488564</v>
      </c>
      <c r="AA55" s="434">
        <v>477142</v>
      </c>
      <c r="AB55" s="434">
        <v>421355</v>
      </c>
      <c r="AC55" s="434">
        <v>391862</v>
      </c>
      <c r="AD55" s="434">
        <v>413004</v>
      </c>
      <c r="AE55" s="431"/>
      <c r="AF55" s="406"/>
      <c r="AG55" s="86"/>
      <c r="AH55" s="50" t="s">
        <v>474</v>
      </c>
      <c r="AI55" s="600">
        <f>AI12</f>
        <v>4943576</v>
      </c>
      <c r="AJ55" s="600">
        <f t="shared" ref="AJ55:AY55" si="47">AJ12</f>
        <v>4769310</v>
      </c>
      <c r="AK55" s="600">
        <f t="shared" si="47"/>
        <v>4744064</v>
      </c>
      <c r="AL55" s="600">
        <f t="shared" si="47"/>
        <v>4979090</v>
      </c>
      <c r="AM55" s="600">
        <f t="shared" si="47"/>
        <v>5076198</v>
      </c>
      <c r="AN55" s="600">
        <f t="shared" si="47"/>
        <v>5467878</v>
      </c>
      <c r="AO55" s="600">
        <f t="shared" si="47"/>
        <v>5314435</v>
      </c>
      <c r="AP55" s="600">
        <f t="shared" si="47"/>
        <v>5417096</v>
      </c>
      <c r="AQ55" s="600">
        <f t="shared" si="47"/>
        <v>4233272</v>
      </c>
      <c r="AR55" s="600">
        <f t="shared" si="47"/>
        <v>4813125</v>
      </c>
      <c r="AS55" s="600">
        <f t="shared" si="47"/>
        <v>4662333</v>
      </c>
      <c r="AT55" s="600">
        <f t="shared" si="47"/>
        <v>4707116</v>
      </c>
      <c r="AU55" s="600">
        <f t="shared" si="47"/>
        <v>4646232</v>
      </c>
      <c r="AV55" s="600">
        <f t="shared" si="47"/>
        <v>4821970</v>
      </c>
      <c r="AW55" s="600">
        <f t="shared" si="47"/>
        <v>4755784</v>
      </c>
      <c r="AX55" s="600">
        <f t="shared" si="47"/>
        <v>4725093</v>
      </c>
      <c r="AY55" s="600">
        <f t="shared" si="47"/>
        <v>4903115</v>
      </c>
      <c r="AZ55" s="50" t="s">
        <v>474</v>
      </c>
      <c r="BA55" s="50"/>
      <c r="BC55" s="1060">
        <f>(AP55-AI55)/AI55*100</f>
        <v>9.5784913592913323</v>
      </c>
      <c r="BD55" s="1060">
        <f>(AU55-AP55)/AP55*100</f>
        <v>-14.230207476478171</v>
      </c>
      <c r="BE55" s="1019">
        <f>(AY55-AU55)/AU55*100</f>
        <v>5.5288457399458313</v>
      </c>
      <c r="BF55" s="1019"/>
      <c r="BG55" s="1180">
        <f>((AP55/ABS(AI55))^(1/7)-1)*100</f>
        <v>1.3153024581576078</v>
      </c>
      <c r="BH55" s="1180">
        <f>((AU55/ABS(AP55))^(1/5)-1)*100</f>
        <v>-3.023418260167221</v>
      </c>
      <c r="BI55" s="1180">
        <f>((AY55/ABS(AU55))^(1/5)-1)*100</f>
        <v>1.0820957382767116</v>
      </c>
    </row>
    <row r="56" spans="1:61">
      <c r="A56" s="435" t="s">
        <v>133</v>
      </c>
      <c r="B56" s="436"/>
      <c r="C56" s="436"/>
      <c r="D56" s="1553">
        <f t="shared" ref="D56:R56" si="48">E56</f>
        <v>99933</v>
      </c>
      <c r="E56" s="1553">
        <f t="shared" si="48"/>
        <v>99933</v>
      </c>
      <c r="F56" s="1553">
        <f t="shared" si="48"/>
        <v>99933</v>
      </c>
      <c r="G56" s="1553">
        <f t="shared" si="48"/>
        <v>99933</v>
      </c>
      <c r="H56" s="1553">
        <f t="shared" si="48"/>
        <v>99933</v>
      </c>
      <c r="I56" s="1553">
        <f t="shared" si="48"/>
        <v>99933</v>
      </c>
      <c r="J56" s="1553">
        <f t="shared" si="48"/>
        <v>99933</v>
      </c>
      <c r="K56" s="1553">
        <f t="shared" si="48"/>
        <v>99933</v>
      </c>
      <c r="L56" s="1553">
        <f t="shared" si="48"/>
        <v>99933</v>
      </c>
      <c r="M56" s="1553">
        <f t="shared" si="48"/>
        <v>99933</v>
      </c>
      <c r="N56" s="1553">
        <f t="shared" si="48"/>
        <v>99933</v>
      </c>
      <c r="O56" s="1553">
        <f t="shared" si="48"/>
        <v>99933</v>
      </c>
      <c r="P56" s="1553">
        <f t="shared" si="48"/>
        <v>99933</v>
      </c>
      <c r="Q56" s="1553">
        <f t="shared" si="48"/>
        <v>99933</v>
      </c>
      <c r="R56" s="1553">
        <f t="shared" si="48"/>
        <v>99933</v>
      </c>
      <c r="S56" s="1553">
        <f>T56</f>
        <v>99933</v>
      </c>
      <c r="T56" s="436">
        <v>99933</v>
      </c>
      <c r="U56" s="436">
        <v>93738</v>
      </c>
      <c r="V56" s="436">
        <v>104212</v>
      </c>
      <c r="W56" s="436">
        <v>93236</v>
      </c>
      <c r="X56" s="436">
        <v>98660</v>
      </c>
      <c r="Y56" s="436">
        <v>106391</v>
      </c>
      <c r="Z56" s="436">
        <v>128144</v>
      </c>
      <c r="AA56" s="436">
        <v>132733</v>
      </c>
      <c r="AB56" s="436">
        <v>93063</v>
      </c>
      <c r="AC56" s="436">
        <v>78128</v>
      </c>
      <c r="AD56" s="436">
        <v>80351</v>
      </c>
      <c r="AE56" s="431"/>
      <c r="AF56" s="406"/>
      <c r="AG56" s="86"/>
      <c r="AH56" s="50" t="s">
        <v>787</v>
      </c>
      <c r="AI56" s="600">
        <f>AI43-AI55</f>
        <v>15115657.218105312</v>
      </c>
      <c r="AJ56" s="600">
        <f t="shared" ref="AJ56:AY56" si="49">AJ43-AJ55</f>
        <v>14813686.732835606</v>
      </c>
      <c r="AK56" s="600">
        <f t="shared" si="49"/>
        <v>14728063.183848485</v>
      </c>
      <c r="AL56" s="600">
        <f t="shared" si="49"/>
        <v>14728606.204650439</v>
      </c>
      <c r="AM56" s="600">
        <f t="shared" si="49"/>
        <v>14936540.380053606</v>
      </c>
      <c r="AN56" s="600">
        <f t="shared" si="49"/>
        <v>15131934</v>
      </c>
      <c r="AO56" s="600">
        <f t="shared" si="49"/>
        <v>15225836</v>
      </c>
      <c r="AP56" s="600">
        <f t="shared" si="49"/>
        <v>14690228</v>
      </c>
      <c r="AQ56" s="600">
        <f t="shared" si="49"/>
        <v>14505069</v>
      </c>
      <c r="AR56" s="600">
        <f t="shared" si="49"/>
        <v>14760659</v>
      </c>
      <c r="AS56" s="600">
        <f t="shared" si="49"/>
        <v>14645209</v>
      </c>
      <c r="AT56" s="600">
        <f t="shared" si="49"/>
        <v>14718427</v>
      </c>
      <c r="AU56" s="600">
        <f t="shared" si="49"/>
        <v>15031542</v>
      </c>
      <c r="AV56" s="600">
        <f t="shared" si="49"/>
        <v>15308874</v>
      </c>
      <c r="AW56" s="600">
        <f t="shared" si="49"/>
        <v>15928542</v>
      </c>
      <c r="AX56" s="600">
        <f t="shared" si="49"/>
        <v>16137630</v>
      </c>
      <c r="AY56" s="600">
        <f t="shared" si="49"/>
        <v>16320777</v>
      </c>
      <c r="AZ56" s="50" t="s">
        <v>787</v>
      </c>
      <c r="BA56" s="50"/>
      <c r="BC56" s="1060">
        <f>(AP56-AI56)/AI56*100</f>
        <v>-2.8144936866902457</v>
      </c>
      <c r="BD56" s="1060">
        <f>(AU56-AP56)/AP56*100</f>
        <v>2.3234084590109836</v>
      </c>
      <c r="BE56" s="1019">
        <f>(AY56-AU56)/AU56*100</f>
        <v>8.57686456918392</v>
      </c>
      <c r="BF56" s="1019"/>
      <c r="BG56" s="1180">
        <f>((AP56/ABS(AI56))^(1/7)-1)*100</f>
        <v>-0.40700658309550386</v>
      </c>
      <c r="BH56" s="1180">
        <f>((AU56/ABS(AP56))^(1/5)-1)*100</f>
        <v>0.46042235112238039</v>
      </c>
      <c r="BI56" s="1180">
        <f>((AY56/ABS(AU56))^(1/5)-1)*100</f>
        <v>1.6593805921964799</v>
      </c>
    </row>
    <row r="57" spans="1:61">
      <c r="A57" s="580" t="s">
        <v>135</v>
      </c>
      <c r="B57" s="581"/>
      <c r="C57" s="582"/>
      <c r="D57" s="581">
        <f>'15生産H12'!AC22</f>
        <v>177248</v>
      </c>
      <c r="E57" s="581">
        <f>'15生産H12'!AD22</f>
        <v>341459</v>
      </c>
      <c r="F57" s="581">
        <f>'15生産H12'!AE22</f>
        <v>259497</v>
      </c>
      <c r="G57" s="581">
        <f>'15生産H12'!AF22</f>
        <v>269349</v>
      </c>
      <c r="H57" s="581">
        <f>'15生産H12'!AG22</f>
        <v>409562</v>
      </c>
      <c r="I57" s="581">
        <f>'15生産H12'!AH22</f>
        <v>517488</v>
      </c>
      <c r="J57" s="581">
        <f>'15生産H12'!AI22</f>
        <v>648276</v>
      </c>
      <c r="K57" s="581">
        <f>'15生産H12'!AJ22</f>
        <v>654221</v>
      </c>
      <c r="L57" s="581">
        <f>'15生産H12'!AK22</f>
        <v>690841</v>
      </c>
      <c r="M57" s="581">
        <f>'15生産H12'!AL22</f>
        <v>672114</v>
      </c>
      <c r="N57" s="581">
        <f>'15生産H12'!AM22</f>
        <v>663689</v>
      </c>
      <c r="O57" s="581">
        <f>'15生産H12'!AN22</f>
        <v>590833</v>
      </c>
      <c r="P57" s="581">
        <f>'15生産H12'!AO22</f>
        <v>528216</v>
      </c>
      <c r="Q57" s="581">
        <f>'15生産H12'!AP22</f>
        <v>814425</v>
      </c>
      <c r="R57" s="581">
        <f>'15生産H12'!AQ22</f>
        <v>891929</v>
      </c>
      <c r="S57" s="582">
        <f>'15生産H12'!AR22</f>
        <v>1025571</v>
      </c>
      <c r="T57" s="581">
        <v>982260</v>
      </c>
      <c r="U57" s="581">
        <v>1039213</v>
      </c>
      <c r="V57" s="581">
        <v>991072</v>
      </c>
      <c r="W57" s="581">
        <v>1033188</v>
      </c>
      <c r="X57" s="581">
        <v>894338</v>
      </c>
      <c r="Y57" s="581">
        <v>1013396</v>
      </c>
      <c r="Z57" s="581">
        <v>998791</v>
      </c>
      <c r="AA57" s="581">
        <v>1044256</v>
      </c>
      <c r="AB57" s="581">
        <v>958792</v>
      </c>
      <c r="AC57" s="581">
        <v>934032</v>
      </c>
      <c r="AD57" s="581">
        <v>790013</v>
      </c>
      <c r="AE57" s="78"/>
      <c r="AF57" s="406"/>
      <c r="AG57" s="86"/>
      <c r="AI57" s="600"/>
      <c r="AJ57" s="600"/>
      <c r="AK57" s="600"/>
      <c r="AL57" s="600"/>
      <c r="AM57" s="600"/>
      <c r="AN57" s="600"/>
      <c r="AO57" s="600"/>
      <c r="AP57" s="600"/>
      <c r="AQ57" s="600"/>
      <c r="AR57" s="600"/>
      <c r="AS57" s="600"/>
      <c r="AT57" s="600"/>
      <c r="AU57" s="600"/>
      <c r="AV57" s="600"/>
      <c r="AW57" s="600"/>
      <c r="AX57" s="600"/>
      <c r="AY57" s="600"/>
      <c r="AZ57" s="50"/>
      <c r="BA57" s="50"/>
    </row>
    <row r="58" spans="1:61">
      <c r="A58" s="580" t="s">
        <v>136</v>
      </c>
      <c r="B58" s="581"/>
      <c r="C58" s="582"/>
      <c r="D58" s="581">
        <f>'15生産H12'!AC23</f>
        <v>134396</v>
      </c>
      <c r="E58" s="581">
        <f>'15生産H12'!AD23</f>
        <v>199148</v>
      </c>
      <c r="F58" s="581">
        <f>'15生産H12'!AE23</f>
        <v>180425</v>
      </c>
      <c r="G58" s="581">
        <f>'15生産H12'!AF23</f>
        <v>212559</v>
      </c>
      <c r="H58" s="581">
        <f>'15生産H12'!AG23</f>
        <v>236812</v>
      </c>
      <c r="I58" s="581">
        <f>'15生産H12'!AH23</f>
        <v>372947</v>
      </c>
      <c r="J58" s="581">
        <f>'15生産H12'!AI23</f>
        <v>395642</v>
      </c>
      <c r="K58" s="581">
        <f>'15生産H12'!AJ23</f>
        <v>419560</v>
      </c>
      <c r="L58" s="581">
        <f>'15生産H12'!AK23</f>
        <v>543369</v>
      </c>
      <c r="M58" s="581">
        <f>'15生産H12'!AL23</f>
        <v>709542</v>
      </c>
      <c r="N58" s="581">
        <f>'15生産H12'!AM23</f>
        <v>654585</v>
      </c>
      <c r="O58" s="581">
        <f>'15生産H12'!AN23</f>
        <v>551494</v>
      </c>
      <c r="P58" s="581">
        <f>'15生産H12'!AO23</f>
        <v>785557</v>
      </c>
      <c r="Q58" s="581">
        <f>'15生産H12'!AP23</f>
        <v>738170</v>
      </c>
      <c r="R58" s="581">
        <f>'15生産H12'!AQ23</f>
        <v>705675</v>
      </c>
      <c r="S58" s="582">
        <f>'15生産H12'!AR23</f>
        <v>746074</v>
      </c>
      <c r="T58" s="581">
        <v>675082</v>
      </c>
      <c r="U58" s="581">
        <v>736409</v>
      </c>
      <c r="V58" s="581">
        <v>681524</v>
      </c>
      <c r="W58" s="581">
        <v>639787</v>
      </c>
      <c r="X58" s="581">
        <v>733589</v>
      </c>
      <c r="Y58" s="581">
        <v>779609</v>
      </c>
      <c r="Z58" s="581">
        <v>862926</v>
      </c>
      <c r="AA58" s="581">
        <v>761995</v>
      </c>
      <c r="AB58" s="581">
        <v>795420</v>
      </c>
      <c r="AC58" s="581">
        <v>850127</v>
      </c>
      <c r="AD58" s="581">
        <v>1036677</v>
      </c>
      <c r="AE58" s="604">
        <f>SUM(AE22:AE24)</f>
        <v>675454</v>
      </c>
      <c r="AF58" s="406"/>
      <c r="AG58" s="86"/>
      <c r="AH58" s="97" t="s">
        <v>855</v>
      </c>
      <c r="AI58" s="600">
        <f>AI33+AI37+AI39+AI40+AI41</f>
        <v>4959155</v>
      </c>
      <c r="AJ58" s="600">
        <f t="shared" ref="AJ58:AY58" si="50">AJ33+AJ37+AJ39+AJ40+AJ41</f>
        <v>4886259</v>
      </c>
      <c r="AK58" s="600">
        <f t="shared" si="50"/>
        <v>4878831</v>
      </c>
      <c r="AL58" s="600">
        <f t="shared" si="50"/>
        <v>4895440</v>
      </c>
      <c r="AM58" s="600">
        <f t="shared" si="50"/>
        <v>4938496</v>
      </c>
      <c r="AN58" s="600">
        <f t="shared" si="50"/>
        <v>5063118</v>
      </c>
      <c r="AO58" s="600">
        <f t="shared" si="50"/>
        <v>5139148</v>
      </c>
      <c r="AP58" s="600">
        <f t="shared" si="50"/>
        <v>5054437</v>
      </c>
      <c r="AQ58" s="600">
        <f t="shared" si="50"/>
        <v>5055464</v>
      </c>
      <c r="AR58" s="600">
        <f t="shared" si="50"/>
        <v>5089543</v>
      </c>
      <c r="AS58" s="600">
        <f t="shared" si="50"/>
        <v>5177940</v>
      </c>
      <c r="AT58" s="600">
        <f t="shared" si="50"/>
        <v>5051507</v>
      </c>
      <c r="AU58" s="600">
        <f t="shared" si="50"/>
        <v>5129437</v>
      </c>
      <c r="AV58" s="600">
        <f t="shared" si="50"/>
        <v>5212376</v>
      </c>
      <c r="AW58" s="600">
        <f t="shared" si="50"/>
        <v>5398500</v>
      </c>
      <c r="AX58" s="600">
        <f t="shared" si="50"/>
        <v>5588758</v>
      </c>
      <c r="AY58" s="600">
        <f t="shared" si="50"/>
        <v>5752455</v>
      </c>
      <c r="AZ58" s="97" t="s">
        <v>855</v>
      </c>
      <c r="BA58" s="97"/>
      <c r="BC58" s="1060">
        <f>(AP58-AI58)/AI58*100</f>
        <v>1.9213353887910338</v>
      </c>
      <c r="BD58" s="1060">
        <f>(AU58-AP58)/AP58*100</f>
        <v>1.4838447882523811</v>
      </c>
      <c r="BE58" s="1019">
        <f>(AY58-AU58)/AU58*100</f>
        <v>12.14593336461682</v>
      </c>
      <c r="BF58" s="1019"/>
      <c r="BG58" s="1180">
        <f>((AP58/ABS(AI58))^(1/7)-1)*100</f>
        <v>0.2722428821927414</v>
      </c>
      <c r="BH58" s="1180">
        <f>((AU58/ABS(AP58))^(1/5)-1)*100</f>
        <v>0.29502304248014699</v>
      </c>
      <c r="BI58" s="1180">
        <f>((AY58/ABS(AU58))^(1/5)-1)*100</f>
        <v>2.3190987126655571</v>
      </c>
    </row>
    <row r="59" spans="1:61">
      <c r="A59" s="584" t="s">
        <v>137</v>
      </c>
      <c r="B59" s="581"/>
      <c r="C59" s="581"/>
      <c r="D59" s="581">
        <f>'15生産H12'!AC24</f>
        <v>189332</v>
      </c>
      <c r="E59" s="581">
        <f>'15生産H12'!AD24</f>
        <v>169432</v>
      </c>
      <c r="F59" s="581">
        <f>'15生産H12'!AE24</f>
        <v>261675</v>
      </c>
      <c r="G59" s="581">
        <f>'15生産H12'!AF24</f>
        <v>189900</v>
      </c>
      <c r="H59" s="581">
        <f>'15生産H12'!AG24</f>
        <v>202802</v>
      </c>
      <c r="I59" s="581">
        <f>'15生産H12'!AH24</f>
        <v>219225</v>
      </c>
      <c r="J59" s="581">
        <f>'15生産H12'!AI24</f>
        <v>248405</v>
      </c>
      <c r="K59" s="581">
        <f>'15生産H12'!AJ24</f>
        <v>217506</v>
      </c>
      <c r="L59" s="581">
        <f>'15生産H12'!AK24</f>
        <v>203489</v>
      </c>
      <c r="M59" s="581">
        <f>'15生産H12'!AL24</f>
        <v>251252</v>
      </c>
      <c r="N59" s="581">
        <f>'15生産H12'!AM24</f>
        <v>218778</v>
      </c>
      <c r="O59" s="581">
        <f>'15生産H12'!AN24</f>
        <v>140756</v>
      </c>
      <c r="P59" s="581">
        <f>'15生産H12'!AO24</f>
        <v>160917</v>
      </c>
      <c r="Q59" s="581">
        <f>'15生産H12'!AP24</f>
        <v>196406</v>
      </c>
      <c r="R59" s="581">
        <f>'15生産H12'!AQ24</f>
        <v>228474</v>
      </c>
      <c r="S59" s="582">
        <f>'15生産H12'!AR24</f>
        <v>301966</v>
      </c>
      <c r="T59" s="581">
        <v>88550</v>
      </c>
      <c r="U59" s="581">
        <v>74503</v>
      </c>
      <c r="V59" s="581">
        <v>60653</v>
      </c>
      <c r="W59" s="581">
        <v>66281</v>
      </c>
      <c r="X59" s="581">
        <v>72055</v>
      </c>
      <c r="Y59" s="581">
        <v>58194</v>
      </c>
      <c r="Z59" s="581">
        <v>58066</v>
      </c>
      <c r="AA59" s="581">
        <v>36271</v>
      </c>
      <c r="AB59" s="581">
        <v>67819</v>
      </c>
      <c r="AC59" s="581">
        <v>53328</v>
      </c>
      <c r="AD59" s="581">
        <v>52906</v>
      </c>
      <c r="AE59" s="78"/>
      <c r="AH59" s="50" t="s">
        <v>856</v>
      </c>
      <c r="AI59" s="50">
        <f>AI31</f>
        <v>2232258</v>
      </c>
      <c r="AJ59" s="50">
        <f t="shared" ref="AJ59:AY59" si="51">AJ31</f>
        <v>2165872</v>
      </c>
      <c r="AK59" s="50">
        <f t="shared" si="51"/>
        <v>2195094</v>
      </c>
      <c r="AL59" s="50">
        <f t="shared" si="51"/>
        <v>2151568</v>
      </c>
      <c r="AM59" s="50">
        <f t="shared" si="51"/>
        <v>2065774</v>
      </c>
      <c r="AN59" s="50">
        <f t="shared" si="51"/>
        <v>1960025</v>
      </c>
      <c r="AO59" s="50">
        <f t="shared" si="51"/>
        <v>2013405</v>
      </c>
      <c r="AP59" s="50">
        <f t="shared" si="51"/>
        <v>1819512</v>
      </c>
      <c r="AQ59" s="50">
        <f t="shared" si="51"/>
        <v>1991335</v>
      </c>
      <c r="AR59" s="50">
        <f t="shared" si="51"/>
        <v>2060197</v>
      </c>
      <c r="AS59" s="50">
        <f t="shared" si="51"/>
        <v>2173761</v>
      </c>
      <c r="AT59" s="50">
        <f t="shared" si="51"/>
        <v>2294694</v>
      </c>
      <c r="AU59" s="50">
        <f t="shared" si="51"/>
        <v>2244142</v>
      </c>
      <c r="AV59" s="50">
        <f t="shared" si="51"/>
        <v>2110699</v>
      </c>
      <c r="AW59" s="50">
        <f t="shared" si="51"/>
        <v>2348606</v>
      </c>
      <c r="AX59" s="50">
        <f t="shared" si="51"/>
        <v>2392625</v>
      </c>
      <c r="AY59" s="50">
        <f t="shared" si="51"/>
        <v>2313297</v>
      </c>
      <c r="AZ59" s="50" t="s">
        <v>856</v>
      </c>
      <c r="BA59" s="50"/>
      <c r="BC59" s="1060">
        <f>(AP59-AI59)/AI59*100</f>
        <v>-18.490067008383441</v>
      </c>
      <c r="BD59" s="1060">
        <f>(AU59-AP59)/AP59*100</f>
        <v>23.337576229230695</v>
      </c>
      <c r="BE59" s="1019">
        <f>(AY59-AU59)/AU59*100</f>
        <v>3.0815786166829016</v>
      </c>
      <c r="BF59" s="1019"/>
      <c r="BG59" s="1180">
        <f>((AP59/ABS(AI59))^(1/7)-1)*100</f>
        <v>-2.8784084014865319</v>
      </c>
      <c r="BH59" s="1180">
        <f>((AU59/ABS(AP59))^(1/5)-1)*100</f>
        <v>4.2843364042535415</v>
      </c>
      <c r="BI59" s="1180">
        <f>((AY59/ABS(AU59))^(1/5)-1)*100</f>
        <v>0.6088563239409206</v>
      </c>
    </row>
    <row r="60" spans="1:61">
      <c r="A60" s="580" t="s">
        <v>138</v>
      </c>
      <c r="B60" s="581"/>
      <c r="C60" s="582"/>
      <c r="D60" s="581">
        <f>'15生産H12'!AC25</f>
        <v>14210</v>
      </c>
      <c r="E60" s="581">
        <f>'15生産H12'!AD25</f>
        <v>17799</v>
      </c>
      <c r="F60" s="581">
        <f>'15生産H12'!AE25</f>
        <v>14314</v>
      </c>
      <c r="G60" s="581">
        <f>'15生産H12'!AF25</f>
        <v>19173</v>
      </c>
      <c r="H60" s="581">
        <f>'15生産H12'!AG25</f>
        <v>21587</v>
      </c>
      <c r="I60" s="581">
        <f>'15生産H12'!AH25</f>
        <v>28573</v>
      </c>
      <c r="J60" s="581">
        <f>'15生産H12'!AI25</f>
        <v>31328</v>
      </c>
      <c r="K60" s="581">
        <f>'15生産H12'!AJ25</f>
        <v>31418</v>
      </c>
      <c r="L60" s="581">
        <f>'15生産H12'!AK25</f>
        <v>35798</v>
      </c>
      <c r="M60" s="581">
        <f>'15生産H12'!AL25</f>
        <v>33347</v>
      </c>
      <c r="N60" s="581">
        <f>'15生産H12'!AM25</f>
        <v>35759</v>
      </c>
      <c r="O60" s="581">
        <f>'15生産H12'!AN25</f>
        <v>39893</v>
      </c>
      <c r="P60" s="581">
        <f>'15生産H12'!AO25</f>
        <v>34085</v>
      </c>
      <c r="Q60" s="581">
        <f>'15生産H12'!AP25</f>
        <v>35797</v>
      </c>
      <c r="R60" s="581">
        <f>'15生産H12'!AQ25</f>
        <v>39715</v>
      </c>
      <c r="S60" s="582">
        <f>'15生産H12'!AR25</f>
        <v>43025</v>
      </c>
      <c r="T60" s="581">
        <v>605560</v>
      </c>
      <c r="U60" s="581">
        <v>661632</v>
      </c>
      <c r="V60" s="581">
        <v>602013</v>
      </c>
      <c r="W60" s="581">
        <v>580454</v>
      </c>
      <c r="X60" s="581">
        <v>580412</v>
      </c>
      <c r="Y60" s="581">
        <v>536447</v>
      </c>
      <c r="Z60" s="581">
        <v>564322</v>
      </c>
      <c r="AA60" s="581">
        <v>573700</v>
      </c>
      <c r="AB60" s="581">
        <v>542613</v>
      </c>
      <c r="AC60" s="581">
        <v>507920</v>
      </c>
      <c r="AD60" s="581">
        <v>498863</v>
      </c>
      <c r="AE60" s="96"/>
      <c r="AH60" s="50" t="s">
        <v>777</v>
      </c>
      <c r="AI60" s="50">
        <f>AI32</f>
        <v>1095096</v>
      </c>
      <c r="AJ60" s="50">
        <f t="shared" ref="AJ60:AY60" si="52">AJ32</f>
        <v>1082539</v>
      </c>
      <c r="AK60" s="50">
        <f t="shared" si="52"/>
        <v>1075807</v>
      </c>
      <c r="AL60" s="50">
        <f t="shared" si="52"/>
        <v>1130397</v>
      </c>
      <c r="AM60" s="50">
        <f t="shared" si="52"/>
        <v>1096225</v>
      </c>
      <c r="AN60" s="50">
        <f t="shared" si="52"/>
        <v>1191957</v>
      </c>
      <c r="AO60" s="50">
        <f t="shared" si="52"/>
        <v>1266606</v>
      </c>
      <c r="AP60" s="50">
        <f t="shared" si="52"/>
        <v>1218235</v>
      </c>
      <c r="AQ60" s="50">
        <f t="shared" si="52"/>
        <v>1085364</v>
      </c>
      <c r="AR60" s="50">
        <f t="shared" si="52"/>
        <v>1157272</v>
      </c>
      <c r="AS60" s="50">
        <f t="shared" si="52"/>
        <v>1085401</v>
      </c>
      <c r="AT60" s="50">
        <f t="shared" si="52"/>
        <v>1156356</v>
      </c>
      <c r="AU60" s="50">
        <f t="shared" si="52"/>
        <v>1067549</v>
      </c>
      <c r="AV60" s="50">
        <f t="shared" si="52"/>
        <v>1234847</v>
      </c>
      <c r="AW60" s="50">
        <f t="shared" si="52"/>
        <v>1255317</v>
      </c>
      <c r="AX60" s="50">
        <f t="shared" si="52"/>
        <v>1184860</v>
      </c>
      <c r="AY60" s="50">
        <f t="shared" si="52"/>
        <v>1183693</v>
      </c>
      <c r="AZ60" s="50" t="s">
        <v>777</v>
      </c>
      <c r="BA60" s="50"/>
      <c r="BC60" s="1060">
        <f>(AP60-AI60)/AI60*100</f>
        <v>11.244584949629987</v>
      </c>
      <c r="BD60" s="1060">
        <f>(AU60-AP60)/AP60*100</f>
        <v>-12.369206269726284</v>
      </c>
      <c r="BE60" s="1019">
        <f>(AY60-AU60)/AU60*100</f>
        <v>10.879500613086613</v>
      </c>
      <c r="BF60" s="1019"/>
      <c r="BG60" s="1180">
        <f>((AP60/ABS(AI60))^(1/7)-1)*100</f>
        <v>1.5339468667371126</v>
      </c>
      <c r="BH60" s="1180">
        <f>((AU60/ABS(AP60))^(1/5)-1)*100</f>
        <v>-2.6061914533644148</v>
      </c>
      <c r="BI60" s="1180">
        <f>((AY60/ABS(AU60))^(1/5)-1)*100</f>
        <v>2.0869555098409709</v>
      </c>
    </row>
    <row r="61" spans="1:61">
      <c r="A61" s="90" t="s">
        <v>618</v>
      </c>
      <c r="B61" s="78"/>
      <c r="C61" s="78" t="s">
        <v>616</v>
      </c>
      <c r="D61" s="1595">
        <f t="shared" ref="D61:R61" si="53">E61</f>
        <v>231818.65</v>
      </c>
      <c r="E61" s="1595">
        <f t="shared" si="53"/>
        <v>231818.65</v>
      </c>
      <c r="F61" s="1595">
        <f t="shared" si="53"/>
        <v>231818.65</v>
      </c>
      <c r="G61" s="1595">
        <f t="shared" si="53"/>
        <v>231818.65</v>
      </c>
      <c r="H61" s="1595">
        <f t="shared" si="53"/>
        <v>231818.65</v>
      </c>
      <c r="I61" s="1595">
        <f t="shared" si="53"/>
        <v>231818.65</v>
      </c>
      <c r="J61" s="1595">
        <f t="shared" si="53"/>
        <v>231818.65</v>
      </c>
      <c r="K61" s="1595">
        <f t="shared" si="53"/>
        <v>231818.65</v>
      </c>
      <c r="L61" s="1595">
        <f t="shared" si="53"/>
        <v>231818.65</v>
      </c>
      <c r="M61" s="1595">
        <f t="shared" si="53"/>
        <v>231818.65</v>
      </c>
      <c r="N61" s="1595">
        <f t="shared" si="53"/>
        <v>231818.65</v>
      </c>
      <c r="O61" s="1595">
        <f t="shared" si="53"/>
        <v>231818.65</v>
      </c>
      <c r="P61" s="1595">
        <f t="shared" si="53"/>
        <v>231818.65</v>
      </c>
      <c r="Q61" s="1595">
        <f t="shared" si="53"/>
        <v>231818.65</v>
      </c>
      <c r="R61" s="1595">
        <f t="shared" si="53"/>
        <v>231818.65</v>
      </c>
      <c r="S61" s="1595">
        <f>T61</f>
        <v>231818.65</v>
      </c>
      <c r="T61" s="78">
        <v>231818.65</v>
      </c>
      <c r="U61" s="78">
        <v>263873.62</v>
      </c>
      <c r="V61" s="78">
        <v>279681.58</v>
      </c>
      <c r="W61" s="78">
        <v>260148.55</v>
      </c>
      <c r="X61" s="78">
        <v>217111.71</v>
      </c>
      <c r="Y61" s="78">
        <v>273117.87</v>
      </c>
      <c r="Z61" s="78">
        <v>296008.99</v>
      </c>
      <c r="AA61" s="78">
        <v>295527.25</v>
      </c>
      <c r="AB61" s="78">
        <v>287759.33</v>
      </c>
      <c r="AC61" s="78">
        <v>287801.95</v>
      </c>
      <c r="AD61" s="78">
        <v>289659.21000000002</v>
      </c>
      <c r="AE61" s="78">
        <v>284530.48000000004</v>
      </c>
      <c r="AH61" s="50" t="s">
        <v>783</v>
      </c>
      <c r="AI61" s="50">
        <f>AI40</f>
        <v>1217795</v>
      </c>
      <c r="AJ61" s="50">
        <f t="shared" ref="AJ61:AY61" si="54">AJ40</f>
        <v>1211694</v>
      </c>
      <c r="AK61" s="50">
        <f t="shared" si="54"/>
        <v>1259473</v>
      </c>
      <c r="AL61" s="50">
        <f t="shared" si="54"/>
        <v>1297747</v>
      </c>
      <c r="AM61" s="50">
        <f t="shared" si="54"/>
        <v>1329027</v>
      </c>
      <c r="AN61" s="50">
        <f t="shared" si="54"/>
        <v>1342790</v>
      </c>
      <c r="AO61" s="50">
        <f t="shared" si="54"/>
        <v>1356535</v>
      </c>
      <c r="AP61" s="50">
        <f t="shared" si="54"/>
        <v>1388934</v>
      </c>
      <c r="AQ61" s="50">
        <f t="shared" si="54"/>
        <v>1478301</v>
      </c>
      <c r="AR61" s="50">
        <f t="shared" si="54"/>
        <v>1554614</v>
      </c>
      <c r="AS61" s="50">
        <f t="shared" si="54"/>
        <v>1581334</v>
      </c>
      <c r="AT61" s="50">
        <f t="shared" si="54"/>
        <v>1563636</v>
      </c>
      <c r="AU61" s="50">
        <f t="shared" si="54"/>
        <v>1597512</v>
      </c>
      <c r="AV61" s="50">
        <f t="shared" si="54"/>
        <v>1597653</v>
      </c>
      <c r="AW61" s="50">
        <f t="shared" si="54"/>
        <v>1658833</v>
      </c>
      <c r="AX61" s="50">
        <f t="shared" si="54"/>
        <v>1697586</v>
      </c>
      <c r="AY61" s="50">
        <f t="shared" si="54"/>
        <v>1702829</v>
      </c>
      <c r="AZ61" s="50" t="s">
        <v>783</v>
      </c>
      <c r="BA61" s="50"/>
      <c r="BC61" s="1060">
        <f>(AP61-AI61)/AI61*100</f>
        <v>14.053186291617227</v>
      </c>
      <c r="BD61" s="1060">
        <f>(AU61-AP61)/AP61*100</f>
        <v>15.017128243674646</v>
      </c>
      <c r="BE61" s="1019">
        <f>(AY61-AU61)/AU61*100</f>
        <v>6.5925639369219136</v>
      </c>
      <c r="BF61" s="1019"/>
      <c r="BG61" s="1180">
        <f>((AP61/ABS(AI61))^(1/7)-1)*100</f>
        <v>1.8962504450942497</v>
      </c>
      <c r="BH61" s="1180">
        <f>((AU61/ABS(AP61))^(1/5)-1)*100</f>
        <v>2.837735292450061</v>
      </c>
      <c r="BI61" s="1180">
        <f>((AY61/ABS(AU61))^(1/5)-1)*100</f>
        <v>1.2850581423237806</v>
      </c>
    </row>
    <row r="62" spans="1:61">
      <c r="A62" s="90"/>
      <c r="B62" s="78"/>
      <c r="C62" s="78" t="s">
        <v>617</v>
      </c>
      <c r="D62" s="1595">
        <f t="shared" ref="D62:R62" si="55">E62</f>
        <v>1825219.19</v>
      </c>
      <c r="E62" s="1595">
        <f t="shared" si="55"/>
        <v>1825219.19</v>
      </c>
      <c r="F62" s="1595">
        <f t="shared" si="55"/>
        <v>1825219.19</v>
      </c>
      <c r="G62" s="1595">
        <f t="shared" si="55"/>
        <v>1825219.19</v>
      </c>
      <c r="H62" s="1595">
        <f t="shared" si="55"/>
        <v>1825219.19</v>
      </c>
      <c r="I62" s="1595">
        <f t="shared" si="55"/>
        <v>1825219.19</v>
      </c>
      <c r="J62" s="1595">
        <f t="shared" si="55"/>
        <v>1825219.19</v>
      </c>
      <c r="K62" s="1595">
        <f t="shared" si="55"/>
        <v>1825219.19</v>
      </c>
      <c r="L62" s="1595">
        <f t="shared" si="55"/>
        <v>1825219.19</v>
      </c>
      <c r="M62" s="1595">
        <f t="shared" si="55"/>
        <v>1825219.19</v>
      </c>
      <c r="N62" s="1595">
        <f t="shared" si="55"/>
        <v>1825219.19</v>
      </c>
      <c r="O62" s="1595">
        <f t="shared" si="55"/>
        <v>1825219.19</v>
      </c>
      <c r="P62" s="1595">
        <f t="shared" si="55"/>
        <v>1825219.19</v>
      </c>
      <c r="Q62" s="1595">
        <f t="shared" si="55"/>
        <v>1825219.19</v>
      </c>
      <c r="R62" s="1595">
        <f t="shared" si="55"/>
        <v>1825219.19</v>
      </c>
      <c r="S62" s="1595">
        <f>T62</f>
        <v>1825219.19</v>
      </c>
      <c r="T62" s="78">
        <v>1825219.19</v>
      </c>
      <c r="U62" s="78">
        <v>1926214.2900000003</v>
      </c>
      <c r="V62" s="78">
        <v>1865803.39</v>
      </c>
      <c r="W62" s="78">
        <v>1797686.4900000002</v>
      </c>
      <c r="X62" s="78">
        <v>1739223.27</v>
      </c>
      <c r="Y62" s="78">
        <v>1618447.02</v>
      </c>
      <c r="Z62" s="78">
        <v>1664806.7699999998</v>
      </c>
      <c r="AA62" s="78">
        <v>1656969.5499999998</v>
      </c>
      <c r="AB62" s="78">
        <v>1593180.5</v>
      </c>
      <c r="AC62" s="78">
        <v>1479095.91</v>
      </c>
      <c r="AD62" s="78">
        <v>1472854.4100000001</v>
      </c>
      <c r="AE62" s="78">
        <v>1394178.93</v>
      </c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</row>
    <row r="63" spans="1:61">
      <c r="A63" s="90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407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</row>
    <row r="64" spans="1:61">
      <c r="A64" s="430" t="s">
        <v>172</v>
      </c>
      <c r="B64" s="430" t="s">
        <v>110</v>
      </c>
      <c r="C64" s="431"/>
      <c r="D64" s="431">
        <f>'15生産H12'!AC29</f>
        <v>157939</v>
      </c>
      <c r="E64" s="431">
        <f>'15生産H12'!AD29</f>
        <v>184199</v>
      </c>
      <c r="F64" s="431">
        <f>'15生産H12'!AE29</f>
        <v>240745</v>
      </c>
      <c r="G64" s="431">
        <f>'15生産H12'!AF29</f>
        <v>262512</v>
      </c>
      <c r="H64" s="431">
        <f>'15生産H12'!AG29</f>
        <v>242666</v>
      </c>
      <c r="I64" s="431">
        <f>'15生産H12'!AH29</f>
        <v>377274</v>
      </c>
      <c r="J64" s="431">
        <f>'15生産H12'!AI29</f>
        <v>379149</v>
      </c>
      <c r="K64" s="431">
        <f>'15生産H12'!AJ29</f>
        <v>386518</v>
      </c>
      <c r="L64" s="431">
        <f>'15生産H12'!AK29</f>
        <v>445817</v>
      </c>
      <c r="M64" s="431">
        <f>'15生産H12'!AL29</f>
        <v>437890</v>
      </c>
      <c r="N64" s="431">
        <f>'15生産H12'!AM29</f>
        <v>492294</v>
      </c>
      <c r="O64" s="431">
        <f>'15生産H12'!AN29</f>
        <v>494376</v>
      </c>
      <c r="P64" s="431">
        <f>'15生産H12'!AO29</f>
        <v>470757</v>
      </c>
      <c r="Q64" s="431">
        <f>'15生産H12'!AP29</f>
        <v>470675</v>
      </c>
      <c r="R64" s="431">
        <f>'15生産H12'!AQ29</f>
        <v>490581</v>
      </c>
      <c r="S64" s="1554">
        <f>'15生産H12'!AR29</f>
        <v>517146</v>
      </c>
      <c r="T64" s="431">
        <v>518884</v>
      </c>
      <c r="U64" s="431">
        <v>574333</v>
      </c>
      <c r="V64" s="431">
        <v>583203</v>
      </c>
      <c r="W64" s="431">
        <v>597434</v>
      </c>
      <c r="X64" s="431">
        <v>582664</v>
      </c>
      <c r="Y64" s="431">
        <v>598614</v>
      </c>
      <c r="Z64" s="431">
        <v>619467</v>
      </c>
      <c r="AA64" s="431">
        <v>653566</v>
      </c>
      <c r="AB64" s="431">
        <v>644199</v>
      </c>
      <c r="AC64" s="431">
        <v>616647</v>
      </c>
      <c r="AD64" s="431">
        <v>642691</v>
      </c>
      <c r="AE64" s="431"/>
    </row>
    <row r="65" spans="1:31">
      <c r="A65" s="593" t="s">
        <v>116</v>
      </c>
      <c r="B65" s="594" t="s">
        <v>117</v>
      </c>
      <c r="C65" s="595"/>
      <c r="D65" s="941">
        <f>'15生産H12'!AC33</f>
        <v>637899</v>
      </c>
      <c r="E65" s="941">
        <f>'15生産H12'!AD33</f>
        <v>771323</v>
      </c>
      <c r="F65" s="941">
        <f>'15生産H12'!AE33</f>
        <v>887702</v>
      </c>
      <c r="G65" s="941">
        <f>'15生産H12'!AF33</f>
        <v>929907</v>
      </c>
      <c r="H65" s="941">
        <f>'15生産H12'!AG33</f>
        <v>998420</v>
      </c>
      <c r="I65" s="941">
        <f>'15生産H12'!AH33</f>
        <v>839930</v>
      </c>
      <c r="J65" s="941">
        <f>'15生産H12'!AI33</f>
        <v>928157</v>
      </c>
      <c r="K65" s="941">
        <f>'15生産H12'!AJ33</f>
        <v>971489</v>
      </c>
      <c r="L65" s="941">
        <f>'15生産H12'!AK33</f>
        <v>998834</v>
      </c>
      <c r="M65" s="941">
        <f>'15生産H12'!AL33</f>
        <v>1481763</v>
      </c>
      <c r="N65" s="941">
        <f>'15生産H12'!AM33</f>
        <v>1103090</v>
      </c>
      <c r="O65" s="941">
        <f>'15生産H12'!AN33</f>
        <v>1071057</v>
      </c>
      <c r="P65" s="941">
        <f>'15生産H12'!AO33</f>
        <v>1119081</v>
      </c>
      <c r="Q65" s="941">
        <f>'15生産H12'!AP33</f>
        <v>1197016</v>
      </c>
      <c r="R65" s="941">
        <f>'15生産H12'!AQ33</f>
        <v>1378049</v>
      </c>
      <c r="S65" s="595">
        <f>'15生産H12'!AR33</f>
        <v>1452477</v>
      </c>
      <c r="T65" s="581">
        <v>1694718</v>
      </c>
      <c r="U65" s="581">
        <v>1813006</v>
      </c>
      <c r="V65" s="581">
        <v>1814176</v>
      </c>
      <c r="W65" s="581">
        <v>1862517</v>
      </c>
      <c r="X65" s="581">
        <v>1724304</v>
      </c>
      <c r="Y65" s="581">
        <v>1799316</v>
      </c>
      <c r="Z65" s="581">
        <v>1856385</v>
      </c>
      <c r="AA65" s="581">
        <v>1857098</v>
      </c>
      <c r="AB65" s="581">
        <v>1803595</v>
      </c>
      <c r="AC65" s="581">
        <v>1714445</v>
      </c>
      <c r="AD65" s="581">
        <v>1700814</v>
      </c>
      <c r="AE65" s="78"/>
    </row>
    <row r="66" spans="1:31">
      <c r="A66" s="594" t="s">
        <v>145</v>
      </c>
      <c r="B66" s="594" t="s">
        <v>118</v>
      </c>
      <c r="C66" s="581"/>
      <c r="D66" s="581">
        <f>'15生産H12'!AC34</f>
        <v>660918</v>
      </c>
      <c r="E66" s="581">
        <f>'15生産H12'!AD34</f>
        <v>799394</v>
      </c>
      <c r="F66" s="581">
        <f>'15生産H12'!AE34</f>
        <v>927310</v>
      </c>
      <c r="G66" s="581">
        <f>'15生産H12'!AF34</f>
        <v>1027369</v>
      </c>
      <c r="H66" s="581">
        <f>'15生産H12'!AG34</f>
        <v>1101464</v>
      </c>
      <c r="I66" s="581">
        <f>'15生産H12'!AH34</f>
        <v>1286147</v>
      </c>
      <c r="J66" s="581">
        <f>'15生産H12'!AI34</f>
        <v>1417085</v>
      </c>
      <c r="K66" s="581">
        <f>'15生産H12'!AJ34</f>
        <v>1537202</v>
      </c>
      <c r="L66" s="581">
        <f>'15生産H12'!AK34</f>
        <v>1620267</v>
      </c>
      <c r="M66" s="581">
        <f>'15生産H12'!AL34</f>
        <v>1825282</v>
      </c>
      <c r="N66" s="581">
        <f>'15生産H12'!AM34</f>
        <v>1994107</v>
      </c>
      <c r="O66" s="581">
        <f>'15生産H12'!AN34</f>
        <v>2120736</v>
      </c>
      <c r="P66" s="581">
        <f>'15生産H12'!AO34</f>
        <v>2220184</v>
      </c>
      <c r="Q66" s="581">
        <f>'15生産H12'!AP34</f>
        <v>2331151</v>
      </c>
      <c r="R66" s="581">
        <f>'15生産H12'!AQ34</f>
        <v>2503411</v>
      </c>
      <c r="S66" s="582">
        <f>'15生産H12'!AR34</f>
        <v>2836830</v>
      </c>
      <c r="T66" s="581">
        <v>2648418</v>
      </c>
      <c r="U66" s="581">
        <v>2761191</v>
      </c>
      <c r="V66" s="581">
        <v>2889549</v>
      </c>
      <c r="W66" s="581">
        <v>3038510</v>
      </c>
      <c r="X66" s="581">
        <v>3021135</v>
      </c>
      <c r="Y66" s="581">
        <v>3033026</v>
      </c>
      <c r="Z66" s="581">
        <v>3194176</v>
      </c>
      <c r="AA66" s="581">
        <v>3277732</v>
      </c>
      <c r="AB66" s="581">
        <v>3377895</v>
      </c>
      <c r="AC66" s="581">
        <v>3414255</v>
      </c>
      <c r="AD66" s="581">
        <v>3525016</v>
      </c>
      <c r="AE66" s="78"/>
    </row>
    <row r="67" spans="1:31">
      <c r="A67" s="584" t="s">
        <v>119</v>
      </c>
      <c r="B67" s="594"/>
      <c r="C67" s="581"/>
      <c r="D67" s="581">
        <f>'15生産H12'!AC35</f>
        <v>219679</v>
      </c>
      <c r="E67" s="581">
        <f>'15生産H12'!AD35</f>
        <v>267337</v>
      </c>
      <c r="F67" s="581">
        <f>'15生産H12'!AE35</f>
        <v>287590</v>
      </c>
      <c r="G67" s="581">
        <f>'15生産H12'!AF35</f>
        <v>325492</v>
      </c>
      <c r="H67" s="581">
        <f>'15生産H12'!AG35</f>
        <v>364326</v>
      </c>
      <c r="I67" s="581">
        <f>'15生産H12'!AH35</f>
        <v>375573</v>
      </c>
      <c r="J67" s="581">
        <f>'15生産H12'!AI35</f>
        <v>395967</v>
      </c>
      <c r="K67" s="581">
        <f>'15生産H12'!AJ35</f>
        <v>429175</v>
      </c>
      <c r="L67" s="581">
        <f>'15生産H12'!AK35</f>
        <v>454562</v>
      </c>
      <c r="M67" s="581">
        <f>'15生産H12'!AL35</f>
        <v>504115</v>
      </c>
      <c r="N67" s="581">
        <f>'15生産H12'!AM35</f>
        <v>533595</v>
      </c>
      <c r="O67" s="581">
        <f>'15生産H12'!AN35</f>
        <v>557129</v>
      </c>
      <c r="P67" s="581">
        <f>'15生産H12'!AO35</f>
        <v>569124</v>
      </c>
      <c r="Q67" s="581">
        <f>'15生産H12'!AP35</f>
        <v>566393</v>
      </c>
      <c r="R67" s="581">
        <f>'15生産H12'!AQ35</f>
        <v>577295</v>
      </c>
      <c r="S67" s="582">
        <f>'15生産H12'!AR35</f>
        <v>573933</v>
      </c>
      <c r="T67" s="581">
        <v>566136</v>
      </c>
      <c r="U67" s="581">
        <v>604718</v>
      </c>
      <c r="V67" s="581">
        <v>651805</v>
      </c>
      <c r="W67" s="581">
        <v>686788</v>
      </c>
      <c r="X67" s="581">
        <v>720901</v>
      </c>
      <c r="Y67" s="581">
        <v>749323</v>
      </c>
      <c r="Z67" s="581">
        <v>773708</v>
      </c>
      <c r="AA67" s="581">
        <v>796707</v>
      </c>
      <c r="AB67" s="581">
        <v>825902</v>
      </c>
      <c r="AC67" s="581">
        <v>851534</v>
      </c>
      <c r="AD67" s="581">
        <v>943372</v>
      </c>
      <c r="AE67" s="78"/>
    </row>
    <row r="68" spans="1:31">
      <c r="A68" s="584" t="s">
        <v>120</v>
      </c>
      <c r="B68" s="594"/>
      <c r="C68" s="581"/>
      <c r="D68" s="581">
        <f>'15生産H12'!AC36</f>
        <v>110244</v>
      </c>
      <c r="E68" s="581">
        <f>'15生産H12'!AD36</f>
        <v>128265</v>
      </c>
      <c r="F68" s="581">
        <f>'15生産H12'!AE36</f>
        <v>141830</v>
      </c>
      <c r="G68" s="581">
        <f>'15生産H12'!AF36</f>
        <v>153179</v>
      </c>
      <c r="H68" s="581">
        <f>'15生産H12'!AG36</f>
        <v>167225</v>
      </c>
      <c r="I68" s="581">
        <f>'15生産H12'!AH36</f>
        <v>316812</v>
      </c>
      <c r="J68" s="581">
        <f>'15生産H12'!AI36</f>
        <v>365084</v>
      </c>
      <c r="K68" s="581">
        <f>'15生産H12'!AJ36</f>
        <v>391175</v>
      </c>
      <c r="L68" s="581">
        <f>'15生産H12'!AK36</f>
        <v>417887</v>
      </c>
      <c r="M68" s="581">
        <f>'15生産H12'!AL36</f>
        <v>470155</v>
      </c>
      <c r="N68" s="581">
        <f>'15生産H12'!AM36</f>
        <v>512137</v>
      </c>
      <c r="O68" s="581">
        <f>'15生産H12'!AN36</f>
        <v>523857</v>
      </c>
      <c r="P68" s="581">
        <f>'15生産H12'!AO36</f>
        <v>529184</v>
      </c>
      <c r="Q68" s="581">
        <f>'15生産H12'!AP36</f>
        <v>568480</v>
      </c>
      <c r="R68" s="581">
        <f>'15生産H12'!AQ36</f>
        <v>656456</v>
      </c>
      <c r="S68" s="582">
        <f>'15生産H12'!AR36</f>
        <v>801072</v>
      </c>
      <c r="T68" s="581">
        <v>667011</v>
      </c>
      <c r="U68" s="581">
        <v>746177</v>
      </c>
      <c r="V68" s="581">
        <v>822387</v>
      </c>
      <c r="W68" s="581">
        <v>848632</v>
      </c>
      <c r="X68" s="581">
        <v>828966</v>
      </c>
      <c r="Y68" s="581">
        <v>826260</v>
      </c>
      <c r="Z68" s="581">
        <v>938434</v>
      </c>
      <c r="AA68" s="581">
        <v>979367</v>
      </c>
      <c r="AB68" s="581">
        <v>1046972</v>
      </c>
      <c r="AC68" s="581">
        <v>1075825</v>
      </c>
      <c r="AD68" s="581">
        <v>1108083</v>
      </c>
      <c r="AE68" s="78"/>
    </row>
    <row r="69" spans="1:31">
      <c r="A69" s="584" t="s">
        <v>121</v>
      </c>
      <c r="B69" s="594"/>
      <c r="C69" s="581"/>
      <c r="D69" s="581">
        <f>'15生産H12'!AC37</f>
        <v>330995</v>
      </c>
      <c r="E69" s="581">
        <f>'15生産H12'!AD37</f>
        <v>403792</v>
      </c>
      <c r="F69" s="581">
        <f>'15生産H12'!AE37</f>
        <v>497890</v>
      </c>
      <c r="G69" s="581">
        <f>'15生産H12'!AF37</f>
        <v>548698</v>
      </c>
      <c r="H69" s="581">
        <f>'15生産H12'!AG37</f>
        <v>569913</v>
      </c>
      <c r="I69" s="581">
        <f>'15生産H12'!AH37</f>
        <v>593762</v>
      </c>
      <c r="J69" s="581">
        <f>'15生産H12'!AI37</f>
        <v>656034</v>
      </c>
      <c r="K69" s="581">
        <f>'15生産H12'!AJ37</f>
        <v>716852</v>
      </c>
      <c r="L69" s="581">
        <f>'15生産H12'!AK37</f>
        <v>747818</v>
      </c>
      <c r="M69" s="581">
        <f>'15生産H12'!AL37</f>
        <v>851012</v>
      </c>
      <c r="N69" s="581">
        <f>'15生産H12'!AM37</f>
        <v>948375</v>
      </c>
      <c r="O69" s="581">
        <f>'15生産H12'!AN37</f>
        <v>1039750</v>
      </c>
      <c r="P69" s="581">
        <f>'15生産H12'!AO37</f>
        <v>1121876</v>
      </c>
      <c r="Q69" s="581">
        <f>'15生産H12'!AP37</f>
        <v>1196278</v>
      </c>
      <c r="R69" s="581">
        <f>'15生産H12'!AQ37</f>
        <v>1269660</v>
      </c>
      <c r="S69" s="582">
        <f>'15生産H12'!AR37</f>
        <v>1461825</v>
      </c>
      <c r="T69" s="581">
        <v>1415271</v>
      </c>
      <c r="U69" s="581">
        <v>1410296</v>
      </c>
      <c r="V69" s="581">
        <v>1415357</v>
      </c>
      <c r="W69" s="581">
        <v>1503090</v>
      </c>
      <c r="X69" s="581">
        <v>1471268</v>
      </c>
      <c r="Y69" s="581">
        <v>1457443</v>
      </c>
      <c r="Z69" s="581">
        <v>1482034</v>
      </c>
      <c r="AA69" s="581">
        <v>1501658</v>
      </c>
      <c r="AB69" s="581">
        <v>1505021</v>
      </c>
      <c r="AC69" s="581">
        <v>1486896</v>
      </c>
      <c r="AD69" s="581">
        <v>1473561</v>
      </c>
      <c r="AE69" s="78"/>
    </row>
    <row r="70" spans="1:31">
      <c r="A70" s="50" t="s">
        <v>483</v>
      </c>
      <c r="S70" s="354"/>
      <c r="T70" s="453"/>
      <c r="U70" s="453"/>
      <c r="V70" s="453"/>
      <c r="W70" s="453"/>
      <c r="X70" s="453"/>
      <c r="Y70" s="453"/>
      <c r="Z70" s="453"/>
      <c r="AA70" s="453"/>
      <c r="AB70" s="453"/>
      <c r="AC70" s="453"/>
      <c r="AD70" s="454"/>
      <c r="AE70" s="454"/>
    </row>
    <row r="71" spans="1:31">
      <c r="A71" s="430" t="s">
        <v>146</v>
      </c>
      <c r="B71" s="430" t="s">
        <v>110</v>
      </c>
      <c r="C71" s="431"/>
      <c r="D71" s="1597">
        <f>ROUND(E71*D64/E64,0)</f>
        <v>31472</v>
      </c>
      <c r="E71" s="1597">
        <f>ROUND(F71*E64/F64,0)</f>
        <v>36705</v>
      </c>
      <c r="F71" s="1597">
        <f>ROUND(G71*F64/G64,0)</f>
        <v>47973</v>
      </c>
      <c r="G71" s="1597">
        <f>ROUND(H71*G64/H64,0)</f>
        <v>52310</v>
      </c>
      <c r="H71" s="1597">
        <f>ROUND(I71*H64/I64,0)</f>
        <v>48355</v>
      </c>
      <c r="I71" s="1554">
        <v>75178</v>
      </c>
      <c r="J71" s="1554">
        <v>42988</v>
      </c>
      <c r="K71" s="1554">
        <v>44760</v>
      </c>
      <c r="L71" s="1554">
        <v>45197</v>
      </c>
      <c r="M71" s="1554">
        <v>47699</v>
      </c>
      <c r="N71" s="1554">
        <v>50523</v>
      </c>
      <c r="O71" s="1554">
        <v>52349</v>
      </c>
      <c r="P71" s="1554">
        <v>54068</v>
      </c>
      <c r="Q71" s="1554">
        <v>55891</v>
      </c>
      <c r="R71" s="1554">
        <v>59531</v>
      </c>
      <c r="S71" s="1554">
        <v>171171</v>
      </c>
      <c r="T71" s="431">
        <v>111107</v>
      </c>
      <c r="U71" s="431">
        <v>116986</v>
      </c>
      <c r="V71" s="431">
        <v>122314</v>
      </c>
      <c r="W71" s="431">
        <v>129887</v>
      </c>
      <c r="X71" s="431">
        <v>137112</v>
      </c>
      <c r="Y71" s="431">
        <v>142286</v>
      </c>
      <c r="Z71" s="431">
        <v>158845</v>
      </c>
      <c r="AA71" s="431">
        <v>167477</v>
      </c>
      <c r="AB71" s="431">
        <v>172577</v>
      </c>
      <c r="AC71" s="431">
        <v>177520</v>
      </c>
      <c r="AD71" s="431">
        <v>182532</v>
      </c>
      <c r="AE71" s="431"/>
    </row>
    <row r="72" spans="1:31">
      <c r="A72" s="594" t="s">
        <v>147</v>
      </c>
      <c r="B72" s="594" t="s">
        <v>620</v>
      </c>
      <c r="C72" s="581"/>
      <c r="D72" s="1597">
        <f>ROUND(E72*D91/E91,0)</f>
        <v>302765</v>
      </c>
      <c r="E72" s="1597">
        <f>ROUND(F72*E91/F91,0)</f>
        <v>368448</v>
      </c>
      <c r="F72" s="1597">
        <f>ROUND(G72*F91/G91,0)</f>
        <v>396361</v>
      </c>
      <c r="G72" s="1597">
        <f>ROUND(H72*G91/H91,0)</f>
        <v>448598</v>
      </c>
      <c r="H72" s="1597">
        <f>ROUND(I72*H91/I91,0)</f>
        <v>502120</v>
      </c>
      <c r="I72" s="1554">
        <v>517664</v>
      </c>
      <c r="J72" s="1554">
        <v>325480</v>
      </c>
      <c r="K72" s="1554">
        <v>328133</v>
      </c>
      <c r="L72" s="1554">
        <v>334951</v>
      </c>
      <c r="M72" s="1554">
        <v>350963</v>
      </c>
      <c r="N72" s="1554">
        <v>370812</v>
      </c>
      <c r="O72" s="1554">
        <v>385633</v>
      </c>
      <c r="P72" s="1554">
        <v>394812</v>
      </c>
      <c r="Q72" s="1554">
        <v>409400</v>
      </c>
      <c r="R72" s="1554">
        <v>426185</v>
      </c>
      <c r="S72" s="1554">
        <v>442803</v>
      </c>
      <c r="T72" s="581">
        <v>441772</v>
      </c>
      <c r="U72" s="581">
        <v>465806</v>
      </c>
      <c r="V72" s="581">
        <v>482384</v>
      </c>
      <c r="W72" s="581">
        <v>497349</v>
      </c>
      <c r="X72" s="581">
        <v>478831</v>
      </c>
      <c r="Y72" s="581">
        <v>512383</v>
      </c>
      <c r="Z72" s="581">
        <v>528256</v>
      </c>
      <c r="AA72" s="581">
        <v>540717</v>
      </c>
      <c r="AB72" s="581">
        <v>549469</v>
      </c>
      <c r="AC72" s="581">
        <v>548064</v>
      </c>
      <c r="AD72" s="581">
        <v>538856</v>
      </c>
      <c r="AE72" s="78"/>
    </row>
    <row r="73" spans="1:31">
      <c r="A73" s="17" t="s">
        <v>484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04"/>
      <c r="T73" s="454"/>
      <c r="U73" s="454"/>
      <c r="V73" s="454"/>
      <c r="W73" s="454"/>
      <c r="X73" s="454"/>
      <c r="Y73" s="454"/>
      <c r="Z73" s="454"/>
      <c r="AA73" s="454"/>
      <c r="AB73" s="454"/>
      <c r="AC73" s="454"/>
      <c r="AD73" s="454"/>
      <c r="AE73" s="454"/>
    </row>
    <row r="74" spans="1:31">
      <c r="A74" s="594" t="s">
        <v>149</v>
      </c>
      <c r="B74" s="594" t="s">
        <v>118</v>
      </c>
      <c r="C74" s="581"/>
      <c r="D74" s="582">
        <f t="shared" ref="D74:I74" si="56">D75+D76</f>
        <v>78001</v>
      </c>
      <c r="E74" s="582">
        <f t="shared" si="56"/>
        <v>94923</v>
      </c>
      <c r="F74" s="582">
        <f t="shared" si="56"/>
        <v>102115</v>
      </c>
      <c r="G74" s="582">
        <f t="shared" si="56"/>
        <v>115573</v>
      </c>
      <c r="H74" s="582">
        <f t="shared" si="56"/>
        <v>129362</v>
      </c>
      <c r="I74" s="1554">
        <f t="shared" si="56"/>
        <v>133367</v>
      </c>
      <c r="J74" s="1554">
        <f t="shared" ref="J74:S74" si="57">J75+J76</f>
        <v>147089</v>
      </c>
      <c r="K74" s="1554">
        <f t="shared" si="57"/>
        <v>154903</v>
      </c>
      <c r="L74" s="1554">
        <f t="shared" si="57"/>
        <v>164101</v>
      </c>
      <c r="M74" s="1554">
        <f t="shared" si="57"/>
        <v>171966</v>
      </c>
      <c r="N74" s="1554">
        <f t="shared" si="57"/>
        <v>179417</v>
      </c>
      <c r="O74" s="1554">
        <f t="shared" si="57"/>
        <v>188879</v>
      </c>
      <c r="P74" s="1554">
        <f t="shared" si="57"/>
        <v>200594</v>
      </c>
      <c r="Q74" s="1554">
        <f t="shared" si="57"/>
        <v>212996</v>
      </c>
      <c r="R74" s="1554">
        <f t="shared" si="57"/>
        <v>229375</v>
      </c>
      <c r="S74" s="1554">
        <f t="shared" si="57"/>
        <v>262861</v>
      </c>
      <c r="T74" s="581">
        <v>267862</v>
      </c>
      <c r="U74" s="581">
        <v>291672</v>
      </c>
      <c r="V74" s="581">
        <v>316983</v>
      </c>
      <c r="W74" s="581">
        <v>333374</v>
      </c>
      <c r="X74" s="581">
        <v>350465</v>
      </c>
      <c r="Y74" s="581">
        <v>361710</v>
      </c>
      <c r="Z74" s="581">
        <v>371630</v>
      </c>
      <c r="AA74" s="581">
        <v>370694</v>
      </c>
      <c r="AB74" s="581">
        <v>393029</v>
      </c>
      <c r="AC74" s="581">
        <v>373547</v>
      </c>
      <c r="AD74" s="581">
        <v>350123</v>
      </c>
      <c r="AE74" s="78"/>
    </row>
    <row r="75" spans="1:31">
      <c r="A75" s="79"/>
      <c r="B75" s="79"/>
      <c r="C75" s="581" t="s">
        <v>490</v>
      </c>
      <c r="D75" s="582">
        <f>ROUND(E75*D91/E91,0)</f>
        <v>40531</v>
      </c>
      <c r="E75" s="582">
        <f>ROUND(F75*E91/F91,0)</f>
        <v>49324</v>
      </c>
      <c r="F75" s="582">
        <f>ROUND(G75*F91/G91,0)</f>
        <v>53061</v>
      </c>
      <c r="G75" s="582">
        <f>ROUND(H75*G91/H91,0)</f>
        <v>60054</v>
      </c>
      <c r="H75" s="582">
        <f>ROUND(I75*H91/I91,0)</f>
        <v>67219</v>
      </c>
      <c r="I75" s="1554">
        <v>69300</v>
      </c>
      <c r="J75" s="1554">
        <v>77180</v>
      </c>
      <c r="K75" s="1554">
        <v>81489</v>
      </c>
      <c r="L75" s="1554">
        <v>86076</v>
      </c>
      <c r="M75" s="1554">
        <v>89361</v>
      </c>
      <c r="N75" s="1554">
        <v>93505</v>
      </c>
      <c r="O75" s="1554">
        <v>100651</v>
      </c>
      <c r="P75" s="1554">
        <v>107634</v>
      </c>
      <c r="Q75" s="1554">
        <v>115053</v>
      </c>
      <c r="R75" s="1554">
        <v>123093</v>
      </c>
      <c r="S75" s="1554">
        <v>132428</v>
      </c>
      <c r="T75" s="581">
        <v>132428</v>
      </c>
      <c r="U75" s="581">
        <v>141333</v>
      </c>
      <c r="V75" s="581">
        <v>150783</v>
      </c>
      <c r="W75" s="581">
        <v>151601</v>
      </c>
      <c r="X75" s="581">
        <v>160693</v>
      </c>
      <c r="Y75" s="581">
        <v>167085</v>
      </c>
      <c r="Z75" s="581">
        <v>169153</v>
      </c>
      <c r="AA75" s="581">
        <v>165870</v>
      </c>
      <c r="AB75" s="581">
        <v>159245</v>
      </c>
      <c r="AC75" s="581">
        <v>153253</v>
      </c>
      <c r="AD75" s="581">
        <v>156317</v>
      </c>
      <c r="AE75" s="581">
        <v>161587</v>
      </c>
    </row>
    <row r="76" spans="1:31">
      <c r="A76" s="79"/>
      <c r="B76" s="79"/>
      <c r="C76" s="78" t="s">
        <v>494</v>
      </c>
      <c r="D76" s="581">
        <f>ROUND(E76*D91/E91,0)</f>
        <v>37470</v>
      </c>
      <c r="E76" s="581">
        <f>ROUND(F76*E91/F91,0)</f>
        <v>45599</v>
      </c>
      <c r="F76" s="581">
        <f>ROUND(G76*F91/G91,0)</f>
        <v>49054</v>
      </c>
      <c r="G76" s="581">
        <f>ROUND(H76*G91/H91,0)</f>
        <v>55519</v>
      </c>
      <c r="H76" s="581">
        <f>ROUND(I76*H91/I91,0)</f>
        <v>62143</v>
      </c>
      <c r="I76" s="431">
        <v>64067</v>
      </c>
      <c r="J76" s="431">
        <v>69909</v>
      </c>
      <c r="K76" s="431">
        <v>73414</v>
      </c>
      <c r="L76" s="431">
        <v>78025</v>
      </c>
      <c r="M76" s="431">
        <v>82605</v>
      </c>
      <c r="N76" s="431">
        <v>85912</v>
      </c>
      <c r="O76" s="431">
        <v>88228</v>
      </c>
      <c r="P76" s="431">
        <v>92960</v>
      </c>
      <c r="Q76" s="431">
        <v>97943</v>
      </c>
      <c r="R76" s="431">
        <v>106282</v>
      </c>
      <c r="S76" s="431">
        <v>130433</v>
      </c>
      <c r="T76" s="78">
        <f>T74-T75</f>
        <v>135434</v>
      </c>
      <c r="U76" s="78">
        <f t="shared" ref="U76:AD76" si="58">U74-U75</f>
        <v>150339</v>
      </c>
      <c r="V76" s="78">
        <f t="shared" si="58"/>
        <v>166200</v>
      </c>
      <c r="W76" s="78">
        <f t="shared" si="58"/>
        <v>181773</v>
      </c>
      <c r="X76" s="78">
        <f t="shared" si="58"/>
        <v>189772</v>
      </c>
      <c r="Y76" s="78">
        <f t="shared" si="58"/>
        <v>194625</v>
      </c>
      <c r="Z76" s="78">
        <f t="shared" si="58"/>
        <v>202477</v>
      </c>
      <c r="AA76" s="78">
        <f t="shared" si="58"/>
        <v>204824</v>
      </c>
      <c r="AB76" s="78">
        <f t="shared" si="58"/>
        <v>233784</v>
      </c>
      <c r="AC76" s="78">
        <f t="shared" si="58"/>
        <v>220294</v>
      </c>
      <c r="AD76" s="78">
        <f t="shared" si="58"/>
        <v>193806</v>
      </c>
      <c r="AE76" s="78"/>
    </row>
    <row r="77" spans="1:31">
      <c r="A77" s="79"/>
      <c r="B77" s="79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407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</row>
    <row r="78" spans="1:31">
      <c r="A78" s="79"/>
      <c r="B78" s="79"/>
      <c r="C78" s="78" t="s">
        <v>613</v>
      </c>
      <c r="D78" s="1597">
        <f>ROUND(E78*D81/E81,0)</f>
        <v>532356</v>
      </c>
      <c r="E78" s="1597">
        <f>ROUND(F78*E81/F81,0)</f>
        <v>643704</v>
      </c>
      <c r="F78" s="1597">
        <f>ROUND(G78*F81/G81,0)</f>
        <v>740828</v>
      </c>
      <c r="G78" s="1597">
        <f>ROUND(H78*G81/H81,0)</f>
        <v>776050</v>
      </c>
      <c r="H78" s="1597">
        <f>ROUND(I78*H81/I81,0)</f>
        <v>833227</v>
      </c>
      <c r="I78" s="1554">
        <v>700960</v>
      </c>
      <c r="J78" s="1554">
        <v>774645</v>
      </c>
      <c r="K78" s="1554">
        <v>810114</v>
      </c>
      <c r="L78" s="1554">
        <v>828075</v>
      </c>
      <c r="M78" s="1554">
        <v>920211</v>
      </c>
      <c r="N78" s="1554">
        <v>919440</v>
      </c>
      <c r="O78" s="1554">
        <v>880748</v>
      </c>
      <c r="P78" s="1554">
        <v>917791</v>
      </c>
      <c r="Q78" s="1554">
        <v>985829</v>
      </c>
      <c r="R78" s="1554">
        <v>1154683</v>
      </c>
      <c r="S78" s="1554">
        <f>T78</f>
        <v>1219400</v>
      </c>
      <c r="T78" s="78">
        <v>1219400</v>
      </c>
      <c r="U78" s="78">
        <v>1309606</v>
      </c>
      <c r="V78" s="78">
        <v>1323364</v>
      </c>
      <c r="W78" s="78">
        <v>1339313</v>
      </c>
      <c r="X78" s="78">
        <v>1202760</v>
      </c>
      <c r="Y78" s="78">
        <v>1214924</v>
      </c>
      <c r="Z78" s="78">
        <v>1213865</v>
      </c>
      <c r="AA78" s="78">
        <v>1189709</v>
      </c>
      <c r="AB78" s="78">
        <v>1146721</v>
      </c>
      <c r="AC78" s="78">
        <v>1082574</v>
      </c>
      <c r="AD78" s="78">
        <v>1071631</v>
      </c>
      <c r="AE78" s="78">
        <v>1015640</v>
      </c>
    </row>
    <row r="79" spans="1:31">
      <c r="C79" s="50" t="s">
        <v>614</v>
      </c>
      <c r="D79" s="1598">
        <f>D81-D78</f>
        <v>105543</v>
      </c>
      <c r="E79" s="1598">
        <f>E81-E78</f>
        <v>127619</v>
      </c>
      <c r="F79" s="1598">
        <f>F81-F78</f>
        <v>146874</v>
      </c>
      <c r="G79" s="1598">
        <f>G81-G78</f>
        <v>153857</v>
      </c>
      <c r="H79" s="1598">
        <f>H81-H78</f>
        <v>165193</v>
      </c>
      <c r="I79" s="1555">
        <v>130767</v>
      </c>
      <c r="J79" s="1555">
        <v>144360</v>
      </c>
      <c r="K79" s="1555">
        <v>152375</v>
      </c>
      <c r="L79" s="1555">
        <v>162782</v>
      </c>
      <c r="M79" s="1555">
        <v>169925</v>
      </c>
      <c r="N79" s="1555">
        <v>176742</v>
      </c>
      <c r="O79" s="1555">
        <v>185817</v>
      </c>
      <c r="P79" s="1555">
        <v>198618</v>
      </c>
      <c r="Q79" s="1555">
        <f>R79</f>
        <v>218983</v>
      </c>
      <c r="R79" s="1555">
        <v>218983</v>
      </c>
      <c r="S79" s="1555">
        <f>T79</f>
        <v>233077</v>
      </c>
      <c r="T79" s="453">
        <v>233077</v>
      </c>
      <c r="U79" s="453">
        <v>241492</v>
      </c>
      <c r="V79" s="453">
        <v>239871</v>
      </c>
      <c r="W79" s="453">
        <v>261319</v>
      </c>
      <c r="X79" s="453">
        <v>282528</v>
      </c>
      <c r="Y79" s="453">
        <v>347176</v>
      </c>
      <c r="Z79" s="453">
        <v>395732</v>
      </c>
      <c r="AA79" s="453">
        <v>417941</v>
      </c>
      <c r="AB79" s="453">
        <v>408378</v>
      </c>
      <c r="AC79" s="453">
        <v>389914</v>
      </c>
      <c r="AD79" s="454">
        <v>386164</v>
      </c>
      <c r="AE79" s="454">
        <v>389231</v>
      </c>
    </row>
    <row r="80" spans="1:31">
      <c r="C80" s="50" t="s">
        <v>615</v>
      </c>
      <c r="D80" s="1599">
        <f>D78+D79</f>
        <v>637899</v>
      </c>
      <c r="E80" s="1599">
        <f>E78+E79</f>
        <v>771323</v>
      </c>
      <c r="F80" s="1599">
        <f>F78+F79</f>
        <v>887702</v>
      </c>
      <c r="G80" s="1599">
        <f>G78+G79</f>
        <v>929907</v>
      </c>
      <c r="H80" s="1599">
        <f>H78+H79</f>
        <v>998420</v>
      </c>
      <c r="I80" s="50">
        <f t="shared" ref="I80:S80" si="59">I78+I79</f>
        <v>831727</v>
      </c>
      <c r="J80" s="50">
        <f t="shared" si="59"/>
        <v>919005</v>
      </c>
      <c r="K80" s="50">
        <f t="shared" si="59"/>
        <v>962489</v>
      </c>
      <c r="L80" s="50">
        <f t="shared" si="59"/>
        <v>990857</v>
      </c>
      <c r="M80" s="50">
        <f t="shared" si="59"/>
        <v>1090136</v>
      </c>
      <c r="N80" s="50">
        <f t="shared" si="59"/>
        <v>1096182</v>
      </c>
      <c r="O80" s="50">
        <f t="shared" si="59"/>
        <v>1066565</v>
      </c>
      <c r="P80" s="50">
        <f t="shared" si="59"/>
        <v>1116409</v>
      </c>
      <c r="Q80" s="50">
        <f t="shared" si="59"/>
        <v>1204812</v>
      </c>
      <c r="R80" s="50">
        <f t="shared" si="59"/>
        <v>1373666</v>
      </c>
      <c r="S80" s="50">
        <f t="shared" si="59"/>
        <v>1452477</v>
      </c>
      <c r="T80" s="453">
        <f>T78+T79</f>
        <v>1452477</v>
      </c>
      <c r="U80" s="453">
        <f t="shared" ref="U80:AE80" si="60">U78+U79</f>
        <v>1551098</v>
      </c>
      <c r="V80" s="453">
        <f t="shared" si="60"/>
        <v>1563235</v>
      </c>
      <c r="W80" s="453">
        <f t="shared" si="60"/>
        <v>1600632</v>
      </c>
      <c r="X80" s="453">
        <f t="shared" si="60"/>
        <v>1485288</v>
      </c>
      <c r="Y80" s="453">
        <f t="shared" si="60"/>
        <v>1562100</v>
      </c>
      <c r="Z80" s="453">
        <f t="shared" si="60"/>
        <v>1609597</v>
      </c>
      <c r="AA80" s="453">
        <f t="shared" si="60"/>
        <v>1607650</v>
      </c>
      <c r="AB80" s="453">
        <f t="shared" si="60"/>
        <v>1555099</v>
      </c>
      <c r="AC80" s="453">
        <f t="shared" si="60"/>
        <v>1472488</v>
      </c>
      <c r="AD80" s="453">
        <f t="shared" si="60"/>
        <v>1457795</v>
      </c>
      <c r="AE80" s="453">
        <f t="shared" si="60"/>
        <v>1404871</v>
      </c>
    </row>
    <row r="81" spans="1:31">
      <c r="D81" s="438">
        <v>637899</v>
      </c>
      <c r="E81" s="438">
        <v>771323</v>
      </c>
      <c r="F81" s="438">
        <v>887702</v>
      </c>
      <c r="G81" s="438">
        <v>929907</v>
      </c>
      <c r="H81" s="438">
        <v>998420</v>
      </c>
      <c r="I81" s="438">
        <v>839930</v>
      </c>
      <c r="S81" s="354"/>
      <c r="T81" s="453"/>
      <c r="U81" s="453"/>
      <c r="V81" s="453"/>
      <c r="W81" s="453"/>
      <c r="X81" s="453"/>
      <c r="Y81" s="453"/>
      <c r="Z81" s="453"/>
      <c r="AA81" s="453"/>
      <c r="AB81" s="453"/>
      <c r="AC81" s="453"/>
      <c r="AD81" s="454"/>
      <c r="AE81" s="454"/>
    </row>
    <row r="82" spans="1:31">
      <c r="A82" s="50" t="s">
        <v>488</v>
      </c>
      <c r="C82" s="50" t="s">
        <v>486</v>
      </c>
      <c r="D82" s="1598">
        <f>ROUND(E82*D86/E86,0)</f>
        <v>62985</v>
      </c>
      <c r="E82" s="1598">
        <f>ROUND(F82*E86/F86,0)</f>
        <v>76837</v>
      </c>
      <c r="F82" s="1598">
        <f>ROUND(G82*F86/G86,0)</f>
        <v>94743</v>
      </c>
      <c r="G82" s="1598">
        <f>ROUND(H82*G86/H86,0)</f>
        <v>104411</v>
      </c>
      <c r="H82" s="1598">
        <f>ROUND(I82*H86/I86,0)</f>
        <v>108448</v>
      </c>
      <c r="I82" s="1555">
        <v>109575</v>
      </c>
      <c r="J82" s="1555">
        <v>116094</v>
      </c>
      <c r="K82" s="1555">
        <v>138223</v>
      </c>
      <c r="L82" s="1555">
        <v>134945</v>
      </c>
      <c r="M82" s="1555">
        <v>155280</v>
      </c>
      <c r="N82" s="1555">
        <v>177345</v>
      </c>
      <c r="O82" s="1555">
        <v>187841</v>
      </c>
      <c r="P82" s="1555">
        <v>185667</v>
      </c>
      <c r="Q82" s="1555">
        <v>202257</v>
      </c>
      <c r="R82" s="1555">
        <v>217376</v>
      </c>
      <c r="S82" s="1555">
        <v>356742</v>
      </c>
      <c r="T82" s="453">
        <v>356742</v>
      </c>
      <c r="U82" s="453">
        <v>364088</v>
      </c>
      <c r="V82" s="453">
        <v>385956</v>
      </c>
      <c r="W82" s="453">
        <v>442450</v>
      </c>
      <c r="X82" s="453">
        <v>461448</v>
      </c>
      <c r="Y82" s="453">
        <v>474319</v>
      </c>
      <c r="Z82" s="453">
        <v>460756</v>
      </c>
      <c r="AA82" s="453">
        <v>483040</v>
      </c>
      <c r="AB82" s="453">
        <v>485116</v>
      </c>
      <c r="AC82" s="453">
        <v>482599</v>
      </c>
      <c r="AD82" s="454">
        <v>444261</v>
      </c>
      <c r="AE82" s="454">
        <v>450366</v>
      </c>
    </row>
    <row r="83" spans="1:31">
      <c r="A83" s="50" t="s">
        <v>488</v>
      </c>
      <c r="C83" s="63" t="s">
        <v>487</v>
      </c>
      <c r="D83" s="1600">
        <f>ROUND(E83*D86/E86,0)</f>
        <v>28598</v>
      </c>
      <c r="E83" s="1600">
        <f>ROUND(F83*E86/F86,0)</f>
        <v>34888</v>
      </c>
      <c r="F83" s="1600">
        <f>ROUND(G83*F86/G86,0)</f>
        <v>43018</v>
      </c>
      <c r="G83" s="1600">
        <f>ROUND(H83*G86/H86,0)</f>
        <v>47408</v>
      </c>
      <c r="H83" s="1600">
        <f>ROUND(I83*H86/I86,0)</f>
        <v>49241</v>
      </c>
      <c r="I83" s="1009">
        <v>49753</v>
      </c>
      <c r="J83" s="1009">
        <v>55721</v>
      </c>
      <c r="K83" s="1009">
        <v>58356</v>
      </c>
      <c r="L83" s="1009">
        <v>58515</v>
      </c>
      <c r="M83" s="1009">
        <v>75215</v>
      </c>
      <c r="N83" s="1009">
        <v>81637</v>
      </c>
      <c r="O83" s="1009">
        <v>90913</v>
      </c>
      <c r="P83" s="1009">
        <v>104198</v>
      </c>
      <c r="Q83" s="1009">
        <v>113743</v>
      </c>
      <c r="R83" s="1009">
        <v>129099</v>
      </c>
      <c r="S83" s="1009">
        <v>145339</v>
      </c>
      <c r="T83" s="419">
        <v>145339</v>
      </c>
      <c r="U83" s="419">
        <v>158758</v>
      </c>
      <c r="V83" s="419">
        <v>166657</v>
      </c>
      <c r="W83" s="419">
        <v>164555</v>
      </c>
      <c r="X83" s="419">
        <v>156293</v>
      </c>
      <c r="Y83" s="419">
        <v>147048</v>
      </c>
      <c r="Z83" s="419">
        <v>166043</v>
      </c>
      <c r="AA83" s="419">
        <v>170103</v>
      </c>
      <c r="AB83" s="419">
        <v>174328</v>
      </c>
      <c r="AC83" s="419">
        <v>176685</v>
      </c>
      <c r="AD83" s="608">
        <v>181303</v>
      </c>
      <c r="AE83" s="608">
        <v>182206</v>
      </c>
    </row>
    <row r="84" spans="1:31">
      <c r="C84" s="609" t="s">
        <v>619</v>
      </c>
      <c r="D84" s="1598">
        <f t="shared" ref="D84:I84" si="61">D82+D83</f>
        <v>91583</v>
      </c>
      <c r="E84" s="1598">
        <f t="shared" si="61"/>
        <v>111725</v>
      </c>
      <c r="F84" s="1598">
        <f t="shared" si="61"/>
        <v>137761</v>
      </c>
      <c r="G84" s="1598">
        <f t="shared" si="61"/>
        <v>151819</v>
      </c>
      <c r="H84" s="1598">
        <f t="shared" si="61"/>
        <v>157689</v>
      </c>
      <c r="I84" s="1555">
        <f t="shared" si="61"/>
        <v>159328</v>
      </c>
      <c r="J84" s="1555">
        <f t="shared" ref="J84:S84" si="62">J82+J83</f>
        <v>171815</v>
      </c>
      <c r="K84" s="1555">
        <f t="shared" si="62"/>
        <v>196579</v>
      </c>
      <c r="L84" s="1555">
        <f t="shared" si="62"/>
        <v>193460</v>
      </c>
      <c r="M84" s="1555">
        <f t="shared" si="62"/>
        <v>230495</v>
      </c>
      <c r="N84" s="1555">
        <f t="shared" si="62"/>
        <v>258982</v>
      </c>
      <c r="O84" s="1555">
        <f t="shared" si="62"/>
        <v>278754</v>
      </c>
      <c r="P84" s="1555">
        <f t="shared" si="62"/>
        <v>289865</v>
      </c>
      <c r="Q84" s="1555">
        <f t="shared" si="62"/>
        <v>316000</v>
      </c>
      <c r="R84" s="1555">
        <f t="shared" si="62"/>
        <v>346475</v>
      </c>
      <c r="S84" s="1555">
        <f t="shared" si="62"/>
        <v>502081</v>
      </c>
      <c r="T84" s="610">
        <f>T82+T83</f>
        <v>502081</v>
      </c>
      <c r="U84" s="610">
        <f t="shared" ref="U84:AE84" si="63">U82+U83</f>
        <v>522846</v>
      </c>
      <c r="V84" s="610">
        <f t="shared" si="63"/>
        <v>552613</v>
      </c>
      <c r="W84" s="610">
        <f t="shared" si="63"/>
        <v>607005</v>
      </c>
      <c r="X84" s="610">
        <f t="shared" si="63"/>
        <v>617741</v>
      </c>
      <c r="Y84" s="610">
        <f t="shared" si="63"/>
        <v>621367</v>
      </c>
      <c r="Z84" s="610">
        <f t="shared" si="63"/>
        <v>626799</v>
      </c>
      <c r="AA84" s="610">
        <f t="shared" si="63"/>
        <v>653143</v>
      </c>
      <c r="AB84" s="610">
        <f t="shared" si="63"/>
        <v>659444</v>
      </c>
      <c r="AC84" s="610">
        <f t="shared" si="63"/>
        <v>659284</v>
      </c>
      <c r="AD84" s="610">
        <f t="shared" si="63"/>
        <v>625564</v>
      </c>
      <c r="AE84" s="610">
        <f t="shared" si="63"/>
        <v>632572</v>
      </c>
    </row>
    <row r="85" spans="1:31">
      <c r="C85" s="50" t="s">
        <v>494</v>
      </c>
      <c r="D85" s="1598">
        <f t="shared" ref="D85:I85" si="64">D86-D84</f>
        <v>239412</v>
      </c>
      <c r="E85" s="1598">
        <f t="shared" si="64"/>
        <v>292067</v>
      </c>
      <c r="F85" s="1598">
        <f t="shared" si="64"/>
        <v>360129</v>
      </c>
      <c r="G85" s="1598">
        <f t="shared" si="64"/>
        <v>396879</v>
      </c>
      <c r="H85" s="1598">
        <f t="shared" si="64"/>
        <v>412224</v>
      </c>
      <c r="I85" s="354">
        <f t="shared" si="64"/>
        <v>416508</v>
      </c>
      <c r="J85" s="354">
        <f t="shared" ref="J85:S85" si="65">J86-J84</f>
        <v>484285</v>
      </c>
      <c r="K85" s="354">
        <f t="shared" si="65"/>
        <v>521092</v>
      </c>
      <c r="L85" s="354">
        <f t="shared" si="65"/>
        <v>559104</v>
      </c>
      <c r="M85" s="354">
        <f t="shared" si="65"/>
        <v>622710</v>
      </c>
      <c r="N85" s="354">
        <f t="shared" si="65"/>
        <v>693146</v>
      </c>
      <c r="O85" s="354">
        <f t="shared" si="65"/>
        <v>772303</v>
      </c>
      <c r="P85" s="354">
        <f t="shared" si="65"/>
        <v>848854</v>
      </c>
      <c r="Q85" s="354">
        <f t="shared" si="65"/>
        <v>898229</v>
      </c>
      <c r="R85" s="354">
        <f t="shared" si="65"/>
        <v>946575</v>
      </c>
      <c r="S85" s="354">
        <f t="shared" si="65"/>
        <v>959744</v>
      </c>
      <c r="T85" s="453">
        <f>T86-T82-T83</f>
        <v>959744</v>
      </c>
      <c r="U85" s="453">
        <f>U86-U82-U83</f>
        <v>931254</v>
      </c>
      <c r="V85" s="453">
        <f>V86-V82-V83</f>
        <v>917175</v>
      </c>
      <c r="W85" s="453">
        <f>W86-W84</f>
        <v>949750</v>
      </c>
      <c r="X85" s="453">
        <f t="shared" ref="X85:AE85" si="66">X86-X84</f>
        <v>909588</v>
      </c>
      <c r="Y85" s="453">
        <f t="shared" si="66"/>
        <v>903518</v>
      </c>
      <c r="Z85" s="453">
        <f t="shared" si="66"/>
        <v>921843</v>
      </c>
      <c r="AA85" s="453">
        <f t="shared" si="66"/>
        <v>913506</v>
      </c>
      <c r="AB85" s="453">
        <f t="shared" si="66"/>
        <v>904445</v>
      </c>
      <c r="AC85" s="453">
        <f t="shared" si="66"/>
        <v>879767</v>
      </c>
      <c r="AD85" s="453">
        <f t="shared" si="66"/>
        <v>896566</v>
      </c>
      <c r="AE85" s="453">
        <f t="shared" si="66"/>
        <v>849122</v>
      </c>
    </row>
    <row r="86" spans="1:31">
      <c r="C86" s="50" t="s">
        <v>489</v>
      </c>
      <c r="D86" s="1596">
        <f>'15生産H12'!AC37</f>
        <v>330995</v>
      </c>
      <c r="E86" s="1596">
        <f>'15生産H12'!AD37</f>
        <v>403792</v>
      </c>
      <c r="F86" s="1596">
        <f>'15生産H12'!AE37</f>
        <v>497890</v>
      </c>
      <c r="G86" s="1596">
        <f>'15生産H12'!AF37</f>
        <v>548698</v>
      </c>
      <c r="H86" s="1596">
        <f>'15生産H12'!AG37</f>
        <v>569913</v>
      </c>
      <c r="I86" s="609">
        <v>575836</v>
      </c>
      <c r="J86" s="609">
        <v>656100</v>
      </c>
      <c r="K86" s="609">
        <v>717671</v>
      </c>
      <c r="L86" s="609">
        <v>752564</v>
      </c>
      <c r="M86" s="609">
        <v>853205</v>
      </c>
      <c r="N86" s="609">
        <v>952128</v>
      </c>
      <c r="O86" s="609">
        <v>1051057</v>
      </c>
      <c r="P86" s="609">
        <v>1138719</v>
      </c>
      <c r="Q86" s="609">
        <v>1214229</v>
      </c>
      <c r="R86" s="609">
        <v>1293050</v>
      </c>
      <c r="S86" s="1555">
        <v>1461825</v>
      </c>
      <c r="T86" s="453">
        <v>1461825</v>
      </c>
      <c r="U86" s="453">
        <v>1454100</v>
      </c>
      <c r="V86" s="453">
        <v>1469788</v>
      </c>
      <c r="W86" s="453">
        <v>1556755</v>
      </c>
      <c r="X86" s="453">
        <v>1527329</v>
      </c>
      <c r="Y86" s="453">
        <v>1524885</v>
      </c>
      <c r="Z86" s="453">
        <v>1548642</v>
      </c>
      <c r="AA86" s="453">
        <v>1566649</v>
      </c>
      <c r="AB86" s="453">
        <v>1563889</v>
      </c>
      <c r="AC86" s="453">
        <v>1539051</v>
      </c>
      <c r="AD86" s="454">
        <v>1522130</v>
      </c>
      <c r="AE86" s="454">
        <v>1481694</v>
      </c>
    </row>
    <row r="87" spans="1:31">
      <c r="S87" s="354"/>
      <c r="T87" s="453"/>
      <c r="U87" s="453"/>
      <c r="V87" s="453"/>
      <c r="W87" s="453"/>
      <c r="X87" s="453"/>
      <c r="Y87" s="453"/>
      <c r="Z87" s="453"/>
      <c r="AA87" s="453"/>
      <c r="AB87" s="453"/>
      <c r="AC87" s="453"/>
      <c r="AD87" s="454"/>
      <c r="AE87" s="454"/>
    </row>
    <row r="88" spans="1:31">
      <c r="C88" s="438" t="s">
        <v>490</v>
      </c>
      <c r="D88" s="1598">
        <f t="shared" ref="D88:I88" si="67">ROUND(E88*D91/E91,0)</f>
        <v>11079</v>
      </c>
      <c r="E88" s="1598">
        <f t="shared" si="67"/>
        <v>13483</v>
      </c>
      <c r="F88" s="1598">
        <f t="shared" si="67"/>
        <v>14504</v>
      </c>
      <c r="G88" s="1598">
        <f t="shared" si="67"/>
        <v>16415</v>
      </c>
      <c r="H88" s="1598">
        <f t="shared" si="67"/>
        <v>18374</v>
      </c>
      <c r="I88" s="1598">
        <f t="shared" si="67"/>
        <v>18943</v>
      </c>
      <c r="J88" s="1555">
        <v>19972</v>
      </c>
      <c r="K88" s="1555">
        <v>20405</v>
      </c>
      <c r="L88" s="1555">
        <v>20495</v>
      </c>
      <c r="M88" s="1555">
        <v>20943</v>
      </c>
      <c r="N88" s="1555">
        <v>20804</v>
      </c>
      <c r="O88" s="1555">
        <v>20550</v>
      </c>
      <c r="P88" s="1555">
        <v>20990</v>
      </c>
      <c r="Q88" s="1555">
        <v>21683</v>
      </c>
      <c r="R88" s="1555">
        <v>23156</v>
      </c>
      <c r="S88" s="1555">
        <v>25131</v>
      </c>
      <c r="T88" s="611">
        <v>25131</v>
      </c>
      <c r="U88" s="611">
        <v>25852</v>
      </c>
      <c r="V88" s="611">
        <v>26322</v>
      </c>
      <c r="W88" s="611">
        <v>26439</v>
      </c>
      <c r="X88" s="611">
        <v>26459</v>
      </c>
      <c r="Y88" s="611">
        <v>26423</v>
      </c>
      <c r="Z88" s="611">
        <v>20892</v>
      </c>
      <c r="AA88" s="611">
        <v>20958</v>
      </c>
      <c r="AB88" s="611">
        <v>20355</v>
      </c>
      <c r="AC88" s="611">
        <v>19970</v>
      </c>
      <c r="AD88" s="612">
        <v>19893</v>
      </c>
      <c r="AE88" s="612">
        <v>19942</v>
      </c>
    </row>
    <row r="89" spans="1:31">
      <c r="C89" s="50" t="s">
        <v>493</v>
      </c>
      <c r="D89" s="1598">
        <f>ROUND(E89*D91/E91,0)</f>
        <v>5292</v>
      </c>
      <c r="E89" s="1598">
        <f>ROUND(F89*E91/F91,0)</f>
        <v>6440</v>
      </c>
      <c r="F89" s="1598">
        <f>ROUND(G89*F91/G91,0)</f>
        <v>6928</v>
      </c>
      <c r="G89" s="1598">
        <f>ROUND(H89*G91/H91,0)</f>
        <v>7841</v>
      </c>
      <c r="H89" s="1598">
        <f>ROUND(I89*H91/I91,0)</f>
        <v>8777</v>
      </c>
      <c r="I89" s="1555">
        <v>9049</v>
      </c>
      <c r="J89" s="1555">
        <v>11494</v>
      </c>
      <c r="K89" s="1555">
        <v>13886</v>
      </c>
      <c r="L89" s="1555">
        <v>15260</v>
      </c>
      <c r="M89" s="1555">
        <v>16676</v>
      </c>
      <c r="N89" s="1555">
        <v>19028</v>
      </c>
      <c r="O89" s="1555">
        <v>21218</v>
      </c>
      <c r="P89" s="1555">
        <v>23824</v>
      </c>
      <c r="Q89" s="1555">
        <v>27551</v>
      </c>
      <c r="R89" s="1555">
        <v>31146</v>
      </c>
      <c r="S89" s="1555">
        <v>34199</v>
      </c>
      <c r="T89" s="453">
        <v>34199</v>
      </c>
      <c r="U89" s="453">
        <v>42932</v>
      </c>
      <c r="V89" s="453">
        <v>49522</v>
      </c>
      <c r="W89" s="453">
        <v>52307</v>
      </c>
      <c r="X89" s="453">
        <v>55806</v>
      </c>
      <c r="Y89" s="453">
        <v>61675</v>
      </c>
      <c r="Z89" s="453">
        <v>44708</v>
      </c>
      <c r="AA89" s="453">
        <v>45447</v>
      </c>
      <c r="AB89" s="453">
        <v>45562</v>
      </c>
      <c r="AC89" s="453">
        <v>44410</v>
      </c>
      <c r="AD89" s="454">
        <v>38205</v>
      </c>
      <c r="AE89" s="454">
        <v>32172</v>
      </c>
    </row>
    <row r="90" spans="1:31">
      <c r="C90" s="50" t="s">
        <v>494</v>
      </c>
      <c r="D90" s="1598">
        <f t="shared" ref="D90:I90" si="68">D91-D88-D89</f>
        <v>203308</v>
      </c>
      <c r="E90" s="1598">
        <f t="shared" si="68"/>
        <v>247414</v>
      </c>
      <c r="F90" s="1598">
        <f t="shared" si="68"/>
        <v>266158</v>
      </c>
      <c r="G90" s="1598">
        <f t="shared" si="68"/>
        <v>301236</v>
      </c>
      <c r="H90" s="1598">
        <f t="shared" si="68"/>
        <v>337175</v>
      </c>
      <c r="I90" s="1555">
        <f t="shared" si="68"/>
        <v>347612</v>
      </c>
      <c r="J90" s="1555">
        <f t="shared" ref="J90:S90" si="69">J91-J88-J89</f>
        <v>364533</v>
      </c>
      <c r="K90" s="1555">
        <f t="shared" si="69"/>
        <v>394919</v>
      </c>
      <c r="L90" s="1555">
        <f t="shared" si="69"/>
        <v>418844</v>
      </c>
      <c r="M90" s="1555">
        <f t="shared" si="69"/>
        <v>466537</v>
      </c>
      <c r="N90" s="1555">
        <f t="shared" si="69"/>
        <v>493807</v>
      </c>
      <c r="O90" s="1555">
        <f t="shared" si="69"/>
        <v>515407</v>
      </c>
      <c r="P90" s="1555">
        <f t="shared" si="69"/>
        <v>524357</v>
      </c>
      <c r="Q90" s="1555">
        <f t="shared" si="69"/>
        <v>517205</v>
      </c>
      <c r="R90" s="1555">
        <f t="shared" si="69"/>
        <v>523040</v>
      </c>
      <c r="S90" s="1555">
        <f t="shared" si="69"/>
        <v>514603</v>
      </c>
      <c r="T90" s="453">
        <f>T91-T88-T89</f>
        <v>514603</v>
      </c>
      <c r="U90" s="453">
        <f t="shared" ref="U90:AE90" si="70">U91-U88-U89</f>
        <v>543173</v>
      </c>
      <c r="V90" s="453">
        <f t="shared" si="70"/>
        <v>588497</v>
      </c>
      <c r="W90" s="453">
        <f t="shared" si="70"/>
        <v>619393</v>
      </c>
      <c r="X90" s="453">
        <f t="shared" si="70"/>
        <v>652249</v>
      </c>
      <c r="Y90" s="453">
        <f t="shared" si="70"/>
        <v>681384</v>
      </c>
      <c r="Z90" s="453">
        <f t="shared" si="70"/>
        <v>727913</v>
      </c>
      <c r="AA90" s="453">
        <f t="shared" si="70"/>
        <v>749395</v>
      </c>
      <c r="AB90" s="453">
        <f t="shared" si="70"/>
        <v>776400</v>
      </c>
      <c r="AC90" s="453">
        <f t="shared" si="70"/>
        <v>800704</v>
      </c>
      <c r="AD90" s="453">
        <f t="shared" si="70"/>
        <v>898327</v>
      </c>
      <c r="AE90" s="453">
        <f t="shared" si="70"/>
        <v>949785</v>
      </c>
    </row>
    <row r="91" spans="1:31">
      <c r="A91" s="50" t="s">
        <v>488</v>
      </c>
      <c r="C91" s="50" t="s">
        <v>491</v>
      </c>
      <c r="D91" s="50">
        <f>'15生産H12'!AC35</f>
        <v>219679</v>
      </c>
      <c r="E91" s="50">
        <f>'15生産H12'!AD35</f>
        <v>267337</v>
      </c>
      <c r="F91" s="50">
        <f>'15生産H12'!AE35</f>
        <v>287590</v>
      </c>
      <c r="G91" s="50">
        <f>'15生産H12'!AF35</f>
        <v>325492</v>
      </c>
      <c r="H91" s="50">
        <f>'15生産H12'!AG35</f>
        <v>364326</v>
      </c>
      <c r="I91" s="50">
        <v>375604</v>
      </c>
      <c r="J91" s="50">
        <v>395999</v>
      </c>
      <c r="K91" s="50">
        <v>429210</v>
      </c>
      <c r="L91" s="50">
        <v>454599</v>
      </c>
      <c r="M91" s="50">
        <v>504156</v>
      </c>
      <c r="N91" s="50">
        <v>533639</v>
      </c>
      <c r="O91" s="50">
        <v>557175</v>
      </c>
      <c r="P91" s="50">
        <v>569171</v>
      </c>
      <c r="Q91" s="50">
        <v>566439</v>
      </c>
      <c r="R91" s="50">
        <v>577342</v>
      </c>
      <c r="S91" s="50">
        <v>573933</v>
      </c>
      <c r="T91" s="1586">
        <v>573933</v>
      </c>
      <c r="U91" s="453">
        <v>611957</v>
      </c>
      <c r="V91" s="453">
        <v>664341</v>
      </c>
      <c r="W91" s="453">
        <v>698139</v>
      </c>
      <c r="X91" s="453">
        <v>734514</v>
      </c>
      <c r="Y91" s="453">
        <v>769482</v>
      </c>
      <c r="Z91" s="453">
        <v>793513</v>
      </c>
      <c r="AA91" s="453">
        <v>815800</v>
      </c>
      <c r="AB91" s="453">
        <v>842317</v>
      </c>
      <c r="AC91" s="453">
        <v>865084</v>
      </c>
      <c r="AD91" s="454">
        <v>956425</v>
      </c>
      <c r="AE91" s="454">
        <v>1001899</v>
      </c>
    </row>
    <row r="92" spans="1:31">
      <c r="T92" s="453"/>
      <c r="U92" s="453"/>
      <c r="V92" s="453"/>
      <c r="W92" s="453"/>
      <c r="X92" s="453"/>
      <c r="Y92" s="453"/>
      <c r="Z92" s="453"/>
      <c r="AA92" s="453"/>
      <c r="AB92" s="453"/>
      <c r="AC92" s="453"/>
      <c r="AD92" s="454"/>
      <c r="AE92" s="454"/>
    </row>
    <row r="93" spans="1:31">
      <c r="A93" s="50" t="s">
        <v>488</v>
      </c>
      <c r="C93" s="50" t="s">
        <v>492</v>
      </c>
      <c r="D93" s="50">
        <f>'15生産H12'!AC36</f>
        <v>110244</v>
      </c>
      <c r="E93" s="50">
        <f>'15生産H12'!AD36</f>
        <v>128265</v>
      </c>
      <c r="F93" s="50">
        <f>'15生産H12'!AE36</f>
        <v>141830</v>
      </c>
      <c r="G93" s="50">
        <f>'15生産H12'!AF36</f>
        <v>153179</v>
      </c>
      <c r="H93" s="50">
        <f>'15生産H12'!AG36</f>
        <v>167225</v>
      </c>
      <c r="I93" s="50">
        <f>'15生産H12'!AH36</f>
        <v>316812</v>
      </c>
      <c r="J93" s="50">
        <f>'15生産H12'!AI36</f>
        <v>365084</v>
      </c>
      <c r="K93" s="50">
        <f>'15生産H12'!AJ36</f>
        <v>391175</v>
      </c>
      <c r="L93" s="50">
        <f>'15生産H12'!AK36</f>
        <v>417887</v>
      </c>
      <c r="M93" s="50">
        <f>'15生産H12'!AL36</f>
        <v>470155</v>
      </c>
      <c r="N93" s="50">
        <f>'15生産H12'!AM36</f>
        <v>512137</v>
      </c>
      <c r="O93" s="50">
        <f>'15生産H12'!AN36</f>
        <v>523857</v>
      </c>
      <c r="P93" s="50">
        <f>'15生産H12'!AO36</f>
        <v>529184</v>
      </c>
      <c r="Q93" s="50">
        <f>'15生産H12'!AP36</f>
        <v>568480</v>
      </c>
      <c r="R93" s="50">
        <f>'15生産H12'!AQ36</f>
        <v>656456</v>
      </c>
      <c r="S93" s="50">
        <f>'15生産H12'!AR36</f>
        <v>801072</v>
      </c>
      <c r="T93" s="453">
        <v>801072</v>
      </c>
      <c r="U93" s="453">
        <v>894559</v>
      </c>
      <c r="V93" s="453">
        <v>992995</v>
      </c>
      <c r="W93" s="453">
        <v>1021968</v>
      </c>
      <c r="X93" s="453">
        <v>1000600</v>
      </c>
      <c r="Y93" s="453">
        <v>1005184</v>
      </c>
      <c r="Z93" s="453">
        <v>1140196</v>
      </c>
      <c r="AA93" s="453">
        <v>1188034</v>
      </c>
      <c r="AB93" s="453">
        <v>1264974</v>
      </c>
      <c r="AC93" s="453">
        <v>1294781</v>
      </c>
      <c r="AD93" s="454">
        <v>1330880</v>
      </c>
      <c r="AE93" s="454">
        <v>1258367</v>
      </c>
    </row>
    <row r="94" spans="1:31">
      <c r="H94" s="1601"/>
      <c r="I94" s="1601"/>
      <c r="T94" s="453"/>
      <c r="U94" s="453"/>
      <c r="V94" s="453"/>
      <c r="W94" s="453"/>
      <c r="X94" s="453"/>
      <c r="Y94" s="453"/>
      <c r="Z94" s="453"/>
      <c r="AA94" s="453"/>
      <c r="AB94" s="453"/>
      <c r="AC94" s="453"/>
      <c r="AD94" s="454"/>
      <c r="AE94" s="454"/>
    </row>
  </sheetData>
  <mergeCells count="4">
    <mergeCell ref="A4:C4"/>
    <mergeCell ref="T3:AD3"/>
    <mergeCell ref="AF4:AH4"/>
    <mergeCell ref="AN3:AX3"/>
  </mergeCells>
  <phoneticPr fontId="2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A387-6333-48A6-8052-2E2D1A094236}">
  <sheetPr>
    <tabColor theme="0"/>
  </sheetPr>
  <dimension ref="A1:BD97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0.6328125" defaultRowHeight="12"/>
  <cols>
    <col min="1" max="1" width="1.6328125" style="234" customWidth="1"/>
    <col min="2" max="2" width="27.6328125" style="234" customWidth="1"/>
    <col min="3" max="18" width="10.6328125" style="234" customWidth="1"/>
    <col min="19" max="19" width="10.453125" style="234" customWidth="1"/>
    <col min="20" max="30" width="11.6328125" style="234" customWidth="1"/>
    <col min="31" max="41" width="11.6328125" style="231" customWidth="1"/>
    <col min="42" max="42" width="11.08984375" style="232" customWidth="1"/>
    <col min="43" max="43" width="11.6328125" style="233" bestFit="1" customWidth="1"/>
    <col min="44" max="44" width="10.81640625" style="233" bestFit="1" customWidth="1"/>
    <col min="45" max="48" width="10.6328125" style="233"/>
    <col min="49" max="53" width="7.81640625" style="233" customWidth="1"/>
    <col min="54" max="54" width="9.36328125" style="233" customWidth="1"/>
    <col min="55" max="55" width="8.6328125" style="233" customWidth="1"/>
    <col min="56" max="56" width="9.08984375" style="233" customWidth="1"/>
    <col min="57" max="16384" width="10.6328125" style="233"/>
  </cols>
  <sheetData>
    <row r="1" spans="1:56">
      <c r="A1" s="2296" t="s">
        <v>226</v>
      </c>
      <c r="B1" s="2296"/>
      <c r="C1" s="2296"/>
      <c r="D1" s="2296"/>
      <c r="E1" s="2296"/>
      <c r="F1" s="2296"/>
      <c r="G1" s="2296"/>
      <c r="H1" s="2296"/>
      <c r="I1" s="2296"/>
      <c r="J1" s="2296"/>
      <c r="K1" s="2296"/>
      <c r="L1" s="2296"/>
      <c r="M1" s="2296"/>
      <c r="N1" s="2296"/>
      <c r="O1" s="2296"/>
      <c r="P1" s="2296"/>
      <c r="Q1" s="2296"/>
      <c r="R1" s="2296"/>
      <c r="S1" s="2296"/>
      <c r="T1" s="2296"/>
      <c r="U1" s="2296"/>
      <c r="V1" s="2296"/>
      <c r="W1" s="2296"/>
      <c r="X1" s="2296"/>
      <c r="Y1" s="2296"/>
      <c r="Z1" s="2296"/>
      <c r="AA1" s="2296"/>
      <c r="AB1" s="2296"/>
      <c r="AC1" s="2296"/>
      <c r="AD1" s="2296"/>
      <c r="AE1" s="2296"/>
      <c r="AF1" s="2296"/>
    </row>
    <row r="2" spans="1:56" ht="15" customHeight="1" thickBo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67" t="s">
        <v>0</v>
      </c>
      <c r="T2" s="67" t="s">
        <v>0</v>
      </c>
      <c r="U2" s="67" t="s">
        <v>0</v>
      </c>
      <c r="V2" s="67" t="s">
        <v>0</v>
      </c>
      <c r="W2" s="67" t="s">
        <v>0</v>
      </c>
      <c r="X2" s="67" t="s">
        <v>0</v>
      </c>
      <c r="Y2" s="67" t="s">
        <v>0</v>
      </c>
      <c r="Z2" s="67" t="s">
        <v>0</v>
      </c>
      <c r="AA2" s="67" t="s">
        <v>0</v>
      </c>
      <c r="AB2" s="67" t="s">
        <v>0</v>
      </c>
      <c r="AC2" s="67" t="s">
        <v>0</v>
      </c>
      <c r="AD2" s="67" t="s">
        <v>0</v>
      </c>
      <c r="AE2" s="67" t="s">
        <v>0</v>
      </c>
      <c r="AF2" s="67" t="s">
        <v>0</v>
      </c>
      <c r="AG2" s="67" t="s">
        <v>0</v>
      </c>
      <c r="AH2" s="67" t="s">
        <v>0</v>
      </c>
      <c r="AI2" s="179" t="s">
        <v>468</v>
      </c>
      <c r="AJ2" s="179" t="s">
        <v>468</v>
      </c>
      <c r="AK2" s="179" t="s">
        <v>468</v>
      </c>
      <c r="AL2" s="179" t="s">
        <v>468</v>
      </c>
      <c r="AM2" s="179" t="s">
        <v>468</v>
      </c>
      <c r="AN2" s="179" t="s">
        <v>468</v>
      </c>
      <c r="AO2" s="179" t="s">
        <v>468</v>
      </c>
      <c r="AP2" s="179" t="s">
        <v>468</v>
      </c>
      <c r="AQ2" s="179" t="s">
        <v>468</v>
      </c>
      <c r="AR2" s="179" t="s">
        <v>468</v>
      </c>
      <c r="AS2" s="179" t="s">
        <v>468</v>
      </c>
      <c r="AT2" s="179" t="s">
        <v>468</v>
      </c>
      <c r="AU2" s="70" t="s">
        <v>612</v>
      </c>
      <c r="AV2" s="70" t="s">
        <v>1027</v>
      </c>
      <c r="AW2" s="70"/>
      <c r="AX2" s="70"/>
      <c r="AY2" s="70"/>
    </row>
    <row r="3" spans="1:56" ht="14" customHeight="1" thickBot="1">
      <c r="A3" s="237"/>
      <c r="B3" s="23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423"/>
      <c r="R3" s="424" t="s">
        <v>485</v>
      </c>
      <c r="S3" s="240" t="s">
        <v>156</v>
      </c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385"/>
      <c r="AI3" s="381"/>
      <c r="AJ3" s="381"/>
      <c r="AK3" s="381"/>
      <c r="AL3" s="381"/>
      <c r="AM3" s="381"/>
      <c r="AN3" s="381"/>
      <c r="AO3" s="381"/>
      <c r="AP3" s="381"/>
      <c r="AQ3" s="381"/>
      <c r="AR3" s="381"/>
      <c r="AS3" s="382"/>
      <c r="AT3" s="382"/>
      <c r="AU3" s="383"/>
      <c r="AV3" s="383"/>
    </row>
    <row r="4" spans="1:56" ht="14" customHeight="1">
      <c r="A4" s="2264" t="s">
        <v>159</v>
      </c>
      <c r="B4" s="2265"/>
      <c r="C4" s="1534" t="s">
        <v>904</v>
      </c>
      <c r="D4" s="373" t="s">
        <v>905</v>
      </c>
      <c r="E4" s="373" t="s">
        <v>906</v>
      </c>
      <c r="F4" s="373" t="s">
        <v>907</v>
      </c>
      <c r="G4" s="373" t="s">
        <v>908</v>
      </c>
      <c r="H4" s="373" t="s">
        <v>909</v>
      </c>
      <c r="I4" s="373" t="s">
        <v>910</v>
      </c>
      <c r="J4" s="373" t="s">
        <v>911</v>
      </c>
      <c r="K4" s="373" t="s">
        <v>912</v>
      </c>
      <c r="L4" s="373" t="s">
        <v>913</v>
      </c>
      <c r="M4" s="373" t="s">
        <v>914</v>
      </c>
      <c r="N4" s="373" t="s">
        <v>915</v>
      </c>
      <c r="O4" s="373" t="s">
        <v>916</v>
      </c>
      <c r="P4" s="373" t="s">
        <v>917</v>
      </c>
      <c r="Q4" s="1184" t="s">
        <v>918</v>
      </c>
      <c r="R4" s="1182" t="s">
        <v>8</v>
      </c>
      <c r="S4" s="188" t="s">
        <v>8</v>
      </c>
      <c r="T4" s="186" t="s">
        <v>9</v>
      </c>
      <c r="U4" s="187" t="s">
        <v>10</v>
      </c>
      <c r="V4" s="186" t="s">
        <v>11</v>
      </c>
      <c r="W4" s="187" t="s">
        <v>12</v>
      </c>
      <c r="X4" s="186" t="s">
        <v>13</v>
      </c>
      <c r="Y4" s="187" t="s">
        <v>14</v>
      </c>
      <c r="Z4" s="186" t="s">
        <v>15</v>
      </c>
      <c r="AA4" s="187" t="s">
        <v>16</v>
      </c>
      <c r="AB4" s="186" t="s">
        <v>17</v>
      </c>
      <c r="AC4" s="187" t="s">
        <v>18</v>
      </c>
      <c r="AD4" s="241" t="s">
        <v>19</v>
      </c>
      <c r="AE4" s="242" t="s">
        <v>20</v>
      </c>
      <c r="AF4" s="241" t="s">
        <v>21</v>
      </c>
      <c r="AG4" s="242" t="s">
        <v>22</v>
      </c>
      <c r="AH4" s="386" t="s">
        <v>23</v>
      </c>
      <c r="AI4" s="384" t="s">
        <v>24</v>
      </c>
      <c r="AJ4" s="244" t="s">
        <v>25</v>
      </c>
      <c r="AK4" s="242" t="s">
        <v>26</v>
      </c>
      <c r="AL4" s="244" t="s">
        <v>27</v>
      </c>
      <c r="AM4" s="243" t="s">
        <v>28</v>
      </c>
      <c r="AN4" s="244" t="s">
        <v>29</v>
      </c>
      <c r="AO4" s="245" t="s">
        <v>30</v>
      </c>
      <c r="AP4" s="974" t="s">
        <v>71</v>
      </c>
      <c r="AQ4" s="245" t="s">
        <v>187</v>
      </c>
      <c r="AR4" s="363" t="s">
        <v>212</v>
      </c>
      <c r="AS4" s="384" t="s">
        <v>222</v>
      </c>
      <c r="AT4" s="974" t="s">
        <v>428</v>
      </c>
      <c r="AU4" s="243" t="s">
        <v>431</v>
      </c>
      <c r="AV4" s="243" t="s">
        <v>874</v>
      </c>
      <c r="AW4" s="363"/>
      <c r="AX4" s="1138" t="s">
        <v>860</v>
      </c>
      <c r="AY4" s="1108"/>
      <c r="AZ4" s="1140"/>
      <c r="BA4" s="1110" t="s">
        <v>859</v>
      </c>
      <c r="BB4" s="1109" t="s">
        <v>859</v>
      </c>
      <c r="BC4" s="1110" t="s">
        <v>859</v>
      </c>
      <c r="BD4" s="1111" t="s">
        <v>859</v>
      </c>
    </row>
    <row r="5" spans="1:56" s="248" customFormat="1" ht="14" customHeight="1" thickBot="1">
      <c r="A5" s="246"/>
      <c r="B5" s="247"/>
      <c r="C5" s="1536">
        <v>1975</v>
      </c>
      <c r="D5" s="1535">
        <v>1976</v>
      </c>
      <c r="E5" s="1535">
        <v>1977</v>
      </c>
      <c r="F5" s="1535">
        <v>1978</v>
      </c>
      <c r="G5" s="1535">
        <v>1979</v>
      </c>
      <c r="H5" s="1535">
        <v>1980</v>
      </c>
      <c r="I5" s="1535">
        <v>1981</v>
      </c>
      <c r="J5" s="1535">
        <v>1982</v>
      </c>
      <c r="K5" s="1535">
        <v>1983</v>
      </c>
      <c r="L5" s="1535">
        <v>1984</v>
      </c>
      <c r="M5" s="1535">
        <v>1985</v>
      </c>
      <c r="N5" s="1535">
        <v>1986</v>
      </c>
      <c r="O5" s="1535">
        <v>1987</v>
      </c>
      <c r="P5" s="1535">
        <v>1988</v>
      </c>
      <c r="Q5" s="1535">
        <v>1989</v>
      </c>
      <c r="R5" s="1547">
        <v>1990</v>
      </c>
      <c r="S5" s="75">
        <v>1990</v>
      </c>
      <c r="T5" s="73">
        <v>1991</v>
      </c>
      <c r="U5" s="74">
        <v>1992</v>
      </c>
      <c r="V5" s="73">
        <v>1993</v>
      </c>
      <c r="W5" s="74">
        <v>1994</v>
      </c>
      <c r="X5" s="73">
        <v>1995</v>
      </c>
      <c r="Y5" s="74">
        <v>1996</v>
      </c>
      <c r="Z5" s="73">
        <v>1997</v>
      </c>
      <c r="AA5" s="74">
        <v>1998</v>
      </c>
      <c r="AB5" s="73">
        <v>1999</v>
      </c>
      <c r="AC5" s="74">
        <v>2000</v>
      </c>
      <c r="AD5" s="73">
        <v>2001</v>
      </c>
      <c r="AE5" s="74">
        <v>2002</v>
      </c>
      <c r="AF5" s="73">
        <v>2003</v>
      </c>
      <c r="AG5" s="74">
        <v>2004</v>
      </c>
      <c r="AH5" s="75">
        <v>2005</v>
      </c>
      <c r="AI5" s="372">
        <v>2006</v>
      </c>
      <c r="AJ5" s="371">
        <v>2007</v>
      </c>
      <c r="AK5" s="988">
        <v>2008</v>
      </c>
      <c r="AL5" s="371">
        <v>2009</v>
      </c>
      <c r="AM5" s="364">
        <v>2010</v>
      </c>
      <c r="AN5" s="371">
        <v>2011</v>
      </c>
      <c r="AO5" s="370">
        <v>2012</v>
      </c>
      <c r="AP5" s="975">
        <v>2013</v>
      </c>
      <c r="AQ5" s="370">
        <v>2014</v>
      </c>
      <c r="AR5" s="364">
        <v>2015</v>
      </c>
      <c r="AS5" s="372">
        <v>2016</v>
      </c>
      <c r="AT5" s="975">
        <v>2017</v>
      </c>
      <c r="AU5" s="364">
        <v>2018</v>
      </c>
      <c r="AV5" s="1190">
        <v>2019</v>
      </c>
      <c r="AW5" s="1142" t="s">
        <v>862</v>
      </c>
      <c r="AX5" s="1139" t="s">
        <v>857</v>
      </c>
      <c r="AY5" s="1113" t="s">
        <v>858</v>
      </c>
      <c r="AZ5" s="1141" t="s">
        <v>852</v>
      </c>
      <c r="BA5" s="1142" t="s">
        <v>862</v>
      </c>
      <c r="BB5" s="1114" t="s">
        <v>857</v>
      </c>
      <c r="BC5" s="1115" t="s">
        <v>858</v>
      </c>
      <c r="BD5" s="1116" t="s">
        <v>852</v>
      </c>
    </row>
    <row r="6" spans="1:56" ht="14" customHeight="1">
      <c r="A6" s="249"/>
      <c r="B6" s="250" t="s">
        <v>32</v>
      </c>
      <c r="C6" s="1557">
        <f>'17支出名目H12'!W7</f>
        <v>3633156</v>
      </c>
      <c r="D6" s="1557">
        <f>'17支出名目H12'!X7</f>
        <v>4082104</v>
      </c>
      <c r="E6" s="1557">
        <f>'17支出名目H12'!Y7</f>
        <v>4456658</v>
      </c>
      <c r="F6" s="1557">
        <f>'17支出名目H12'!Z7</f>
        <v>4766355</v>
      </c>
      <c r="G6" s="1557">
        <f>'17支出名目H12'!AA7</f>
        <v>5137882</v>
      </c>
      <c r="H6" s="1557">
        <f>'17支出名目H12'!AB7</f>
        <v>5599896</v>
      </c>
      <c r="I6" s="1557">
        <f>'17支出名目H12'!AC7</f>
        <v>5978570</v>
      </c>
      <c r="J6" s="1557">
        <f>'17支出名目H12'!AD7</f>
        <v>6470990</v>
      </c>
      <c r="K6" s="1557">
        <f>'17支出名目H12'!AE7</f>
        <v>6786433</v>
      </c>
      <c r="L6" s="1557">
        <f>'17支出名目H12'!AF7</f>
        <v>7065004</v>
      </c>
      <c r="M6" s="1557">
        <f>'17支出名目H12'!AG7</f>
        <v>7461078</v>
      </c>
      <c r="N6" s="1557">
        <f>'17支出名目H12'!AH7</f>
        <v>7753956</v>
      </c>
      <c r="O6" s="1557">
        <f>'17支出名目H12'!AI7</f>
        <v>8027147</v>
      </c>
      <c r="P6" s="1557">
        <f>'17支出名目H12'!AJ7</f>
        <v>8505821</v>
      </c>
      <c r="Q6" s="1557">
        <f>'17支出名目H12'!AK7</f>
        <v>8861315</v>
      </c>
      <c r="R6" s="1559">
        <f>'17支出名目H12'!AL7</f>
        <v>9035271</v>
      </c>
      <c r="S6" s="251">
        <v>10990753</v>
      </c>
      <c r="T6" s="251">
        <v>11804416</v>
      </c>
      <c r="U6" s="251">
        <v>12167564</v>
      </c>
      <c r="V6" s="251">
        <v>12531967</v>
      </c>
      <c r="W6" s="251">
        <v>12392390</v>
      </c>
      <c r="X6" s="251">
        <v>12445766</v>
      </c>
      <c r="Y6" s="251">
        <v>12938069</v>
      </c>
      <c r="Z6" s="251">
        <v>13060120</v>
      </c>
      <c r="AA6" s="251">
        <v>13056922</v>
      </c>
      <c r="AB6" s="251">
        <v>13086937</v>
      </c>
      <c r="AC6" s="252">
        <v>13052538</v>
      </c>
      <c r="AD6" s="257">
        <v>13251936</v>
      </c>
      <c r="AE6" s="253">
        <v>13078039</v>
      </c>
      <c r="AF6" s="253">
        <v>13047050</v>
      </c>
      <c r="AG6" s="253">
        <v>13095398</v>
      </c>
      <c r="AH6" s="387">
        <v>13209418</v>
      </c>
      <c r="AI6" s="253">
        <v>13108740.706137888</v>
      </c>
      <c r="AJ6" s="253">
        <v>13289152.336426578</v>
      </c>
      <c r="AK6" s="257">
        <v>12933430.864771742</v>
      </c>
      <c r="AL6" s="253">
        <v>12738639.844262013</v>
      </c>
      <c r="AM6" s="253">
        <v>12708199.86231917</v>
      </c>
      <c r="AN6" s="253">
        <v>12708387.685429411</v>
      </c>
      <c r="AO6" s="253">
        <v>12657639.75838406</v>
      </c>
      <c r="AP6" s="257">
        <v>13189273.461746579</v>
      </c>
      <c r="AQ6" s="253">
        <v>13046235.821155073</v>
      </c>
      <c r="AR6" s="983">
        <v>13109606.547004441</v>
      </c>
      <c r="AS6" s="329">
        <v>13050033.548768487</v>
      </c>
      <c r="AT6" s="980">
        <v>13116927.910581781</v>
      </c>
      <c r="AU6" s="843">
        <f>'21QE支出名目'!D87</f>
        <v>13273525</v>
      </c>
      <c r="AV6" s="1591">
        <v>13087989</v>
      </c>
      <c r="AW6" s="843"/>
      <c r="AX6" s="1062">
        <f>(AK6-AD6)/AD6*100</f>
        <v>-2.4034611639254644</v>
      </c>
      <c r="AY6" s="1062">
        <f>(AP6-AK6)/AK6*100</f>
        <v>1.9781494921947145</v>
      </c>
      <c r="AZ6" s="1019">
        <f>(AT6-AP6)/AP6*100</f>
        <v>-0.54851809218017489</v>
      </c>
      <c r="BA6" s="1143"/>
      <c r="BB6" s="1117">
        <f>((AK6/ABS(AD6))^(1/7)-1)*100</f>
        <v>-0.34694184601453681</v>
      </c>
      <c r="BC6" s="1118">
        <f>((AP6/ABS(AK6))^(1/5)-1)*100</f>
        <v>0.39253608634506332</v>
      </c>
      <c r="BD6" s="1119">
        <f>((AT6/ABS(AP6))^(1/5)-1)*100</f>
        <v>-0.10994511133052276</v>
      </c>
    </row>
    <row r="7" spans="1:56" ht="14" customHeight="1">
      <c r="A7" s="249"/>
      <c r="B7" s="254" t="s">
        <v>33</v>
      </c>
      <c r="C7" s="231">
        <f>'17支出名目H12'!W8</f>
        <v>3585747</v>
      </c>
      <c r="D7" s="231">
        <f>'17支出名目H12'!X8</f>
        <v>4030577</v>
      </c>
      <c r="E7" s="231">
        <f>'17支出名目H12'!Y8</f>
        <v>4387565</v>
      </c>
      <c r="F7" s="231">
        <f>'17支出名目H12'!Z8</f>
        <v>4697630</v>
      </c>
      <c r="G7" s="231">
        <f>'17支出名目H12'!AA8</f>
        <v>5052065</v>
      </c>
      <c r="H7" s="231">
        <f>'17支出名目H12'!AB8</f>
        <v>5509761</v>
      </c>
      <c r="I7" s="231">
        <f>'17支出名目H12'!AC8</f>
        <v>5879258</v>
      </c>
      <c r="J7" s="231">
        <f>'17支出名目H12'!AD8</f>
        <v>6374899</v>
      </c>
      <c r="K7" s="231">
        <f>'17支出名目H12'!AE8</f>
        <v>6678158</v>
      </c>
      <c r="L7" s="231">
        <f>'17支出名目H12'!AF8</f>
        <v>6948947</v>
      </c>
      <c r="M7" s="231">
        <f>'17支出名目H12'!AG8</f>
        <v>7340279</v>
      </c>
      <c r="N7" s="231">
        <f>'17支出名目H12'!AH8</f>
        <v>7632658</v>
      </c>
      <c r="O7" s="231">
        <f>'17支出名目H12'!AI8</f>
        <v>7900058</v>
      </c>
      <c r="P7" s="231">
        <f>'17支出名目H12'!AJ8</f>
        <v>8370144</v>
      </c>
      <c r="Q7" s="231">
        <f>'17支出名目H12'!AK8</f>
        <v>8717064</v>
      </c>
      <c r="R7" s="231">
        <f>'17支出名目H12'!AL8</f>
        <v>8894633</v>
      </c>
      <c r="S7" s="255">
        <v>10848122</v>
      </c>
      <c r="T7" s="255">
        <v>11642708</v>
      </c>
      <c r="U7" s="255">
        <v>11987984</v>
      </c>
      <c r="V7" s="255">
        <v>12343205</v>
      </c>
      <c r="W7" s="255">
        <v>12199428</v>
      </c>
      <c r="X7" s="255">
        <v>12240596</v>
      </c>
      <c r="Y7" s="255">
        <v>12728726</v>
      </c>
      <c r="Z7" s="255">
        <v>12855998</v>
      </c>
      <c r="AA7" s="255">
        <v>12825732</v>
      </c>
      <c r="AB7" s="255">
        <v>12846980</v>
      </c>
      <c r="AC7" s="256">
        <v>12840146</v>
      </c>
      <c r="AD7" s="257">
        <v>13026220</v>
      </c>
      <c r="AE7" s="253">
        <v>12860783</v>
      </c>
      <c r="AF7" s="253">
        <v>12810124</v>
      </c>
      <c r="AG7" s="253">
        <v>12847986</v>
      </c>
      <c r="AH7" s="387">
        <v>12957722</v>
      </c>
      <c r="AI7" s="253">
        <v>12856073.593993887</v>
      </c>
      <c r="AJ7" s="253">
        <v>13045049.005626578</v>
      </c>
      <c r="AK7" s="257">
        <v>12694146.477698741</v>
      </c>
      <c r="AL7" s="253">
        <v>12497566.048294013</v>
      </c>
      <c r="AM7" s="253">
        <v>12454154.754074169</v>
      </c>
      <c r="AN7" s="253">
        <v>12432471.02732541</v>
      </c>
      <c r="AO7" s="253">
        <v>12369484.366436061</v>
      </c>
      <c r="AP7" s="257">
        <v>12900171.806146579</v>
      </c>
      <c r="AQ7" s="253">
        <v>12765427.216008073</v>
      </c>
      <c r="AR7" s="983">
        <v>12782715.848220441</v>
      </c>
      <c r="AS7" s="329">
        <v>12694965.036684487</v>
      </c>
      <c r="AT7" s="980">
        <v>12755795.421026781</v>
      </c>
      <c r="AU7" s="843"/>
      <c r="AV7" s="843"/>
      <c r="AW7" s="843"/>
      <c r="AX7" s="1062">
        <f t="shared" ref="AX7:AX50" si="0">(AK7-AD7)/AD7*100</f>
        <v>-2.5492700284599716</v>
      </c>
      <c r="AY7" s="1062">
        <f t="shared" ref="AY7:AY50" si="1">(AP7-AK7)/AK7*100</f>
        <v>1.6229947307586658</v>
      </c>
      <c r="AZ7" s="1019">
        <f t="shared" ref="AZ7:AZ50" si="2">(AT7-AP7)/AP7*100</f>
        <v>-1.1191818782677472</v>
      </c>
      <c r="BA7" s="1143"/>
      <c r="BB7" s="1117">
        <f t="shared" ref="BB7:BB50" si="3">((AK7/ABS(AD7))^(1/7)-1)*100</f>
        <v>-0.36822423334331722</v>
      </c>
      <c r="BC7" s="1118">
        <f t="shared" ref="BC7:BC50" si="4">((AP7/ABS(AK7))^(1/5)-1)*100</f>
        <v>0.32251194705725794</v>
      </c>
      <c r="BD7" s="1119">
        <f t="shared" ref="BD7:BD50" si="5">((AT7/ABS(AP7))^(1/5)-1)*100</f>
        <v>-0.22484521217041031</v>
      </c>
    </row>
    <row r="8" spans="1:56" ht="14" customHeight="1">
      <c r="A8" s="249"/>
      <c r="B8" s="254" t="s">
        <v>55</v>
      </c>
      <c r="C8" s="231">
        <f>'17支出名目H12'!W9</f>
        <v>1152404</v>
      </c>
      <c r="D8" s="231">
        <f>'17支出名目H12'!X9</f>
        <v>1295366</v>
      </c>
      <c r="E8" s="231">
        <f>'17支出名目H12'!Y9</f>
        <v>1410095</v>
      </c>
      <c r="F8" s="231">
        <f>'17支出名目H12'!Z9</f>
        <v>1509748</v>
      </c>
      <c r="G8" s="231">
        <f>'17支出名目H12'!AA9</f>
        <v>1623656</v>
      </c>
      <c r="H8" s="231">
        <f>'17支出名目H12'!AB9</f>
        <v>1770752</v>
      </c>
      <c r="I8" s="231">
        <f>'17支出名目H12'!AC9</f>
        <v>1844332</v>
      </c>
      <c r="J8" s="231">
        <f>'17支出名目H12'!AD9</f>
        <v>1943586</v>
      </c>
      <c r="K8" s="231">
        <f>'17支出名目H12'!AE9</f>
        <v>2025949</v>
      </c>
      <c r="L8" s="231">
        <f>'17支出名目H12'!AF9</f>
        <v>2079035</v>
      </c>
      <c r="M8" s="231">
        <f>'17支出名目H12'!AG9</f>
        <v>2160399</v>
      </c>
      <c r="N8" s="231">
        <f>'17支出名目H12'!AH9</f>
        <v>2201685</v>
      </c>
      <c r="O8" s="231">
        <f>'17支出名目H12'!AI9</f>
        <v>2231029</v>
      </c>
      <c r="P8" s="231">
        <f>'17支出名目H12'!AJ9</f>
        <v>2305771</v>
      </c>
      <c r="Q8" s="231">
        <f>'17支出名目H12'!AK9</f>
        <v>2316502</v>
      </c>
      <c r="R8" s="231">
        <f>'17支出名目H12'!AL9</f>
        <v>2443751</v>
      </c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8"/>
      <c r="AD8" s="257">
        <v>1732327</v>
      </c>
      <c r="AE8" s="253">
        <v>1682358</v>
      </c>
      <c r="AF8" s="253">
        <v>1701179</v>
      </c>
      <c r="AG8" s="253">
        <v>1704673</v>
      </c>
      <c r="AH8" s="387">
        <v>1678932</v>
      </c>
      <c r="AI8" s="253">
        <v>1668422.7742361231</v>
      </c>
      <c r="AJ8" s="253">
        <v>1709169.8917308329</v>
      </c>
      <c r="AK8" s="257">
        <v>1759659.2986933971</v>
      </c>
      <c r="AL8" s="253">
        <v>1784658.9541978922</v>
      </c>
      <c r="AM8" s="253">
        <v>1822672.0314199529</v>
      </c>
      <c r="AN8" s="253">
        <v>1829376.6620234286</v>
      </c>
      <c r="AO8" s="253">
        <v>1866004.5193466959</v>
      </c>
      <c r="AP8" s="257">
        <v>1908418.8641054323</v>
      </c>
      <c r="AQ8" s="253">
        <v>1943829.6667708789</v>
      </c>
      <c r="AR8" s="983">
        <v>2044476.5942771707</v>
      </c>
      <c r="AS8" s="329">
        <v>2049773.2904491206</v>
      </c>
      <c r="AT8" s="980">
        <v>2056242.7602950407</v>
      </c>
      <c r="AU8" s="843"/>
      <c r="AV8" s="843"/>
      <c r="AW8" s="843"/>
      <c r="AX8" s="1062">
        <f t="shared" si="0"/>
        <v>1.5777794084717887</v>
      </c>
      <c r="AY8" s="1062">
        <f t="shared" si="1"/>
        <v>8.4538845401774037</v>
      </c>
      <c r="AZ8" s="1019">
        <f t="shared" si="2"/>
        <v>7.7458832004839007</v>
      </c>
      <c r="BA8" s="1143"/>
      <c r="BB8" s="1117">
        <f t="shared" si="3"/>
        <v>0.22388766393011128</v>
      </c>
      <c r="BC8" s="1118">
        <f t="shared" si="4"/>
        <v>1.6363411690450969</v>
      </c>
      <c r="BD8" s="1119">
        <f t="shared" si="5"/>
        <v>1.503294192128668</v>
      </c>
    </row>
    <row r="9" spans="1:56" ht="14" customHeight="1">
      <c r="A9" s="249"/>
      <c r="B9" s="254" t="s">
        <v>56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1558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8"/>
      <c r="AD9" s="257">
        <v>438865</v>
      </c>
      <c r="AE9" s="253">
        <v>467571</v>
      </c>
      <c r="AF9" s="253">
        <v>413922</v>
      </c>
      <c r="AG9" s="253">
        <v>370846</v>
      </c>
      <c r="AH9" s="387">
        <v>335014</v>
      </c>
      <c r="AI9" s="253">
        <v>331802.74894149491</v>
      </c>
      <c r="AJ9" s="253">
        <v>317429.97628714348</v>
      </c>
      <c r="AK9" s="257">
        <v>301823.27611197357</v>
      </c>
      <c r="AL9" s="253">
        <v>291343.49806059711</v>
      </c>
      <c r="AM9" s="253">
        <v>287778.15031220618</v>
      </c>
      <c r="AN9" s="253">
        <v>291930.77914769849</v>
      </c>
      <c r="AO9" s="253">
        <v>286028.05904213665</v>
      </c>
      <c r="AP9" s="257">
        <v>285665.82099909586</v>
      </c>
      <c r="AQ9" s="253">
        <v>266896.64066066773</v>
      </c>
      <c r="AR9" s="983">
        <v>271834.64445681049</v>
      </c>
      <c r="AS9" s="329">
        <v>262033.37447708898</v>
      </c>
      <c r="AT9" s="980">
        <v>251759.87264168015</v>
      </c>
      <c r="AU9" s="843"/>
      <c r="AV9" s="843"/>
      <c r="AW9" s="843"/>
      <c r="AX9" s="1062">
        <f t="shared" si="0"/>
        <v>-31.226396246687806</v>
      </c>
      <c r="AY9" s="1062">
        <f t="shared" si="1"/>
        <v>-5.3532833255986016</v>
      </c>
      <c r="AZ9" s="1019">
        <f t="shared" si="2"/>
        <v>-11.869095238216481</v>
      </c>
      <c r="BA9" s="1143"/>
      <c r="BB9" s="1117">
        <f t="shared" si="3"/>
        <v>-5.2073771025000992</v>
      </c>
      <c r="BC9" s="1118">
        <f t="shared" si="4"/>
        <v>-1.0943479262512379</v>
      </c>
      <c r="BD9" s="1119">
        <f t="shared" si="5"/>
        <v>-2.4952786000901783</v>
      </c>
    </row>
    <row r="10" spans="1:56" ht="14" customHeight="1">
      <c r="A10" s="249"/>
      <c r="B10" s="254" t="s">
        <v>57</v>
      </c>
      <c r="C10" s="231">
        <f>'17支出名目H12'!W13</f>
        <v>288043</v>
      </c>
      <c r="D10" s="231">
        <f>'17支出名目H12'!X13</f>
        <v>323775</v>
      </c>
      <c r="E10" s="231">
        <f>'17支出名目H12'!Y13</f>
        <v>352452</v>
      </c>
      <c r="F10" s="231">
        <f>'17支出名目H12'!Z13</f>
        <v>377359</v>
      </c>
      <c r="G10" s="231">
        <f>'17支出名目H12'!AA13</f>
        <v>405831</v>
      </c>
      <c r="H10" s="231">
        <f>'17支出名目H12'!AB13</f>
        <v>442597</v>
      </c>
      <c r="I10" s="231">
        <f>'17支出名目H12'!AC13</f>
        <v>451211</v>
      </c>
      <c r="J10" s="231">
        <f>'17支出名目H12'!AD13</f>
        <v>489476</v>
      </c>
      <c r="K10" s="231">
        <f>'17支出名目H12'!AE13</f>
        <v>493217</v>
      </c>
      <c r="L10" s="231">
        <f>'17支出名目H12'!AF13</f>
        <v>503181</v>
      </c>
      <c r="M10" s="231">
        <f>'17支出名目H12'!AG13</f>
        <v>547598</v>
      </c>
      <c r="N10" s="231">
        <f>'17支出名目H12'!AH13</f>
        <v>541075</v>
      </c>
      <c r="O10" s="231">
        <f>'17支出名目H12'!AI13</f>
        <v>538965</v>
      </c>
      <c r="P10" s="231">
        <f>'17支出名目H12'!AJ13</f>
        <v>588604</v>
      </c>
      <c r="Q10" s="231">
        <f>'17支出名目H12'!AK13</f>
        <v>602412</v>
      </c>
      <c r="R10" s="231">
        <f>'17支出名目H12'!AL13</f>
        <v>616703</v>
      </c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8"/>
      <c r="AD10" s="257">
        <v>527472</v>
      </c>
      <c r="AE10" s="253">
        <v>528035</v>
      </c>
      <c r="AF10" s="253">
        <v>451745</v>
      </c>
      <c r="AG10" s="253">
        <v>454842</v>
      </c>
      <c r="AH10" s="387">
        <v>411138</v>
      </c>
      <c r="AI10" s="253">
        <v>443880.97757840547</v>
      </c>
      <c r="AJ10" s="253">
        <v>435469.16129929753</v>
      </c>
      <c r="AK10" s="257">
        <v>434873.36443296779</v>
      </c>
      <c r="AL10" s="253">
        <v>430273.25866632932</v>
      </c>
      <c r="AM10" s="253">
        <v>423199.37043040805</v>
      </c>
      <c r="AN10" s="253">
        <v>434381.13357495726</v>
      </c>
      <c r="AO10" s="253">
        <v>439661.54246477864</v>
      </c>
      <c r="AP10" s="257">
        <v>491729.53545358422</v>
      </c>
      <c r="AQ10" s="253">
        <v>494423.64534595353</v>
      </c>
      <c r="AR10" s="983">
        <v>486418.68631598225</v>
      </c>
      <c r="AS10" s="329">
        <v>449948.1786188712</v>
      </c>
      <c r="AT10" s="980">
        <v>415166.45163581299</v>
      </c>
      <c r="AU10" s="843"/>
      <c r="AV10" s="843"/>
      <c r="AW10" s="843"/>
      <c r="AX10" s="1062">
        <f t="shared" si="0"/>
        <v>-17.55517554809207</v>
      </c>
      <c r="AY10" s="1062">
        <f t="shared" si="1"/>
        <v>13.07419025185672</v>
      </c>
      <c r="AZ10" s="1019">
        <f t="shared" si="2"/>
        <v>-15.570161704268473</v>
      </c>
      <c r="BA10" s="1143"/>
      <c r="BB10" s="1117">
        <f t="shared" si="3"/>
        <v>-2.720049147524628</v>
      </c>
      <c r="BC10" s="1118">
        <f t="shared" si="4"/>
        <v>2.4879242687787739</v>
      </c>
      <c r="BD10" s="1119">
        <f t="shared" si="5"/>
        <v>-3.3283365849448465</v>
      </c>
    </row>
    <row r="11" spans="1:56" ht="14" customHeight="1">
      <c r="A11" s="249"/>
      <c r="B11" s="254" t="s">
        <v>58</v>
      </c>
      <c r="C11" s="231">
        <f>'17支出名目H12'!W10</f>
        <v>530803</v>
      </c>
      <c r="D11" s="231">
        <f>'17支出名目H12'!X10</f>
        <v>596653</v>
      </c>
      <c r="E11" s="231">
        <f>'17支出名目H12'!Y10</f>
        <v>649498</v>
      </c>
      <c r="F11" s="231">
        <f>'17支出名目H12'!Z10</f>
        <v>695398</v>
      </c>
      <c r="G11" s="231">
        <f>'17支出名目H12'!AA10</f>
        <v>747866</v>
      </c>
      <c r="H11" s="231">
        <f>'17支出名目H12'!AB10</f>
        <v>815620</v>
      </c>
      <c r="I11" s="231">
        <f>'17支出名目H12'!AC10</f>
        <v>879157</v>
      </c>
      <c r="J11" s="231">
        <f>'17支出名目H12'!AD10</f>
        <v>949518</v>
      </c>
      <c r="K11" s="231">
        <f>'17支出名目H12'!AE10</f>
        <v>1023021</v>
      </c>
      <c r="L11" s="231">
        <f>'17支出名目H12'!AF10</f>
        <v>1095825</v>
      </c>
      <c r="M11" s="231">
        <f>'17支出名目H12'!AG10</f>
        <v>1164484</v>
      </c>
      <c r="N11" s="231">
        <f>'17支出名目H12'!AH10</f>
        <v>1243339</v>
      </c>
      <c r="O11" s="231">
        <f>'17支出名目H12'!AI10</f>
        <v>1322261</v>
      </c>
      <c r="P11" s="231">
        <f>'17支出名目H12'!AJ10</f>
        <v>1403743</v>
      </c>
      <c r="Q11" s="231">
        <f>'17支出名目H12'!AK10</f>
        <v>1569419</v>
      </c>
      <c r="R11" s="231">
        <f>'17支出名目H12'!AL10</f>
        <v>1786422</v>
      </c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8"/>
      <c r="AD11" s="257">
        <v>3168791</v>
      </c>
      <c r="AE11" s="253">
        <v>3178403</v>
      </c>
      <c r="AF11" s="253">
        <v>3156756</v>
      </c>
      <c r="AG11" s="253">
        <v>3232509</v>
      </c>
      <c r="AH11" s="387">
        <v>3260269</v>
      </c>
      <c r="AI11" s="253">
        <v>3338351.9836287731</v>
      </c>
      <c r="AJ11" s="253">
        <v>3409464.4640392256</v>
      </c>
      <c r="AK11" s="257">
        <v>3278692.1890018233</v>
      </c>
      <c r="AL11" s="253">
        <v>3278846.5638978221</v>
      </c>
      <c r="AM11" s="253">
        <v>3330310.0621374366</v>
      </c>
      <c r="AN11" s="253">
        <v>3365366.0932387183</v>
      </c>
      <c r="AO11" s="253">
        <v>3415612.2413001084</v>
      </c>
      <c r="AP11" s="257">
        <v>3657448.6226634244</v>
      </c>
      <c r="AQ11" s="253">
        <v>3667938.0391061101</v>
      </c>
      <c r="AR11" s="983">
        <v>3633238.6145949941</v>
      </c>
      <c r="AS11" s="329">
        <v>3622162.7868347289</v>
      </c>
      <c r="AT11" s="980">
        <v>3763541.3406219087</v>
      </c>
      <c r="AU11" s="843"/>
      <c r="AV11" s="843"/>
      <c r="AW11" s="843"/>
      <c r="AX11" s="1062">
        <f t="shared" si="0"/>
        <v>3.4682372236548042</v>
      </c>
      <c r="AY11" s="1062">
        <f t="shared" si="1"/>
        <v>11.552058315572191</v>
      </c>
      <c r="AZ11" s="1019">
        <f t="shared" si="2"/>
        <v>2.900730233121513</v>
      </c>
      <c r="BA11" s="1143"/>
      <c r="BB11" s="1117">
        <f t="shared" si="3"/>
        <v>0.48825226987028181</v>
      </c>
      <c r="BC11" s="1118">
        <f t="shared" si="4"/>
        <v>2.2105011350325388</v>
      </c>
      <c r="BD11" s="1119">
        <f t="shared" si="5"/>
        <v>0.57352948596858244</v>
      </c>
    </row>
    <row r="12" spans="1:56" ht="14" customHeight="1">
      <c r="A12" s="249"/>
      <c r="B12" s="254" t="s">
        <v>59</v>
      </c>
      <c r="C12" s="231">
        <f>'17支出名目H12'!W12</f>
        <v>141775</v>
      </c>
      <c r="D12" s="231">
        <f>'17支出名目H12'!X12</f>
        <v>159363</v>
      </c>
      <c r="E12" s="231">
        <f>'17支出名目H12'!Y12</f>
        <v>173478</v>
      </c>
      <c r="F12" s="231">
        <f>'17支出名目H12'!Z12</f>
        <v>185737</v>
      </c>
      <c r="G12" s="231">
        <f>'17支出名目H12'!AA12</f>
        <v>199751</v>
      </c>
      <c r="H12" s="231">
        <f>'17支出名目H12'!AB12</f>
        <v>217847</v>
      </c>
      <c r="I12" s="231">
        <f>'17支出名目H12'!AC12</f>
        <v>237194</v>
      </c>
      <c r="J12" s="231">
        <f>'17支出名目H12'!AD12</f>
        <v>258803</v>
      </c>
      <c r="K12" s="231">
        <f>'17支出名目H12'!AE12</f>
        <v>257025</v>
      </c>
      <c r="L12" s="231">
        <f>'17支出名目H12'!AF12</f>
        <v>282620</v>
      </c>
      <c r="M12" s="231">
        <f>'17支出名目H12'!AG12</f>
        <v>296521</v>
      </c>
      <c r="N12" s="231">
        <f>'17支出名目H12'!AH12</f>
        <v>298878</v>
      </c>
      <c r="O12" s="231">
        <f>'17支出名目H12'!AI12</f>
        <v>303720</v>
      </c>
      <c r="P12" s="231">
        <f>'17支出名目H12'!AJ12</f>
        <v>317313</v>
      </c>
      <c r="Q12" s="231">
        <f>'17支出名目H12'!AK12</f>
        <v>314751</v>
      </c>
      <c r="R12" s="231">
        <f>'17支出名目H12'!AL12</f>
        <v>307561</v>
      </c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8"/>
      <c r="AD12" s="257">
        <v>631984</v>
      </c>
      <c r="AE12" s="253">
        <v>563144</v>
      </c>
      <c r="AF12" s="253">
        <v>575570</v>
      </c>
      <c r="AG12" s="253">
        <v>533153</v>
      </c>
      <c r="AH12" s="387">
        <v>603925</v>
      </c>
      <c r="AI12" s="253">
        <v>521121.55641144764</v>
      </c>
      <c r="AJ12" s="253">
        <v>506567.40165450063</v>
      </c>
      <c r="AK12" s="257">
        <v>501001.47219392634</v>
      </c>
      <c r="AL12" s="253">
        <v>474442.19375774829</v>
      </c>
      <c r="AM12" s="253">
        <v>478465.13120758662</v>
      </c>
      <c r="AN12" s="253">
        <v>444027.3925109469</v>
      </c>
      <c r="AO12" s="253">
        <v>456932.45141621522</v>
      </c>
      <c r="AP12" s="257">
        <v>534287.5739369489</v>
      </c>
      <c r="AQ12" s="253">
        <v>514526.17459850031</v>
      </c>
      <c r="AR12" s="983">
        <v>514148.46315202932</v>
      </c>
      <c r="AS12" s="329">
        <v>517881.02410551911</v>
      </c>
      <c r="AT12" s="980">
        <v>521750.697574978</v>
      </c>
      <c r="AU12" s="843"/>
      <c r="AV12" s="843"/>
      <c r="AW12" s="843"/>
      <c r="AX12" s="1062">
        <f t="shared" si="0"/>
        <v>-20.72560821256134</v>
      </c>
      <c r="AY12" s="1062">
        <f t="shared" si="1"/>
        <v>6.6439129604270439</v>
      </c>
      <c r="AZ12" s="1019">
        <f t="shared" si="2"/>
        <v>-2.3464660182140751</v>
      </c>
      <c r="BA12" s="1143"/>
      <c r="BB12" s="1117">
        <f t="shared" si="3"/>
        <v>-3.2634895924591567</v>
      </c>
      <c r="BC12" s="1118">
        <f t="shared" si="4"/>
        <v>1.2948147083645001</v>
      </c>
      <c r="BD12" s="1119">
        <f t="shared" si="5"/>
        <v>-0.47376097614368895</v>
      </c>
    </row>
    <row r="13" spans="1:56" ht="14" customHeight="1">
      <c r="A13" s="249"/>
      <c r="B13" s="254" t="s">
        <v>60</v>
      </c>
      <c r="C13" s="231">
        <f>'17支出名目H12'!W14</f>
        <v>108615</v>
      </c>
      <c r="D13" s="231">
        <f>'17支出名目H12'!X14</f>
        <v>122089</v>
      </c>
      <c r="E13" s="231">
        <f>'17支出名目H12'!Y14</f>
        <v>132903</v>
      </c>
      <c r="F13" s="231">
        <f>'17支出名目H12'!Z14</f>
        <v>142295</v>
      </c>
      <c r="G13" s="231">
        <f>'17支出名目H12'!AA14</f>
        <v>153031</v>
      </c>
      <c r="H13" s="231">
        <f>'17支出名目H12'!AB14</f>
        <v>166895</v>
      </c>
      <c r="I13" s="231">
        <f>'17支出名目H12'!AC14</f>
        <v>180280</v>
      </c>
      <c r="J13" s="231">
        <f>'17支出名目H12'!AD14</f>
        <v>192146</v>
      </c>
      <c r="K13" s="231">
        <f>'17支出名目H12'!AE14</f>
        <v>199451</v>
      </c>
      <c r="L13" s="231">
        <f>'17支出名目H12'!AF14</f>
        <v>207137</v>
      </c>
      <c r="M13" s="231">
        <f>'17支出名目H12'!AG14</f>
        <v>214172</v>
      </c>
      <c r="N13" s="231">
        <f>'17支出名目H12'!AH14</f>
        <v>226943</v>
      </c>
      <c r="O13" s="231">
        <f>'17支出名目H12'!AI14</f>
        <v>240406</v>
      </c>
      <c r="P13" s="231">
        <f>'17支出名目H12'!AJ14</f>
        <v>249877</v>
      </c>
      <c r="Q13" s="231">
        <f>'17支出名目H12'!AK14</f>
        <v>262241</v>
      </c>
      <c r="R13" s="231">
        <f>'17支出名目H12'!AL14</f>
        <v>268316</v>
      </c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8"/>
      <c r="AD13" s="257">
        <v>266369</v>
      </c>
      <c r="AE13" s="253">
        <v>261951</v>
      </c>
      <c r="AF13" s="253">
        <v>285050</v>
      </c>
      <c r="AG13" s="253">
        <v>290385</v>
      </c>
      <c r="AH13" s="387">
        <v>293028</v>
      </c>
      <c r="AI13" s="253">
        <v>270487.66047991352</v>
      </c>
      <c r="AJ13" s="253">
        <v>300973.34284747374</v>
      </c>
      <c r="AK13" s="257">
        <v>307869.98195565469</v>
      </c>
      <c r="AL13" s="253">
        <v>318200.5533231736</v>
      </c>
      <c r="AM13" s="253">
        <v>317717.21103836701</v>
      </c>
      <c r="AN13" s="253">
        <v>324640.9535958058</v>
      </c>
      <c r="AO13" s="253">
        <v>318504.61842674908</v>
      </c>
      <c r="AP13" s="257">
        <v>324632.90377873922</v>
      </c>
      <c r="AQ13" s="253">
        <v>326820.25555290753</v>
      </c>
      <c r="AR13" s="983">
        <v>338922.42789771251</v>
      </c>
      <c r="AS13" s="329">
        <v>335332.75232993881</v>
      </c>
      <c r="AT13" s="980">
        <v>326735.49508490053</v>
      </c>
      <c r="AU13" s="843"/>
      <c r="AV13" s="843"/>
      <c r="AW13" s="843"/>
      <c r="AX13" s="1062">
        <f t="shared" si="0"/>
        <v>15.580259698258688</v>
      </c>
      <c r="AY13" s="1062">
        <f t="shared" si="1"/>
        <v>5.4448055366109207</v>
      </c>
      <c r="AZ13" s="1019">
        <f t="shared" si="2"/>
        <v>0.64768274616869337</v>
      </c>
      <c r="BA13" s="1143"/>
      <c r="BB13" s="1117">
        <f t="shared" si="3"/>
        <v>2.0900416157231261</v>
      </c>
      <c r="BC13" s="1118">
        <f t="shared" si="4"/>
        <v>1.0659908199061485</v>
      </c>
      <c r="BD13" s="1119">
        <f t="shared" si="5"/>
        <v>0.12920225315022904</v>
      </c>
    </row>
    <row r="14" spans="1:56" ht="14" customHeight="1">
      <c r="A14" s="249"/>
      <c r="B14" s="254" t="s">
        <v>61</v>
      </c>
      <c r="C14" s="231">
        <f>'17支出名目H12'!W15</f>
        <v>331943</v>
      </c>
      <c r="D14" s="231">
        <f>'17支出名目H12'!X15</f>
        <v>373122</v>
      </c>
      <c r="E14" s="231">
        <f>'17支出名目H12'!Y15</f>
        <v>406170</v>
      </c>
      <c r="F14" s="231">
        <f>'17支出名目H12'!Z15</f>
        <v>434874</v>
      </c>
      <c r="G14" s="231">
        <f>'17支出名目H12'!AA15</f>
        <v>467685</v>
      </c>
      <c r="H14" s="231">
        <f>'17支出名目H12'!AB15</f>
        <v>510055</v>
      </c>
      <c r="I14" s="231">
        <f>'17支出名目H12'!AC15</f>
        <v>565209</v>
      </c>
      <c r="J14" s="231">
        <f>'17支出名目H12'!AD15</f>
        <v>622145</v>
      </c>
      <c r="K14" s="231">
        <f>'17支出名目H12'!AE15</f>
        <v>657383</v>
      </c>
      <c r="L14" s="231">
        <f>'17支出名目H12'!AF15</f>
        <v>691989</v>
      </c>
      <c r="M14" s="231">
        <f>'17支出名目H12'!AG15</f>
        <v>712341</v>
      </c>
      <c r="N14" s="231">
        <f>'17支出名目H12'!AH15</f>
        <v>713159</v>
      </c>
      <c r="O14" s="231">
        <f>'17支出名目H12'!AI15</f>
        <v>761082</v>
      </c>
      <c r="P14" s="231">
        <f>'17支出名目H12'!AJ15</f>
        <v>802675</v>
      </c>
      <c r="Q14" s="231">
        <f>'17支出名目H12'!AK15</f>
        <v>872207</v>
      </c>
      <c r="R14" s="231">
        <f>'17支出名目H12'!AL15</f>
        <v>926606</v>
      </c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8"/>
      <c r="AD14" s="257">
        <v>1321293</v>
      </c>
      <c r="AE14" s="253">
        <v>1304432</v>
      </c>
      <c r="AF14" s="253">
        <v>1344522</v>
      </c>
      <c r="AG14" s="253">
        <v>1365485</v>
      </c>
      <c r="AH14" s="387">
        <v>1421853</v>
      </c>
      <c r="AI14" s="253">
        <v>1354773.1319731295</v>
      </c>
      <c r="AJ14" s="253">
        <v>1349786.6660638887</v>
      </c>
      <c r="AK14" s="257">
        <v>1307249.8708885063</v>
      </c>
      <c r="AL14" s="253">
        <v>1295030.7685232679</v>
      </c>
      <c r="AM14" s="253">
        <v>1248793.5605552064</v>
      </c>
      <c r="AN14" s="253">
        <v>1284811.9031023607</v>
      </c>
      <c r="AO14" s="253">
        <v>1295121.408122963</v>
      </c>
      <c r="AP14" s="257">
        <v>1291308.071709007</v>
      </c>
      <c r="AQ14" s="253">
        <v>1250263.7447086396</v>
      </c>
      <c r="AR14" s="983">
        <v>1164411.9894798642</v>
      </c>
      <c r="AS14" s="329">
        <v>1178789.6697629993</v>
      </c>
      <c r="AT14" s="980">
        <v>1170682.0895614498</v>
      </c>
      <c r="AU14" s="843"/>
      <c r="AV14" s="843"/>
      <c r="AW14" s="843"/>
      <c r="AX14" s="1062">
        <f t="shared" si="0"/>
        <v>-1.0628323249645391</v>
      </c>
      <c r="AY14" s="1062">
        <f t="shared" si="1"/>
        <v>-1.2194913562059877</v>
      </c>
      <c r="AZ14" s="1019">
        <f t="shared" si="2"/>
        <v>-9.3413790860853503</v>
      </c>
      <c r="BA14" s="1143"/>
      <c r="BB14" s="1117">
        <f t="shared" si="3"/>
        <v>-0.15252937396826871</v>
      </c>
      <c r="BC14" s="1118">
        <f t="shared" si="4"/>
        <v>-0.2450967787553826</v>
      </c>
      <c r="BD14" s="1119">
        <f t="shared" si="5"/>
        <v>-1.9422730709950375</v>
      </c>
    </row>
    <row r="15" spans="1:56" ht="14" customHeight="1">
      <c r="A15" s="249"/>
      <c r="B15" s="254" t="s">
        <v>62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1558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8"/>
      <c r="AD15" s="257">
        <v>271385</v>
      </c>
      <c r="AE15" s="253">
        <v>293392</v>
      </c>
      <c r="AF15" s="253">
        <v>310866</v>
      </c>
      <c r="AG15" s="253">
        <v>323003</v>
      </c>
      <c r="AH15" s="387">
        <v>309211</v>
      </c>
      <c r="AI15" s="253">
        <v>332158.71461065527</v>
      </c>
      <c r="AJ15" s="253">
        <v>351586.72756132256</v>
      </c>
      <c r="AK15" s="257">
        <v>368387.60161189025</v>
      </c>
      <c r="AL15" s="253">
        <v>394093.94694012858</v>
      </c>
      <c r="AM15" s="253">
        <v>412719.06495027116</v>
      </c>
      <c r="AN15" s="253">
        <v>422221.99366700678</v>
      </c>
      <c r="AO15" s="253">
        <v>422075.25861974276</v>
      </c>
      <c r="AP15" s="257">
        <v>438434.23426903138</v>
      </c>
      <c r="AQ15" s="253">
        <v>451725.93249031657</v>
      </c>
      <c r="AR15" s="983">
        <v>438414.27569046163</v>
      </c>
      <c r="AS15" s="329">
        <v>447373.60863545176</v>
      </c>
      <c r="AT15" s="980">
        <v>456548.26407340349</v>
      </c>
      <c r="AU15" s="843"/>
      <c r="AV15" s="843"/>
      <c r="AW15" s="843"/>
      <c r="AX15" s="1062">
        <f t="shared" si="0"/>
        <v>35.743538372382503</v>
      </c>
      <c r="AY15" s="1062">
        <f t="shared" si="1"/>
        <v>19.014383858373662</v>
      </c>
      <c r="AZ15" s="1019">
        <f t="shared" si="2"/>
        <v>4.131527236820884</v>
      </c>
      <c r="BA15" s="1143"/>
      <c r="BB15" s="1117">
        <f t="shared" si="3"/>
        <v>4.4623714641963241</v>
      </c>
      <c r="BC15" s="1118">
        <f t="shared" si="4"/>
        <v>3.5427965527328853</v>
      </c>
      <c r="BD15" s="1119">
        <f t="shared" si="5"/>
        <v>0.8129788523588255</v>
      </c>
    </row>
    <row r="16" spans="1:56" ht="14" customHeight="1">
      <c r="A16" s="249"/>
      <c r="B16" s="254" t="s">
        <v>63</v>
      </c>
      <c r="C16" s="231">
        <f>'17支出名目H12'!W17</f>
        <v>369713</v>
      </c>
      <c r="D16" s="231">
        <f>'17支出名目H12'!X17</f>
        <v>415579</v>
      </c>
      <c r="E16" s="231">
        <f>'17支出名目H12'!Y17</f>
        <v>452385</v>
      </c>
      <c r="F16" s="231">
        <f>'17支出名目H12'!Z17</f>
        <v>484355</v>
      </c>
      <c r="G16" s="231">
        <f>'17支出名目H12'!AA17</f>
        <v>520899</v>
      </c>
      <c r="H16" s="231">
        <f>'17支出名目H12'!AB17</f>
        <v>568090</v>
      </c>
      <c r="I16" s="231">
        <f>'17支出名目H12'!AC17</f>
        <v>619913</v>
      </c>
      <c r="J16" s="231">
        <f>'17支出名目H12'!AD17</f>
        <v>688583</v>
      </c>
      <c r="K16" s="231">
        <f>'17支出名目H12'!AE17</f>
        <v>747380</v>
      </c>
      <c r="L16" s="231">
        <f>'17支出名目H12'!AF17</f>
        <v>765304</v>
      </c>
      <c r="M16" s="231">
        <f>'17支出名目H12'!AG17</f>
        <v>798424</v>
      </c>
      <c r="N16" s="231">
        <f>'17支出名目H12'!AH17</f>
        <v>824542</v>
      </c>
      <c r="O16" s="231">
        <f>'17支出名目H12'!AI17</f>
        <v>840632</v>
      </c>
      <c r="P16" s="231">
        <f>'17支出名目H12'!AJ17</f>
        <v>913317</v>
      </c>
      <c r="Q16" s="231">
        <f>'17支出名目H12'!AK17</f>
        <v>930264</v>
      </c>
      <c r="R16" s="231">
        <f>'17支出名目H12'!AL17</f>
        <v>948670</v>
      </c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8"/>
      <c r="AD16" s="257">
        <v>1477570</v>
      </c>
      <c r="AE16" s="253">
        <v>1409236</v>
      </c>
      <c r="AF16" s="253">
        <v>1378595</v>
      </c>
      <c r="AG16" s="253">
        <v>1415805</v>
      </c>
      <c r="AH16" s="387">
        <v>1361080</v>
      </c>
      <c r="AI16" s="253">
        <v>1333652.0430131976</v>
      </c>
      <c r="AJ16" s="253">
        <v>1326709.8606082366</v>
      </c>
      <c r="AK16" s="257">
        <v>1265167.1966672323</v>
      </c>
      <c r="AL16" s="253">
        <v>1204579.573334869</v>
      </c>
      <c r="AM16" s="253">
        <v>1173888.6658897011</v>
      </c>
      <c r="AN16" s="253">
        <v>1086155.7532640586</v>
      </c>
      <c r="AO16" s="253">
        <v>1039024.0541322159</v>
      </c>
      <c r="AP16" s="257">
        <v>1075810.3588915952</v>
      </c>
      <c r="AQ16" s="253">
        <v>1048152.4325980563</v>
      </c>
      <c r="AR16" s="983">
        <v>1029940.6525608745</v>
      </c>
      <c r="AS16" s="329">
        <v>1005580.4340053305</v>
      </c>
      <c r="AT16" s="980">
        <v>980899.06009219796</v>
      </c>
      <c r="AU16" s="843"/>
      <c r="AV16" s="843"/>
      <c r="AW16" s="843"/>
      <c r="AX16" s="1062">
        <f t="shared" si="0"/>
        <v>-14.375143196787135</v>
      </c>
      <c r="AY16" s="1062">
        <f t="shared" si="1"/>
        <v>-14.966941782434018</v>
      </c>
      <c r="AZ16" s="1019">
        <f t="shared" si="2"/>
        <v>-8.8223075763263772</v>
      </c>
      <c r="BA16" s="1143"/>
      <c r="BB16" s="1117">
        <f t="shared" si="3"/>
        <v>-2.1926689047563341</v>
      </c>
      <c r="BC16" s="1118">
        <f t="shared" si="4"/>
        <v>-3.1905930295322071</v>
      </c>
      <c r="BD16" s="1119">
        <f t="shared" si="5"/>
        <v>-1.830242244517799</v>
      </c>
    </row>
    <row r="17" spans="1:56" ht="14" customHeight="1">
      <c r="A17" s="249"/>
      <c r="B17" s="254" t="s">
        <v>64</v>
      </c>
      <c r="C17" s="231">
        <f>'17支出名目H12'!W16</f>
        <v>67292</v>
      </c>
      <c r="D17" s="231">
        <f>'17支出名目H12'!X16</f>
        <v>75639</v>
      </c>
      <c r="E17" s="231">
        <f>'17支出名目H12'!Y16</f>
        <v>82339</v>
      </c>
      <c r="F17" s="231">
        <f>'17支出名目H12'!Z16</f>
        <v>88157</v>
      </c>
      <c r="G17" s="231">
        <f>'17支出名目H12'!AA16</f>
        <v>94809</v>
      </c>
      <c r="H17" s="231">
        <f>'17支出名目H12'!AB16</f>
        <v>103399</v>
      </c>
      <c r="I17" s="231">
        <f>'17支出名目H12'!AC16</f>
        <v>114025</v>
      </c>
      <c r="J17" s="231">
        <f>'17支出名目H12'!AD16</f>
        <v>135287</v>
      </c>
      <c r="K17" s="231">
        <f>'17支出名目H12'!AE16</f>
        <v>134038</v>
      </c>
      <c r="L17" s="231">
        <f>'17支出名目H12'!AF16</f>
        <v>146703</v>
      </c>
      <c r="M17" s="231">
        <f>'17支出名目H12'!AG16</f>
        <v>158548</v>
      </c>
      <c r="N17" s="231">
        <f>'17支出名目H12'!AH16</f>
        <v>184121</v>
      </c>
      <c r="O17" s="231">
        <f>'17支出名目H12'!AI16</f>
        <v>199464</v>
      </c>
      <c r="P17" s="231">
        <f>'17支出名目H12'!AJ16</f>
        <v>218688</v>
      </c>
      <c r="Q17" s="231">
        <f>'17支出名目H12'!AK16</f>
        <v>241209</v>
      </c>
      <c r="R17" s="231">
        <f>'17支出名目H12'!AL16</f>
        <v>270846</v>
      </c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8"/>
      <c r="AD17" s="257">
        <v>243023</v>
      </c>
      <c r="AE17" s="253">
        <v>296404</v>
      </c>
      <c r="AF17" s="253">
        <v>304412</v>
      </c>
      <c r="AG17" s="253">
        <v>295655</v>
      </c>
      <c r="AH17" s="387">
        <v>259254</v>
      </c>
      <c r="AI17" s="253">
        <v>291577.7394630505</v>
      </c>
      <c r="AJ17" s="253">
        <v>298059.72223568131</v>
      </c>
      <c r="AK17" s="257">
        <v>303997.96282719163</v>
      </c>
      <c r="AL17" s="253">
        <v>311849.73654736573</v>
      </c>
      <c r="AM17" s="253">
        <v>280662.48355739564</v>
      </c>
      <c r="AN17" s="253">
        <v>275892.20196026348</v>
      </c>
      <c r="AO17" s="253">
        <v>265917.88398436387</v>
      </c>
      <c r="AP17" s="257">
        <v>254707.28599885065</v>
      </c>
      <c r="AQ17" s="253">
        <v>252984.90550621913</v>
      </c>
      <c r="AR17" s="983">
        <v>249437.16430115059</v>
      </c>
      <c r="AS17" s="329">
        <v>241932.91964367821</v>
      </c>
      <c r="AT17" s="980">
        <v>233102.19549629322</v>
      </c>
      <c r="AU17" s="843"/>
      <c r="AV17" s="843"/>
      <c r="AW17" s="843"/>
      <c r="AX17" s="1062">
        <f t="shared" si="0"/>
        <v>25.090202502311154</v>
      </c>
      <c r="AY17" s="1062">
        <f t="shared" si="1"/>
        <v>-16.214147085044903</v>
      </c>
      <c r="AZ17" s="1019">
        <f t="shared" si="2"/>
        <v>-8.4823213508917537</v>
      </c>
      <c r="BA17" s="1143"/>
      <c r="BB17" s="1117">
        <f t="shared" si="3"/>
        <v>3.2497579545361255</v>
      </c>
      <c r="BC17" s="1118">
        <f t="shared" si="4"/>
        <v>-3.4762604768674099</v>
      </c>
      <c r="BD17" s="1119">
        <f t="shared" si="5"/>
        <v>-1.757139507084593</v>
      </c>
    </row>
    <row r="18" spans="1:56" ht="14" customHeight="1">
      <c r="A18" s="249"/>
      <c r="B18" s="254" t="s">
        <v>65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1558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8"/>
      <c r="AD18" s="257">
        <v>1020138</v>
      </c>
      <c r="AE18" s="253">
        <v>1019036</v>
      </c>
      <c r="AF18" s="253">
        <v>952465</v>
      </c>
      <c r="AG18" s="253">
        <v>997694</v>
      </c>
      <c r="AH18" s="387">
        <v>965376</v>
      </c>
      <c r="AI18" s="253">
        <v>968379.75677490269</v>
      </c>
      <c r="AJ18" s="253">
        <v>998873.77659552486</v>
      </c>
      <c r="AK18" s="257">
        <v>1002017.9258909813</v>
      </c>
      <c r="AL18" s="253">
        <v>985233.49665286927</v>
      </c>
      <c r="AM18" s="253">
        <v>964005.72093247517</v>
      </c>
      <c r="AN18" s="253">
        <v>953762.33798949991</v>
      </c>
      <c r="AO18" s="253">
        <v>938029.97214868269</v>
      </c>
      <c r="AP18" s="257">
        <v>932213.75502277969</v>
      </c>
      <c r="AQ18" s="253">
        <v>928629.23955729743</v>
      </c>
      <c r="AR18" s="983">
        <v>933114.90279434936</v>
      </c>
      <c r="AS18" s="329">
        <v>930330.69307250518</v>
      </c>
      <c r="AT18" s="980">
        <v>917070.66725709604</v>
      </c>
      <c r="AU18" s="843"/>
      <c r="AV18" s="843"/>
      <c r="AW18" s="843"/>
      <c r="AX18" s="1062">
        <f t="shared" si="0"/>
        <v>-1.7762375393347436</v>
      </c>
      <c r="AY18" s="1062">
        <f t="shared" si="1"/>
        <v>-6.9663594896401362</v>
      </c>
      <c r="AZ18" s="1019">
        <f t="shared" si="2"/>
        <v>-1.6244222619643298</v>
      </c>
      <c r="BA18" s="1143"/>
      <c r="BB18" s="1117">
        <f t="shared" si="3"/>
        <v>-0.25570137779877822</v>
      </c>
      <c r="BC18" s="1118">
        <f t="shared" si="4"/>
        <v>-1.4338023781649722</v>
      </c>
      <c r="BD18" s="1119">
        <f t="shared" si="5"/>
        <v>-0.32701626233814229</v>
      </c>
    </row>
    <row r="19" spans="1:56" ht="14" customHeight="1">
      <c r="A19" s="249"/>
      <c r="B19" s="254" t="s">
        <v>66</v>
      </c>
      <c r="C19" s="231">
        <f>'17支出名目H12'!W18</f>
        <v>451228</v>
      </c>
      <c r="D19" s="231">
        <f>'17支出名目H12'!X18</f>
        <v>507205</v>
      </c>
      <c r="E19" s="231">
        <f>'17支出名目H12'!Y18</f>
        <v>552129</v>
      </c>
      <c r="F19" s="231">
        <f>'17支出名目H12'!Z18</f>
        <v>591146</v>
      </c>
      <c r="G19" s="231">
        <f>'17支出名目H12'!AA18</f>
        <v>635749</v>
      </c>
      <c r="H19" s="231">
        <f>'17支出名目H12'!AB18</f>
        <v>693346</v>
      </c>
      <c r="I19" s="231">
        <f>'17支出名目H12'!AC18</f>
        <v>723136</v>
      </c>
      <c r="J19" s="231">
        <f>'17支出名目H12'!AD18</f>
        <v>827250</v>
      </c>
      <c r="K19" s="231">
        <f>'17支出名目H12'!AE18</f>
        <v>850712</v>
      </c>
      <c r="L19" s="231">
        <f>'17支出名目H12'!AF18</f>
        <v>863746</v>
      </c>
      <c r="M19" s="231">
        <f>'17支出名目H12'!AG18</f>
        <v>957907</v>
      </c>
      <c r="N19" s="231">
        <f>'17支出名目H12'!AH18</f>
        <v>1063597</v>
      </c>
      <c r="O19" s="231">
        <f>'17支出名目H12'!AI18</f>
        <v>1131042</v>
      </c>
      <c r="P19" s="231">
        <f>'17支出名目H12'!AJ18</f>
        <v>1239671</v>
      </c>
      <c r="Q19" s="231">
        <f>'17支出名目H12'!AK18</f>
        <v>1277063</v>
      </c>
      <c r="R19" s="231">
        <f>'17支出名目H12'!AL18</f>
        <v>977902</v>
      </c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8"/>
      <c r="AD19" s="257">
        <v>1927003</v>
      </c>
      <c r="AE19" s="253">
        <v>1856821</v>
      </c>
      <c r="AF19" s="253">
        <v>1935042</v>
      </c>
      <c r="AG19" s="253">
        <v>1863936</v>
      </c>
      <c r="AH19" s="387">
        <v>2058642</v>
      </c>
      <c r="AI19" s="253">
        <v>2001464.5068827935</v>
      </c>
      <c r="AJ19" s="253">
        <v>2040958.0147034484</v>
      </c>
      <c r="AK19" s="257">
        <v>1863406.3374231982</v>
      </c>
      <c r="AL19" s="253">
        <v>1729013.5043919494</v>
      </c>
      <c r="AM19" s="253">
        <v>1713943.301643163</v>
      </c>
      <c r="AN19" s="253">
        <v>1719903.8232506667</v>
      </c>
      <c r="AO19" s="253">
        <v>1626572.3574314062</v>
      </c>
      <c r="AP19" s="257">
        <v>1705514.7793180905</v>
      </c>
      <c r="AQ19" s="253">
        <v>1619236.5391125225</v>
      </c>
      <c r="AR19" s="983">
        <v>1678357.43269904</v>
      </c>
      <c r="AS19" s="329">
        <v>1653826.3047492548</v>
      </c>
      <c r="AT19" s="980">
        <v>1662296.5266920191</v>
      </c>
      <c r="AU19" s="843"/>
      <c r="AV19" s="843"/>
      <c r="AW19" s="843"/>
      <c r="AX19" s="1062">
        <f t="shared" si="0"/>
        <v>-3.3002887165615129</v>
      </c>
      <c r="AY19" s="1062">
        <f t="shared" si="1"/>
        <v>-8.4732757925170077</v>
      </c>
      <c r="AZ19" s="1019">
        <f t="shared" si="2"/>
        <v>-2.5340297926559887</v>
      </c>
      <c r="BA19" s="1143"/>
      <c r="BB19" s="1117">
        <f t="shared" si="3"/>
        <v>-0.47827786608655165</v>
      </c>
      <c r="BC19" s="1118">
        <f t="shared" si="4"/>
        <v>-1.7551975295109545</v>
      </c>
      <c r="BD19" s="1119">
        <f t="shared" si="5"/>
        <v>-0.51202252135175153</v>
      </c>
    </row>
    <row r="20" spans="1:56" ht="14" customHeight="1">
      <c r="A20" s="249"/>
      <c r="B20" s="254" t="s">
        <v>227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1558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8"/>
      <c r="AD20" s="257"/>
      <c r="AE20" s="259"/>
      <c r="AF20" s="259"/>
      <c r="AG20" s="259"/>
      <c r="AH20" s="388"/>
      <c r="AI20" s="253">
        <v>10601059.688402977</v>
      </c>
      <c r="AJ20" s="253">
        <v>10763154.778501537</v>
      </c>
      <c r="AK20" s="257">
        <v>10452452.434292972</v>
      </c>
      <c r="AL20" s="253">
        <v>10239102.60447491</v>
      </c>
      <c r="AM20" s="253">
        <v>10179133.633684017</v>
      </c>
      <c r="AN20" s="253">
        <v>10139670.334922461</v>
      </c>
      <c r="AO20" s="253">
        <v>10062175.086901881</v>
      </c>
      <c r="AP20" s="257">
        <v>10550373.841132205</v>
      </c>
      <c r="AQ20" s="253">
        <v>10400954.423926366</v>
      </c>
      <c r="AR20" s="983">
        <v>10402001.991152063</v>
      </c>
      <c r="AS20" s="329">
        <v>10302677.218126271</v>
      </c>
      <c r="AT20" s="980">
        <v>10347487.263820518</v>
      </c>
      <c r="AU20" s="843"/>
      <c r="AV20" s="843"/>
      <c r="AW20" s="843"/>
      <c r="AX20" s="1062"/>
      <c r="AY20" s="1062">
        <f t="shared" si="1"/>
        <v>0.93682709827951038</v>
      </c>
      <c r="AZ20" s="1019">
        <f t="shared" si="2"/>
        <v>-1.9230273767238806</v>
      </c>
      <c r="BA20" s="1143"/>
      <c r="BB20" s="1117"/>
      <c r="BC20" s="1118">
        <f t="shared" si="4"/>
        <v>0.18666722451621265</v>
      </c>
      <c r="BD20" s="1119">
        <f t="shared" si="5"/>
        <v>-0.38759850391565376</v>
      </c>
    </row>
    <row r="21" spans="1:56" ht="14" customHeight="1">
      <c r="A21" s="249"/>
      <c r="B21" s="254" t="s">
        <v>228</v>
      </c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1558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8"/>
      <c r="AD21" s="257"/>
      <c r="AE21" s="259"/>
      <c r="AF21" s="259"/>
      <c r="AG21" s="259"/>
      <c r="AH21" s="388"/>
      <c r="AI21" s="253">
        <v>2255013.9055909095</v>
      </c>
      <c r="AJ21" s="253">
        <v>2281894.2271250407</v>
      </c>
      <c r="AK21" s="257">
        <v>2241694.0434057703</v>
      </c>
      <c r="AL21" s="253">
        <v>2258463.4438191033</v>
      </c>
      <c r="AM21" s="253">
        <v>2275021.1203901521</v>
      </c>
      <c r="AN21" s="253">
        <v>2292800.6924029491</v>
      </c>
      <c r="AO21" s="253">
        <v>2307309.2795341806</v>
      </c>
      <c r="AP21" s="257">
        <v>2349797.965014373</v>
      </c>
      <c r="AQ21" s="253">
        <v>2364472.7920817067</v>
      </c>
      <c r="AR21" s="983">
        <v>2380713.8570683789</v>
      </c>
      <c r="AS21" s="329">
        <v>2392287.8185582161</v>
      </c>
      <c r="AT21" s="980">
        <v>2408308.1572062625</v>
      </c>
      <c r="AU21" s="843"/>
      <c r="AV21" s="843"/>
      <c r="AW21" s="843"/>
      <c r="AX21" s="1062"/>
      <c r="AY21" s="1062">
        <f t="shared" si="1"/>
        <v>4.8224208797183605</v>
      </c>
      <c r="AZ21" s="1019">
        <f t="shared" si="2"/>
        <v>2.490009484348652</v>
      </c>
      <c r="BA21" s="1143"/>
      <c r="BB21" s="1117"/>
      <c r="BC21" s="1118">
        <f t="shared" si="4"/>
        <v>0.94640036596538302</v>
      </c>
      <c r="BD21" s="1119">
        <f t="shared" si="5"/>
        <v>0.49311461584675698</v>
      </c>
    </row>
    <row r="22" spans="1:56" ht="14" customHeight="1">
      <c r="A22" s="260"/>
      <c r="B22" s="261" t="s">
        <v>34</v>
      </c>
      <c r="C22" s="231">
        <f>'17支出名目H12'!W19</f>
        <v>47409</v>
      </c>
      <c r="D22" s="231">
        <f>'17支出名目H12'!X19</f>
        <v>51527</v>
      </c>
      <c r="E22" s="231">
        <f>'17支出名目H12'!Y19</f>
        <v>69093</v>
      </c>
      <c r="F22" s="231">
        <f>'17支出名目H12'!Z19</f>
        <v>68725</v>
      </c>
      <c r="G22" s="231">
        <f>'17支出名目H12'!AA19</f>
        <v>85817</v>
      </c>
      <c r="H22" s="231">
        <f>'17支出名目H12'!AB19</f>
        <v>90135</v>
      </c>
      <c r="I22" s="231">
        <f>'17支出名目H12'!AC19</f>
        <v>99312</v>
      </c>
      <c r="J22" s="231">
        <f>'17支出名目H12'!AD19</f>
        <v>96091</v>
      </c>
      <c r="K22" s="231">
        <f>'17支出名目H12'!AE19</f>
        <v>108275</v>
      </c>
      <c r="L22" s="231">
        <f>'17支出名目H12'!AF19</f>
        <v>116057</v>
      </c>
      <c r="M22" s="231">
        <f>'17支出名目H12'!AG19</f>
        <v>120799</v>
      </c>
      <c r="N22" s="231">
        <f>'17支出名目H12'!AH19</f>
        <v>121298</v>
      </c>
      <c r="O22" s="231">
        <f>'17支出名目H12'!AI19</f>
        <v>127089</v>
      </c>
      <c r="P22" s="231">
        <f>'17支出名目H12'!AJ19</f>
        <v>135677</v>
      </c>
      <c r="Q22" s="231">
        <f>'17支出名目H12'!AK19</f>
        <v>144251</v>
      </c>
      <c r="R22" s="231">
        <f>'17支出名目H12'!AL19</f>
        <v>140638</v>
      </c>
      <c r="S22" s="255">
        <v>142631</v>
      </c>
      <c r="T22" s="255">
        <v>161708</v>
      </c>
      <c r="U22" s="255">
        <v>179580</v>
      </c>
      <c r="V22" s="255">
        <v>188762</v>
      </c>
      <c r="W22" s="255">
        <v>192962</v>
      </c>
      <c r="X22" s="255">
        <v>205170</v>
      </c>
      <c r="Y22" s="255">
        <v>209343</v>
      </c>
      <c r="Z22" s="255">
        <v>204122</v>
      </c>
      <c r="AA22" s="255">
        <v>231190</v>
      </c>
      <c r="AB22" s="255">
        <v>239957</v>
      </c>
      <c r="AC22" s="256">
        <v>212392</v>
      </c>
      <c r="AD22" s="976">
        <v>225716</v>
      </c>
      <c r="AE22" s="262">
        <v>217256</v>
      </c>
      <c r="AF22" s="262">
        <v>236926</v>
      </c>
      <c r="AG22" s="262">
        <v>247412</v>
      </c>
      <c r="AH22" s="389">
        <v>251696</v>
      </c>
      <c r="AI22" s="262">
        <v>252667.11214400001</v>
      </c>
      <c r="AJ22" s="262">
        <v>244103.3308</v>
      </c>
      <c r="AK22" s="976">
        <v>239284.38707300002</v>
      </c>
      <c r="AL22" s="262">
        <v>241073.79596800005</v>
      </c>
      <c r="AM22" s="262">
        <v>254045.10824500004</v>
      </c>
      <c r="AN22" s="262">
        <v>275916.65810400003</v>
      </c>
      <c r="AO22" s="262">
        <v>288155.39194799995</v>
      </c>
      <c r="AP22" s="976">
        <v>289101.6556</v>
      </c>
      <c r="AQ22" s="262">
        <v>280808.60514699999</v>
      </c>
      <c r="AR22" s="983">
        <v>326890.69878400001</v>
      </c>
      <c r="AS22" s="329">
        <v>355068.51208399999</v>
      </c>
      <c r="AT22" s="980">
        <v>361132.48955499998</v>
      </c>
      <c r="AU22" s="843"/>
      <c r="AV22" s="843"/>
      <c r="AW22" s="843"/>
      <c r="AX22" s="1062">
        <f t="shared" si="0"/>
        <v>6.0112650733665403</v>
      </c>
      <c r="AY22" s="1062">
        <f t="shared" si="1"/>
        <v>20.819272471714548</v>
      </c>
      <c r="AZ22" s="1019">
        <f t="shared" si="2"/>
        <v>24.915400019244988</v>
      </c>
      <c r="BA22" s="1143"/>
      <c r="BB22" s="1117">
        <f t="shared" si="3"/>
        <v>0.8374179878761101</v>
      </c>
      <c r="BC22" s="1118">
        <f t="shared" si="4"/>
        <v>3.8549601075632101</v>
      </c>
      <c r="BD22" s="1119">
        <f t="shared" si="5"/>
        <v>4.549797652097709</v>
      </c>
    </row>
    <row r="23" spans="1:56" ht="14" customHeight="1">
      <c r="A23" s="249"/>
      <c r="B23" s="250" t="s">
        <v>35</v>
      </c>
      <c r="C23" s="1557">
        <f>'17支出名目H12'!W20</f>
        <v>976884</v>
      </c>
      <c r="D23" s="1557">
        <f>'17支出名目H12'!X20</f>
        <v>1052452</v>
      </c>
      <c r="E23" s="1557">
        <f>'17支出名目H12'!Y20</f>
        <v>1151279</v>
      </c>
      <c r="F23" s="1557">
        <f>'17支出名目H12'!Z20</f>
        <v>1248086</v>
      </c>
      <c r="G23" s="1557">
        <f>'17支出名目H12'!AA20</f>
        <v>1341039</v>
      </c>
      <c r="H23" s="1557">
        <f>'17支出名目H12'!AB20</f>
        <v>1496577</v>
      </c>
      <c r="I23" s="1557">
        <f>'17支出名目H12'!AC20</f>
        <v>1627686</v>
      </c>
      <c r="J23" s="1557">
        <f>'17支出名目H12'!AD20</f>
        <v>1628715</v>
      </c>
      <c r="K23" s="1557">
        <f>'17支出名目H12'!AE20</f>
        <v>1685057</v>
      </c>
      <c r="L23" s="1557">
        <f>'17支出名目H12'!AF20</f>
        <v>1798987</v>
      </c>
      <c r="M23" s="1557">
        <f>'17支出名目H12'!AG20</f>
        <v>1819569</v>
      </c>
      <c r="N23" s="1557">
        <f>'17支出名目H12'!AH20</f>
        <v>1890470</v>
      </c>
      <c r="O23" s="1557">
        <f>'17支出名目H12'!AI20</f>
        <v>1929667</v>
      </c>
      <c r="P23" s="1557">
        <f>'17支出名目H12'!AJ20</f>
        <v>2010860</v>
      </c>
      <c r="Q23" s="1557">
        <f>'17支出名目H12'!AK20</f>
        <v>2130487</v>
      </c>
      <c r="R23" s="1557">
        <f>'17支出名目H12'!AL20</f>
        <v>2289842</v>
      </c>
      <c r="S23" s="255">
        <v>2186493</v>
      </c>
      <c r="T23" s="255">
        <v>2302034</v>
      </c>
      <c r="U23" s="255">
        <v>2437304</v>
      </c>
      <c r="V23" s="255">
        <v>2552128</v>
      </c>
      <c r="W23" s="255">
        <v>2753651</v>
      </c>
      <c r="X23" s="255">
        <v>2945929</v>
      </c>
      <c r="Y23" s="255">
        <v>2789331</v>
      </c>
      <c r="Z23" s="255">
        <v>2833687</v>
      </c>
      <c r="AA23" s="255">
        <v>2898720</v>
      </c>
      <c r="AB23" s="255">
        <v>3098681</v>
      </c>
      <c r="AC23" s="256">
        <v>3175550</v>
      </c>
      <c r="AD23" s="257">
        <v>3243603</v>
      </c>
      <c r="AE23" s="253">
        <v>3261585</v>
      </c>
      <c r="AF23" s="253">
        <v>3265814</v>
      </c>
      <c r="AG23" s="253">
        <v>3328918</v>
      </c>
      <c r="AH23" s="387">
        <v>3334177</v>
      </c>
      <c r="AI23" s="253">
        <v>3309029.6317612357</v>
      </c>
      <c r="AJ23" s="253">
        <v>3329391.9122521793</v>
      </c>
      <c r="AK23" s="257">
        <v>3403937.097407415</v>
      </c>
      <c r="AL23" s="253">
        <v>3450013.9551837132</v>
      </c>
      <c r="AM23" s="253">
        <v>3486683.438354413</v>
      </c>
      <c r="AN23" s="253">
        <v>3563496.5293746307</v>
      </c>
      <c r="AO23" s="253">
        <v>3552466.8709233366</v>
      </c>
      <c r="AP23" s="257">
        <v>3605361.2501024939</v>
      </c>
      <c r="AQ23" s="253">
        <v>3677182.5347246039</v>
      </c>
      <c r="AR23" s="983">
        <v>3749295.07849938</v>
      </c>
      <c r="AS23" s="329">
        <v>3795819.8448947696</v>
      </c>
      <c r="AT23" s="980">
        <v>3853823.9069433697</v>
      </c>
      <c r="AU23" s="843">
        <f>'21QE支出名目'!H87</f>
        <v>3838016</v>
      </c>
      <c r="AV23" s="1591">
        <v>3929360</v>
      </c>
      <c r="AW23" s="843"/>
      <c r="AX23" s="1062">
        <f t="shared" si="0"/>
        <v>4.9430863582076796</v>
      </c>
      <c r="AY23" s="1062">
        <f t="shared" si="1"/>
        <v>5.9173876288281644</v>
      </c>
      <c r="AZ23" s="1019">
        <f t="shared" si="2"/>
        <v>6.8914774305574067</v>
      </c>
      <c r="BA23" s="1143"/>
      <c r="BB23" s="1117">
        <f t="shared" si="3"/>
        <v>0.69163773553257979</v>
      </c>
      <c r="BC23" s="1118">
        <f t="shared" si="4"/>
        <v>1.1564202780614652</v>
      </c>
      <c r="BD23" s="1119">
        <f t="shared" si="5"/>
        <v>1.3418005009851797</v>
      </c>
    </row>
    <row r="24" spans="1:56" ht="14" customHeight="1">
      <c r="A24" s="249"/>
      <c r="B24" s="254" t="s">
        <v>36</v>
      </c>
      <c r="C24" s="1557">
        <f>'17支出名目H12'!W21</f>
        <v>66558</v>
      </c>
      <c r="D24" s="1557">
        <f>'17支出名目H12'!X21</f>
        <v>71706</v>
      </c>
      <c r="E24" s="1557">
        <f>'17支出名目H12'!Y21</f>
        <v>78440</v>
      </c>
      <c r="F24" s="1557">
        <f>'17支出名目H12'!Z21</f>
        <v>85036</v>
      </c>
      <c r="G24" s="1557">
        <f>'17支出名目H12'!AA21</f>
        <v>91369</v>
      </c>
      <c r="H24" s="1557">
        <f>'17支出名目H12'!AB21</f>
        <v>101966</v>
      </c>
      <c r="I24" s="1557">
        <f>'17支出名目H12'!AC21</f>
        <v>110899</v>
      </c>
      <c r="J24" s="1557">
        <f>'17支出名目H12'!AD21</f>
        <v>110968</v>
      </c>
      <c r="K24" s="1557">
        <f>'17支出名目H12'!AE21</f>
        <v>114807</v>
      </c>
      <c r="L24" s="1557">
        <f>'17支出名目H12'!AF21</f>
        <v>122569</v>
      </c>
      <c r="M24" s="1557">
        <f>'17支出名目H12'!AG21</f>
        <v>123972</v>
      </c>
      <c r="N24" s="1557">
        <f>'17支出名目H12'!AH21</f>
        <v>128802</v>
      </c>
      <c r="O24" s="1557">
        <f>'17支出名目H12'!AI21</f>
        <v>131474</v>
      </c>
      <c r="P24" s="1557">
        <f>'17支出名目H12'!AJ21</f>
        <v>137005</v>
      </c>
      <c r="Q24" s="1557">
        <f>'17支出名目H12'!AK21</f>
        <v>145156</v>
      </c>
      <c r="R24" s="1557">
        <f>'17支出名目H12'!AL21</f>
        <v>156359</v>
      </c>
      <c r="S24" s="255">
        <v>213127</v>
      </c>
      <c r="T24" s="255">
        <v>216195</v>
      </c>
      <c r="U24" s="255">
        <v>222960</v>
      </c>
      <c r="V24" s="255">
        <v>230197</v>
      </c>
      <c r="W24" s="255">
        <v>232175</v>
      </c>
      <c r="X24" s="255">
        <v>250797</v>
      </c>
      <c r="Y24" s="255">
        <v>171545</v>
      </c>
      <c r="Z24" s="255">
        <v>182530</v>
      </c>
      <c r="AA24" s="255">
        <v>180137</v>
      </c>
      <c r="AB24" s="255">
        <v>268040</v>
      </c>
      <c r="AC24" s="256">
        <v>265156</v>
      </c>
      <c r="AD24" s="257">
        <v>254902</v>
      </c>
      <c r="AE24" s="253">
        <v>172258</v>
      </c>
      <c r="AF24" s="253">
        <v>177317</v>
      </c>
      <c r="AG24" s="253">
        <v>234679</v>
      </c>
      <c r="AH24" s="387">
        <v>176532</v>
      </c>
      <c r="AI24" s="253">
        <v>203062.93694350903</v>
      </c>
      <c r="AJ24" s="253">
        <v>190085.51637122518</v>
      </c>
      <c r="AK24" s="257">
        <v>177348.0670588355</v>
      </c>
      <c r="AL24" s="253">
        <v>160388.87757193303</v>
      </c>
      <c r="AM24" s="253">
        <v>176337.05942076808</v>
      </c>
      <c r="AN24" s="253">
        <v>197893.9619306245</v>
      </c>
      <c r="AO24" s="253">
        <v>184013.33416260511</v>
      </c>
      <c r="AP24" s="257">
        <v>187754.33442810643</v>
      </c>
      <c r="AQ24" s="253">
        <v>195184.00684141074</v>
      </c>
      <c r="AR24" s="983">
        <v>187673.92475702593</v>
      </c>
      <c r="AS24" s="329">
        <v>200207.63508045781</v>
      </c>
      <c r="AT24" s="980">
        <v>191479.28489650655</v>
      </c>
      <c r="AU24" s="843"/>
      <c r="AV24" s="843"/>
      <c r="AW24" s="843"/>
      <c r="AX24" s="1062">
        <f t="shared" si="0"/>
        <v>-30.424999780764566</v>
      </c>
      <c r="AY24" s="1062">
        <f t="shared" si="1"/>
        <v>5.867708366857272</v>
      </c>
      <c r="AZ24" s="1019">
        <f t="shared" si="2"/>
        <v>1.9839491214656599</v>
      </c>
      <c r="BA24" s="1143"/>
      <c r="BB24" s="1117">
        <f t="shared" si="3"/>
        <v>-5.0503612747914373</v>
      </c>
      <c r="BC24" s="1118">
        <f t="shared" si="4"/>
        <v>1.1469292596033576</v>
      </c>
      <c r="BD24" s="1119">
        <f t="shared" si="5"/>
        <v>0.39367795104674475</v>
      </c>
    </row>
    <row r="25" spans="1:56" ht="14" customHeight="1">
      <c r="A25" s="249"/>
      <c r="B25" s="254" t="s">
        <v>37</v>
      </c>
      <c r="C25" s="1557">
        <f>'17支出名目H12'!W22</f>
        <v>266825</v>
      </c>
      <c r="D25" s="1557">
        <f>'17支出名目H12'!X22</f>
        <v>287465</v>
      </c>
      <c r="E25" s="1557">
        <f>'17支出名目H12'!Y22</f>
        <v>314459</v>
      </c>
      <c r="F25" s="1557">
        <f>'17支出名目H12'!Z22</f>
        <v>340901</v>
      </c>
      <c r="G25" s="1557">
        <f>'17支出名目H12'!AA22</f>
        <v>366290</v>
      </c>
      <c r="H25" s="1557">
        <f>'17支出名目H12'!AB22</f>
        <v>408773</v>
      </c>
      <c r="I25" s="1557">
        <f>'17支出名目H12'!AC22</f>
        <v>444584</v>
      </c>
      <c r="J25" s="1557">
        <f>'17支出名目H12'!AD22</f>
        <v>444865</v>
      </c>
      <c r="K25" s="1557">
        <f>'17支出名目H12'!AE22</f>
        <v>460255</v>
      </c>
      <c r="L25" s="1557">
        <f>'17支出名目H12'!AF22</f>
        <v>491374</v>
      </c>
      <c r="M25" s="1557">
        <f>'17支出名目H12'!AG22</f>
        <v>496996</v>
      </c>
      <c r="N25" s="1557">
        <f>'17支出名目H12'!AH22</f>
        <v>516362</v>
      </c>
      <c r="O25" s="1557">
        <f>'17支出名目H12'!AI22</f>
        <v>527068</v>
      </c>
      <c r="P25" s="1557">
        <f>'17支出名目H12'!AJ22</f>
        <v>549245</v>
      </c>
      <c r="Q25" s="1557">
        <f>'17支出名目H12'!AK22</f>
        <v>581921</v>
      </c>
      <c r="R25" s="1557">
        <f>'17支出名目H12'!AL22</f>
        <v>625579</v>
      </c>
      <c r="S25" s="255">
        <v>609976</v>
      </c>
      <c r="T25" s="255">
        <v>644625</v>
      </c>
      <c r="U25" s="255">
        <v>661179</v>
      </c>
      <c r="V25" s="255">
        <v>685908</v>
      </c>
      <c r="W25" s="255">
        <v>787640</v>
      </c>
      <c r="X25" s="255">
        <v>733073</v>
      </c>
      <c r="Y25" s="255">
        <v>740464</v>
      </c>
      <c r="Z25" s="255">
        <v>766813</v>
      </c>
      <c r="AA25" s="255">
        <v>776459</v>
      </c>
      <c r="AB25" s="255">
        <v>799383</v>
      </c>
      <c r="AC25" s="256">
        <v>779101</v>
      </c>
      <c r="AD25" s="257">
        <v>779279</v>
      </c>
      <c r="AE25" s="253">
        <v>813998</v>
      </c>
      <c r="AF25" s="253">
        <v>804035</v>
      </c>
      <c r="AG25" s="253">
        <v>787013</v>
      </c>
      <c r="AH25" s="387">
        <v>779586</v>
      </c>
      <c r="AI25" s="253">
        <v>737907.80670204246</v>
      </c>
      <c r="AJ25" s="253">
        <v>782029.19050755736</v>
      </c>
      <c r="AK25" s="257">
        <v>753117.05102330155</v>
      </c>
      <c r="AL25" s="253">
        <v>716290.06447615474</v>
      </c>
      <c r="AM25" s="253">
        <v>729408.77684345341</v>
      </c>
      <c r="AN25" s="253">
        <v>720335.27154344774</v>
      </c>
      <c r="AO25" s="253">
        <v>693189.12804366706</v>
      </c>
      <c r="AP25" s="257">
        <v>667421.37724721432</v>
      </c>
      <c r="AQ25" s="253">
        <v>679108.5802933271</v>
      </c>
      <c r="AR25" s="983">
        <v>665917.04804773908</v>
      </c>
      <c r="AS25" s="329">
        <v>669418.60554199107</v>
      </c>
      <c r="AT25" s="980">
        <v>585426.64819046028</v>
      </c>
      <c r="AU25" s="843"/>
      <c r="AV25" s="843"/>
      <c r="AW25" s="843"/>
      <c r="AX25" s="1062">
        <f t="shared" si="0"/>
        <v>-3.3571992799367685</v>
      </c>
      <c r="AY25" s="1062">
        <f t="shared" si="1"/>
        <v>-11.378798774990928</v>
      </c>
      <c r="AZ25" s="1019">
        <f t="shared" si="2"/>
        <v>-12.285301587872725</v>
      </c>
      <c r="BA25" s="1143"/>
      <c r="BB25" s="1117">
        <f t="shared" si="3"/>
        <v>-0.48664731989175314</v>
      </c>
      <c r="BC25" s="1118">
        <f t="shared" si="4"/>
        <v>-2.3870301025930463</v>
      </c>
      <c r="BD25" s="1119">
        <f t="shared" si="5"/>
        <v>-2.5875480787266425</v>
      </c>
    </row>
    <row r="26" spans="1:56" ht="14" customHeight="1">
      <c r="A26" s="249"/>
      <c r="B26" s="254" t="s">
        <v>38</v>
      </c>
      <c r="C26" s="1557">
        <f>'17支出名目H12'!W23</f>
        <v>312789</v>
      </c>
      <c r="D26" s="1557">
        <f>'17支出名目H12'!X23</f>
        <v>336985</v>
      </c>
      <c r="E26" s="1557">
        <f>'17支出名目H12'!Y23</f>
        <v>368628</v>
      </c>
      <c r="F26" s="1557">
        <f>'17支出名目H12'!Z23</f>
        <v>399624</v>
      </c>
      <c r="G26" s="1557">
        <f>'17支出名目H12'!AA23</f>
        <v>429387</v>
      </c>
      <c r="H26" s="1557">
        <f>'17支出名目H12'!AB23</f>
        <v>479189</v>
      </c>
      <c r="I26" s="1557">
        <f>'17支出名目H12'!AC23</f>
        <v>521168</v>
      </c>
      <c r="J26" s="1557">
        <f>'17支出名目H12'!AD23</f>
        <v>521498</v>
      </c>
      <c r="K26" s="1557">
        <f>'17支出名目H12'!AE23</f>
        <v>539538</v>
      </c>
      <c r="L26" s="1557">
        <f>'17支出名目H12'!AF23</f>
        <v>576017</v>
      </c>
      <c r="M26" s="1557">
        <f>'17支出名目H12'!AG23</f>
        <v>582607</v>
      </c>
      <c r="N26" s="1557">
        <f>'17支出名目H12'!AH23</f>
        <v>605309</v>
      </c>
      <c r="O26" s="1557">
        <f>'17支出名目H12'!AI23</f>
        <v>617859</v>
      </c>
      <c r="P26" s="1557">
        <f>'17支出名目H12'!AJ23</f>
        <v>643857</v>
      </c>
      <c r="Q26" s="1557">
        <f>'17支出名目H12'!AK23</f>
        <v>682159</v>
      </c>
      <c r="R26" s="1557">
        <f>'17支出名目H12'!AL23</f>
        <v>728498</v>
      </c>
      <c r="S26" s="255">
        <v>612968</v>
      </c>
      <c r="T26" s="255">
        <v>647299</v>
      </c>
      <c r="U26" s="255">
        <v>696723</v>
      </c>
      <c r="V26" s="255">
        <v>739070</v>
      </c>
      <c r="W26" s="255">
        <v>803242</v>
      </c>
      <c r="X26" s="255">
        <v>996668</v>
      </c>
      <c r="Y26" s="255">
        <v>859625</v>
      </c>
      <c r="Z26" s="255">
        <v>865860</v>
      </c>
      <c r="AA26" s="255">
        <v>900033</v>
      </c>
      <c r="AB26" s="255">
        <v>933821</v>
      </c>
      <c r="AC26" s="256">
        <v>912328</v>
      </c>
      <c r="AD26" s="257">
        <v>926438</v>
      </c>
      <c r="AE26" s="253">
        <v>1014609</v>
      </c>
      <c r="AF26" s="253">
        <v>991751</v>
      </c>
      <c r="AG26" s="253">
        <v>964849</v>
      </c>
      <c r="AH26" s="387">
        <v>989252</v>
      </c>
      <c r="AI26" s="253">
        <v>950074.54575444874</v>
      </c>
      <c r="AJ26" s="253">
        <v>962727.97022121726</v>
      </c>
      <c r="AK26" s="257">
        <v>940400.28861786285</v>
      </c>
      <c r="AL26" s="253">
        <v>972746.82575191231</v>
      </c>
      <c r="AM26" s="253">
        <v>899828.6106357784</v>
      </c>
      <c r="AN26" s="253">
        <v>900937.58892592776</v>
      </c>
      <c r="AO26" s="253">
        <v>880430.20379372779</v>
      </c>
      <c r="AP26" s="257">
        <v>902385.25332467933</v>
      </c>
      <c r="AQ26" s="253">
        <v>901397.86203806475</v>
      </c>
      <c r="AR26" s="983">
        <v>917563.18019523518</v>
      </c>
      <c r="AS26" s="329">
        <v>908189.85057755141</v>
      </c>
      <c r="AT26" s="980">
        <v>993419.13811303326</v>
      </c>
      <c r="AU26" s="843"/>
      <c r="AV26" s="843"/>
      <c r="AW26" s="843"/>
      <c r="AX26" s="1062">
        <f t="shared" si="0"/>
        <v>1.507093687636178</v>
      </c>
      <c r="AY26" s="1062">
        <f t="shared" si="1"/>
        <v>-4.0424312660575072</v>
      </c>
      <c r="AZ26" s="1019">
        <f t="shared" si="2"/>
        <v>10.088139677920891</v>
      </c>
      <c r="BA26" s="1143"/>
      <c r="BB26" s="1117">
        <f t="shared" si="3"/>
        <v>0.2139213230068826</v>
      </c>
      <c r="BC26" s="1118">
        <f t="shared" si="4"/>
        <v>-0.82188559118253623</v>
      </c>
      <c r="BD26" s="1119">
        <f t="shared" si="5"/>
        <v>1.9408162193000456</v>
      </c>
    </row>
    <row r="27" spans="1:56" ht="14" customHeight="1">
      <c r="A27" s="249"/>
      <c r="B27" s="254" t="s">
        <v>263</v>
      </c>
      <c r="C27" s="1557">
        <f>'17支出名目H12'!W24</f>
        <v>330712</v>
      </c>
      <c r="D27" s="1557">
        <f>'17支出名目H12'!X24</f>
        <v>356296</v>
      </c>
      <c r="E27" s="1557">
        <f>'17支出名目H12'!Y24</f>
        <v>389752</v>
      </c>
      <c r="F27" s="1557">
        <f>'17支出名目H12'!Z24</f>
        <v>422525</v>
      </c>
      <c r="G27" s="1557">
        <f>'17支出名目H12'!AA24</f>
        <v>453993</v>
      </c>
      <c r="H27" s="1557">
        <f>'17支出名目H12'!AB24</f>
        <v>506649</v>
      </c>
      <c r="I27" s="1557">
        <f>'17支出名目H12'!AC24</f>
        <v>551035</v>
      </c>
      <c r="J27" s="1557">
        <f>'17支出名目H12'!AD24</f>
        <v>551384</v>
      </c>
      <c r="K27" s="1557">
        <f>'17支出名目H12'!AE24</f>
        <v>570457</v>
      </c>
      <c r="L27" s="1557">
        <f>'17支出名目H12'!AF24</f>
        <v>609027</v>
      </c>
      <c r="M27" s="1557">
        <f>'17支出名目H12'!AG24</f>
        <v>615994</v>
      </c>
      <c r="N27" s="1557">
        <f>'17支出名目H12'!AH24</f>
        <v>639997</v>
      </c>
      <c r="O27" s="1557">
        <f>'17支出名目H12'!AI24</f>
        <v>653266</v>
      </c>
      <c r="P27" s="1557">
        <f>'17支出名目H12'!AJ24</f>
        <v>680753</v>
      </c>
      <c r="Q27" s="1557">
        <f>'17支出名目H12'!AK24</f>
        <v>721251</v>
      </c>
      <c r="R27" s="1557">
        <f>'17支出名目H12'!AL24</f>
        <v>779406</v>
      </c>
      <c r="S27" s="255">
        <v>750422</v>
      </c>
      <c r="T27" s="255">
        <v>793915</v>
      </c>
      <c r="U27" s="255">
        <v>856442</v>
      </c>
      <c r="V27" s="255">
        <v>896953</v>
      </c>
      <c r="W27" s="255">
        <v>930594</v>
      </c>
      <c r="X27" s="255">
        <v>965391</v>
      </c>
      <c r="Y27" s="255">
        <v>1017697</v>
      </c>
      <c r="Z27" s="255">
        <v>1018484</v>
      </c>
      <c r="AA27" s="255">
        <v>1042091</v>
      </c>
      <c r="AB27" s="255">
        <v>1097437</v>
      </c>
      <c r="AC27" s="256">
        <v>1218965</v>
      </c>
      <c r="AD27" s="257">
        <v>1282984</v>
      </c>
      <c r="AE27" s="253">
        <v>1260720</v>
      </c>
      <c r="AF27" s="253">
        <v>1292711</v>
      </c>
      <c r="AG27" s="253">
        <v>1342377</v>
      </c>
      <c r="AH27" s="387">
        <v>1388807</v>
      </c>
      <c r="AI27" s="253">
        <v>1417984.3423612355</v>
      </c>
      <c r="AJ27" s="253">
        <v>1394549.2351521794</v>
      </c>
      <c r="AK27" s="257">
        <v>1533071.6907074151</v>
      </c>
      <c r="AL27" s="253">
        <v>1600588.1873837132</v>
      </c>
      <c r="AM27" s="253">
        <v>1681108.9914544132</v>
      </c>
      <c r="AN27" s="253">
        <v>1744329.7069746307</v>
      </c>
      <c r="AO27" s="253">
        <v>1794834.2049233369</v>
      </c>
      <c r="AP27" s="257">
        <v>1847800.2851024936</v>
      </c>
      <c r="AQ27" s="253">
        <v>1901492.0855518011</v>
      </c>
      <c r="AR27" s="983">
        <v>1978140.9254993799</v>
      </c>
      <c r="AS27" s="329">
        <v>2018003.7536947697</v>
      </c>
      <c r="AT27" s="980">
        <v>2083498.8357433693</v>
      </c>
      <c r="AU27" s="843"/>
      <c r="AV27" s="843"/>
      <c r="AW27" s="843"/>
      <c r="AX27" s="1062">
        <f t="shared" si="0"/>
        <v>19.492658576211014</v>
      </c>
      <c r="AY27" s="1062">
        <f t="shared" si="1"/>
        <v>20.529280939879023</v>
      </c>
      <c r="AZ27" s="1019">
        <f t="shared" si="2"/>
        <v>12.755629087252901</v>
      </c>
      <c r="BA27" s="1143"/>
      <c r="BB27" s="1117">
        <f t="shared" si="3"/>
        <v>2.5767054350146257</v>
      </c>
      <c r="BC27" s="1118">
        <f t="shared" si="4"/>
        <v>3.8050574472312526</v>
      </c>
      <c r="BD27" s="1119">
        <f t="shared" si="5"/>
        <v>2.4301117354687873</v>
      </c>
    </row>
    <row r="28" spans="1:56" ht="14" customHeight="1">
      <c r="A28" s="249"/>
      <c r="B28" s="254" t="s">
        <v>40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1558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6"/>
      <c r="AD28" s="257"/>
      <c r="AE28" s="253"/>
      <c r="AF28" s="253"/>
      <c r="AG28" s="253"/>
      <c r="AH28" s="387" t="s">
        <v>189</v>
      </c>
      <c r="AI28" s="253"/>
      <c r="AJ28" s="253"/>
      <c r="AK28" s="257"/>
      <c r="AL28" s="253"/>
      <c r="AM28" s="253"/>
      <c r="AN28" s="253"/>
      <c r="AO28" s="253"/>
      <c r="AP28" s="257"/>
      <c r="AQ28" s="253"/>
      <c r="AR28" s="983"/>
      <c r="AS28" s="329"/>
      <c r="AT28" s="980"/>
      <c r="AU28" s="843"/>
      <c r="AV28" s="843"/>
      <c r="AW28" s="843"/>
      <c r="AX28" s="1062"/>
      <c r="AY28" s="1062"/>
      <c r="AZ28" s="1019"/>
      <c r="BA28" s="1143"/>
      <c r="BB28" s="1117" t="e">
        <f t="shared" si="3"/>
        <v>#DIV/0!</v>
      </c>
      <c r="BC28" s="1118" t="e">
        <f t="shared" si="4"/>
        <v>#DIV/0!</v>
      </c>
      <c r="BD28" s="1119" t="e">
        <f t="shared" si="5"/>
        <v>#DIV/0!</v>
      </c>
    </row>
    <row r="29" spans="1:56" ht="14" customHeight="1">
      <c r="A29" s="249"/>
      <c r="B29" s="254" t="s">
        <v>41</v>
      </c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1"/>
      <c r="R29" s="1558"/>
      <c r="S29" s="255">
        <v>12841910</v>
      </c>
      <c r="T29" s="255">
        <v>13757440</v>
      </c>
      <c r="U29" s="255">
        <v>14237417</v>
      </c>
      <c r="V29" s="255">
        <v>14690536</v>
      </c>
      <c r="W29" s="255">
        <v>14693004</v>
      </c>
      <c r="X29" s="255">
        <v>14842140</v>
      </c>
      <c r="Y29" s="255">
        <v>15259521</v>
      </c>
      <c r="Z29" s="255">
        <v>15441104</v>
      </c>
      <c r="AA29" s="255">
        <v>15496351</v>
      </c>
      <c r="AB29" s="255">
        <v>15688304</v>
      </c>
      <c r="AC29" s="256">
        <v>15758193</v>
      </c>
      <c r="AD29" s="257">
        <v>16020702</v>
      </c>
      <c r="AE29" s="253">
        <v>15840935</v>
      </c>
      <c r="AF29" s="253">
        <v>15811095</v>
      </c>
      <c r="AG29" s="253">
        <v>15926312</v>
      </c>
      <c r="AH29" s="387">
        <v>16016389</v>
      </c>
      <c r="AI29" s="253">
        <v>15950494.815831142</v>
      </c>
      <c r="AJ29" s="253">
        <v>16133819.941505536</v>
      </c>
      <c r="AK29" s="257">
        <v>15804733.197003733</v>
      </c>
      <c r="AL29" s="253">
        <v>15646417.9289812</v>
      </c>
      <c r="AM29" s="253">
        <v>15667990.739791473</v>
      </c>
      <c r="AN29" s="253">
        <v>15729662.417630645</v>
      </c>
      <c r="AO29" s="253">
        <v>15678957.878945561</v>
      </c>
      <c r="AP29" s="257">
        <v>16279753.055618837</v>
      </c>
      <c r="AQ29" s="253">
        <v>16189742.436655274</v>
      </c>
      <c r="AR29" s="983">
        <v>16323929.810737718</v>
      </c>
      <c r="AS29" s="329">
        <v>16321046.990599286</v>
      </c>
      <c r="AT29" s="980">
        <v>16457440.18932198</v>
      </c>
      <c r="AU29" s="843"/>
      <c r="AV29" s="843"/>
      <c r="AW29" s="843"/>
      <c r="AX29" s="1062">
        <f t="shared" si="0"/>
        <v>-1.3480607965635127</v>
      </c>
      <c r="AY29" s="1062">
        <f t="shared" si="1"/>
        <v>3.0055544291323977</v>
      </c>
      <c r="AZ29" s="1019">
        <f t="shared" si="2"/>
        <v>1.0914608661205398</v>
      </c>
      <c r="BA29" s="1143"/>
      <c r="BB29" s="1117">
        <f t="shared" si="3"/>
        <v>-0.19370210205549299</v>
      </c>
      <c r="BC29" s="1118">
        <f t="shared" si="4"/>
        <v>0.5940118404207162</v>
      </c>
      <c r="BD29" s="1119">
        <f t="shared" si="5"/>
        <v>0.21734533764063979</v>
      </c>
    </row>
    <row r="30" spans="1:56" ht="14" customHeight="1">
      <c r="A30" s="260"/>
      <c r="B30" s="261" t="s">
        <v>42</v>
      </c>
      <c r="C30" s="231"/>
      <c r="D30" s="231"/>
      <c r="E30" s="231"/>
      <c r="F30" s="231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1558"/>
      <c r="S30" s="255">
        <v>335336</v>
      </c>
      <c r="T30" s="255">
        <v>349010</v>
      </c>
      <c r="U30" s="255">
        <v>367451</v>
      </c>
      <c r="V30" s="255">
        <v>393559</v>
      </c>
      <c r="W30" s="255">
        <v>453037</v>
      </c>
      <c r="X30" s="255">
        <v>549555</v>
      </c>
      <c r="Y30" s="255">
        <v>467879</v>
      </c>
      <c r="Z30" s="255">
        <v>452703</v>
      </c>
      <c r="AA30" s="255">
        <v>459291</v>
      </c>
      <c r="AB30" s="255">
        <v>497314</v>
      </c>
      <c r="AC30" s="256">
        <v>469895</v>
      </c>
      <c r="AD30" s="976">
        <v>474837</v>
      </c>
      <c r="AE30" s="262">
        <v>498689</v>
      </c>
      <c r="AF30" s="262">
        <v>501769</v>
      </c>
      <c r="AG30" s="262">
        <v>498004</v>
      </c>
      <c r="AH30" s="389">
        <v>527206</v>
      </c>
      <c r="AI30" s="262">
        <v>467275.52206798288</v>
      </c>
      <c r="AJ30" s="262">
        <v>484724.30717322225</v>
      </c>
      <c r="AK30" s="976">
        <v>532634.76517542405</v>
      </c>
      <c r="AL30" s="262">
        <v>542235.87046452705</v>
      </c>
      <c r="AM30" s="262">
        <v>526892.56088210898</v>
      </c>
      <c r="AN30" s="262">
        <v>542221.79717339727</v>
      </c>
      <c r="AO30" s="262">
        <v>531148.75036183605</v>
      </c>
      <c r="AP30" s="976">
        <v>514881.65623023431</v>
      </c>
      <c r="AQ30" s="262">
        <v>533675.91922440357</v>
      </c>
      <c r="AR30" s="983">
        <v>534971.81476610072</v>
      </c>
      <c r="AS30" s="329">
        <v>524806.40306397155</v>
      </c>
      <c r="AT30" s="980">
        <v>513311.62820316764</v>
      </c>
      <c r="AU30" s="843"/>
      <c r="AV30" s="843"/>
      <c r="AW30" s="843"/>
      <c r="AX30" s="1062">
        <f t="shared" si="0"/>
        <v>12.172127524903082</v>
      </c>
      <c r="AY30" s="1062">
        <f t="shared" si="1"/>
        <v>-3.3330736380571642</v>
      </c>
      <c r="AZ30" s="1019">
        <f t="shared" si="2"/>
        <v>-0.3049298820551915</v>
      </c>
      <c r="BA30" s="1143"/>
      <c r="BB30" s="1117">
        <f t="shared" si="3"/>
        <v>1.654456431567497</v>
      </c>
      <c r="BC30" s="1118">
        <f t="shared" si="4"/>
        <v>-0.6756842225242643</v>
      </c>
      <c r="BD30" s="1119">
        <f t="shared" si="5"/>
        <v>-6.1060498583276335E-2</v>
      </c>
    </row>
    <row r="31" spans="1:56" ht="14" customHeight="1">
      <c r="A31" s="249"/>
      <c r="B31" s="254" t="s">
        <v>43</v>
      </c>
      <c r="C31" s="231">
        <f>'17支出名目H12'!W28</f>
        <v>2272422</v>
      </c>
      <c r="D31" s="231">
        <f>'17支出名目H12'!X28</f>
        <v>2347333</v>
      </c>
      <c r="E31" s="231">
        <f>'17支出名目H12'!Y28</f>
        <v>2353222</v>
      </c>
      <c r="F31" s="231">
        <f>'17支出名目H12'!Z28</f>
        <v>2426317</v>
      </c>
      <c r="G31" s="231">
        <f>'17支出名目H12'!AA28</f>
        <v>2903148</v>
      </c>
      <c r="H31" s="231">
        <f>'17支出名目H12'!AB28</f>
        <v>3153671</v>
      </c>
      <c r="I31" s="231">
        <f>'17支出名目H12'!AC28</f>
        <v>3257243</v>
      </c>
      <c r="J31" s="231">
        <f>'17支出名目H12'!AD28</f>
        <v>3266378</v>
      </c>
      <c r="K31" s="231">
        <f>'17支出名目H12'!AE28</f>
        <v>3075843</v>
      </c>
      <c r="L31" s="231">
        <f>'17支出名目H12'!AF28</f>
        <v>3360742</v>
      </c>
      <c r="M31" s="231">
        <f>'17支出名目H12'!AG28</f>
        <v>3635074</v>
      </c>
      <c r="N31" s="231">
        <f>'17支出名目H12'!AH28</f>
        <v>3873586</v>
      </c>
      <c r="O31" s="231">
        <f>'17支出名目H12'!AI28</f>
        <v>4291536</v>
      </c>
      <c r="P31" s="231">
        <f>'17支出名目H12'!AJ28</f>
        <v>4907851</v>
      </c>
      <c r="Q31" s="231">
        <f>'17支出名目H12'!AK28</f>
        <v>5705778</v>
      </c>
      <c r="R31" s="1558">
        <f>'17支出名目H12'!AL28</f>
        <v>6404784</v>
      </c>
      <c r="S31" s="255">
        <v>6631311</v>
      </c>
      <c r="T31" s="255">
        <v>6726523</v>
      </c>
      <c r="U31" s="255">
        <v>6209212</v>
      </c>
      <c r="V31" s="255">
        <v>6185576</v>
      </c>
      <c r="W31" s="255">
        <v>6086179</v>
      </c>
      <c r="X31" s="255">
        <v>8185977</v>
      </c>
      <c r="Y31" s="255">
        <v>8535142</v>
      </c>
      <c r="Z31" s="255">
        <v>7384918</v>
      </c>
      <c r="AA31" s="255">
        <v>6154827</v>
      </c>
      <c r="AB31" s="255">
        <v>5611158</v>
      </c>
      <c r="AC31" s="256">
        <v>5283139</v>
      </c>
      <c r="AD31" s="257">
        <v>4821944</v>
      </c>
      <c r="AE31" s="253">
        <v>4334221</v>
      </c>
      <c r="AF31" s="253">
        <v>4230557</v>
      </c>
      <c r="AG31" s="253">
        <v>4259266</v>
      </c>
      <c r="AH31" s="387">
        <v>4473656</v>
      </c>
      <c r="AI31" s="253">
        <v>4703772.4680860136</v>
      </c>
      <c r="AJ31" s="253">
        <v>4405388.6622821037</v>
      </c>
      <c r="AK31" s="257">
        <v>4393045.9183562165</v>
      </c>
      <c r="AL31" s="253">
        <v>4213189.6895293128</v>
      </c>
      <c r="AM31" s="253">
        <v>4121553.7128886352</v>
      </c>
      <c r="AN31" s="253">
        <v>3909853.4310991075</v>
      </c>
      <c r="AO31" s="253">
        <v>4065555.4472376979</v>
      </c>
      <c r="AP31" s="257">
        <v>4307821.8490052791</v>
      </c>
      <c r="AQ31" s="253">
        <v>4058582.7766919686</v>
      </c>
      <c r="AR31" s="983">
        <v>4208292.3457283666</v>
      </c>
      <c r="AS31" s="329">
        <v>4592961.0449344274</v>
      </c>
      <c r="AT31" s="980">
        <v>4598746.4641751023</v>
      </c>
      <c r="AU31" s="843">
        <f>AU32+AU40</f>
        <v>4479424</v>
      </c>
      <c r="AV31" s="1591">
        <v>4535581</v>
      </c>
      <c r="AW31" s="843"/>
      <c r="AX31" s="1062">
        <f t="shared" si="0"/>
        <v>-8.8947130378076462</v>
      </c>
      <c r="AY31" s="1062">
        <f t="shared" si="1"/>
        <v>-1.9399767481334773</v>
      </c>
      <c r="AZ31" s="1019">
        <f t="shared" si="2"/>
        <v>6.7534040488930778</v>
      </c>
      <c r="BA31" s="1143"/>
      <c r="BB31" s="1117">
        <f t="shared" si="3"/>
        <v>-1.3219607296545033</v>
      </c>
      <c r="BC31" s="1118">
        <f t="shared" si="4"/>
        <v>-0.3910416858744159</v>
      </c>
      <c r="BD31" s="1119">
        <f t="shared" si="5"/>
        <v>1.3156060075977694</v>
      </c>
    </row>
    <row r="32" spans="1:56" ht="14" customHeight="1">
      <c r="A32" s="249"/>
      <c r="B32" s="254" t="s">
        <v>44</v>
      </c>
      <c r="C32" s="231">
        <f>'17支出名目H12'!W29</f>
        <v>2110466</v>
      </c>
      <c r="D32" s="231">
        <f>'17支出名目H12'!X29</f>
        <v>2238133</v>
      </c>
      <c r="E32" s="231">
        <f>'17支出名目H12'!Y29</f>
        <v>2319943</v>
      </c>
      <c r="F32" s="231">
        <f>'17支出名目H12'!Z29</f>
        <v>2494722</v>
      </c>
      <c r="G32" s="231">
        <f>'17支出名目H12'!AA29</f>
        <v>2731569</v>
      </c>
      <c r="H32" s="231">
        <f>'17支出名目H12'!AB29</f>
        <v>2985469</v>
      </c>
      <c r="I32" s="231">
        <f>'17支出名目H12'!AC29</f>
        <v>3136249</v>
      </c>
      <c r="J32" s="231">
        <f>'17支出名目H12'!AD29</f>
        <v>3219282</v>
      </c>
      <c r="K32" s="231">
        <f>'17支出名目H12'!AE29</f>
        <v>3152519</v>
      </c>
      <c r="L32" s="231">
        <f>'17支出名目H12'!AF29</f>
        <v>3345406</v>
      </c>
      <c r="M32" s="231">
        <f>'17支出名目H12'!AG29</f>
        <v>3641208</v>
      </c>
      <c r="N32" s="231">
        <f>'17支出名目H12'!AH29</f>
        <v>3921744</v>
      </c>
      <c r="O32" s="231">
        <f>'17支出名目H12'!AI29</f>
        <v>4374010</v>
      </c>
      <c r="P32" s="231">
        <f>'17支出名目H12'!AJ29</f>
        <v>4811239</v>
      </c>
      <c r="Q32" s="231">
        <f>'17支出名目H12'!AK29</f>
        <v>5528513</v>
      </c>
      <c r="R32" s="231">
        <f>'17支出名目H12'!AL29</f>
        <v>6128152</v>
      </c>
      <c r="S32" s="255">
        <v>6196474</v>
      </c>
      <c r="T32" s="255">
        <v>6325987</v>
      </c>
      <c r="U32" s="255">
        <v>6397858</v>
      </c>
      <c r="V32" s="255">
        <v>6367030</v>
      </c>
      <c r="W32" s="255">
        <v>6089525</v>
      </c>
      <c r="X32" s="255">
        <v>8012122</v>
      </c>
      <c r="Y32" s="255">
        <v>8449388</v>
      </c>
      <c r="Z32" s="255">
        <v>7270663</v>
      </c>
      <c r="AA32" s="255">
        <v>6081820</v>
      </c>
      <c r="AB32" s="255">
        <v>5660340</v>
      </c>
      <c r="AC32" s="256">
        <v>5308815</v>
      </c>
      <c r="AD32" s="257">
        <v>4786048</v>
      </c>
      <c r="AE32" s="253">
        <v>4420627</v>
      </c>
      <c r="AF32" s="253">
        <v>4301923</v>
      </c>
      <c r="AG32" s="253">
        <v>4275150</v>
      </c>
      <c r="AH32" s="387">
        <v>4438553</v>
      </c>
      <c r="AI32" s="253">
        <v>4640124.2335168486</v>
      </c>
      <c r="AJ32" s="253">
        <v>4340003.8047490884</v>
      </c>
      <c r="AK32" s="257">
        <v>4494781.8497525165</v>
      </c>
      <c r="AL32" s="253">
        <v>4159123.1643620781</v>
      </c>
      <c r="AM32" s="253">
        <v>4138898.2273158864</v>
      </c>
      <c r="AN32" s="253">
        <v>3864837.1692307419</v>
      </c>
      <c r="AO32" s="253">
        <v>4004583.5719927871</v>
      </c>
      <c r="AP32" s="257">
        <v>4301226.097033672</v>
      </c>
      <c r="AQ32" s="253">
        <v>4195922.6866990644</v>
      </c>
      <c r="AR32" s="983">
        <v>4208729.949640803</v>
      </c>
      <c r="AS32" s="329">
        <v>4531678.3407880738</v>
      </c>
      <c r="AT32" s="980">
        <v>4563199.3801382259</v>
      </c>
      <c r="AU32" s="843">
        <f>AU33+AU36</f>
        <v>4465373</v>
      </c>
      <c r="AV32" s="1591">
        <v>4553443</v>
      </c>
      <c r="AW32" s="843"/>
      <c r="AX32" s="1062">
        <f t="shared" si="0"/>
        <v>-6.0857339969737776</v>
      </c>
      <c r="AY32" s="1062">
        <f t="shared" si="1"/>
        <v>-4.3062324087986976</v>
      </c>
      <c r="AZ32" s="1019">
        <f t="shared" si="2"/>
        <v>6.0906652474098699</v>
      </c>
      <c r="BA32" s="1143"/>
      <c r="BB32" s="1117">
        <f t="shared" si="3"/>
        <v>-0.89295899407748625</v>
      </c>
      <c r="BC32" s="1118">
        <f t="shared" si="4"/>
        <v>-0.87647663278149768</v>
      </c>
      <c r="BD32" s="1119">
        <f t="shared" si="5"/>
        <v>1.1894964047385326</v>
      </c>
    </row>
    <row r="33" spans="1:56" ht="14" customHeight="1">
      <c r="A33" s="249"/>
      <c r="B33" s="254" t="s">
        <v>264</v>
      </c>
      <c r="C33" s="231">
        <f>'17支出名目H12'!W30</f>
        <v>1588913</v>
      </c>
      <c r="D33" s="231">
        <f>'17支出名目H12'!X30</f>
        <v>1645230</v>
      </c>
      <c r="E33" s="231">
        <f>'17支出名目H12'!Y30</f>
        <v>1649176</v>
      </c>
      <c r="F33" s="231">
        <f>'17支出名目H12'!Z30</f>
        <v>1783836</v>
      </c>
      <c r="G33" s="231">
        <f>'17支出名目H12'!AA30</f>
        <v>1915901</v>
      </c>
      <c r="H33" s="231">
        <f>'17支出名目H12'!AB30</f>
        <v>2109898</v>
      </c>
      <c r="I33" s="231">
        <f>'17支出名目H12'!AC30</f>
        <v>2168390</v>
      </c>
      <c r="J33" s="231">
        <f>'17支出名目H12'!AD30</f>
        <v>2247745</v>
      </c>
      <c r="K33" s="231">
        <f>'17支出名目H12'!AE30</f>
        <v>2210482</v>
      </c>
      <c r="L33" s="231">
        <f>'17支出名目H12'!AF30</f>
        <v>2388405</v>
      </c>
      <c r="M33" s="231">
        <f>'17支出名目H12'!AG30</f>
        <v>2750341</v>
      </c>
      <c r="N33" s="231">
        <f>'17支出名目H12'!AH30</f>
        <v>2976238</v>
      </c>
      <c r="O33" s="231">
        <f>'17支出名目H12'!AI30</f>
        <v>3373215</v>
      </c>
      <c r="P33" s="231">
        <f>'17支出名目H12'!AJ30</f>
        <v>3752616</v>
      </c>
      <c r="Q33" s="231">
        <f>'17支出名目H12'!AK30</f>
        <v>4437917</v>
      </c>
      <c r="R33" s="231">
        <f>'17支出名目H12'!AL30</f>
        <v>4817514</v>
      </c>
      <c r="S33" s="255">
        <v>4836886</v>
      </c>
      <c r="T33" s="255">
        <v>4737261</v>
      </c>
      <c r="U33" s="255">
        <v>4706678</v>
      </c>
      <c r="V33" s="255">
        <v>4359707</v>
      </c>
      <c r="W33" s="255">
        <v>4408866</v>
      </c>
      <c r="X33" s="255">
        <v>5480510</v>
      </c>
      <c r="Y33" s="255">
        <v>5777869</v>
      </c>
      <c r="Z33" s="255">
        <v>5030506</v>
      </c>
      <c r="AA33" s="255">
        <v>4255407</v>
      </c>
      <c r="AB33" s="255">
        <v>3864812</v>
      </c>
      <c r="AC33" s="256">
        <v>3773439</v>
      </c>
      <c r="AD33" s="257">
        <v>3462364</v>
      </c>
      <c r="AE33" s="253">
        <v>3277259</v>
      </c>
      <c r="AF33" s="253">
        <v>3259741</v>
      </c>
      <c r="AG33" s="253">
        <v>3275874</v>
      </c>
      <c r="AH33" s="387">
        <v>3464213</v>
      </c>
      <c r="AI33" s="253">
        <v>3861480.6570961345</v>
      </c>
      <c r="AJ33" s="253">
        <v>3663081.4624781869</v>
      </c>
      <c r="AK33" s="257">
        <v>3821442.8419281747</v>
      </c>
      <c r="AL33" s="253">
        <v>3422401.1168634519</v>
      </c>
      <c r="AM33" s="253">
        <v>3355465.0960854799</v>
      </c>
      <c r="AN33" s="253">
        <v>3243168.5891321674</v>
      </c>
      <c r="AO33" s="253">
        <v>3350370.8445250206</v>
      </c>
      <c r="AP33" s="257">
        <v>3542199.8409299115</v>
      </c>
      <c r="AQ33" s="253">
        <v>3483308.9178523878</v>
      </c>
      <c r="AR33" s="983">
        <v>3467540.8262244416</v>
      </c>
      <c r="AS33" s="329">
        <v>3772155.9560232637</v>
      </c>
      <c r="AT33" s="980">
        <v>3837706.8641884062</v>
      </c>
      <c r="AU33" s="843">
        <f>AU34+AU35</f>
        <v>3777706</v>
      </c>
      <c r="AV33" s="1591">
        <v>3717648</v>
      </c>
      <c r="AW33" s="843"/>
      <c r="AX33" s="1062">
        <f t="shared" si="0"/>
        <v>10.370915418718965</v>
      </c>
      <c r="AY33" s="1062">
        <f t="shared" si="1"/>
        <v>-7.3072661962769638</v>
      </c>
      <c r="AZ33" s="1019">
        <f t="shared" si="2"/>
        <v>8.3424718121187951</v>
      </c>
      <c r="BA33" s="1143"/>
      <c r="BB33" s="1117">
        <f t="shared" si="3"/>
        <v>1.4196464099412109</v>
      </c>
      <c r="BC33" s="1118">
        <f t="shared" si="4"/>
        <v>-1.5061444635670829</v>
      </c>
      <c r="BD33" s="1119">
        <f t="shared" si="5"/>
        <v>1.6154507455022227</v>
      </c>
    </row>
    <row r="34" spans="1:56" ht="14" customHeight="1">
      <c r="A34" s="249"/>
      <c r="B34" s="254" t="s">
        <v>265</v>
      </c>
      <c r="C34" s="231">
        <f>'17支出名目H12'!W31</f>
        <v>483081</v>
      </c>
      <c r="D34" s="231">
        <f>'17支出名目H12'!X31</f>
        <v>522450</v>
      </c>
      <c r="E34" s="231">
        <f>'17支出名目H12'!Y31</f>
        <v>544378</v>
      </c>
      <c r="F34" s="231">
        <f>'17支出名目H12'!Z31</f>
        <v>535899</v>
      </c>
      <c r="G34" s="231">
        <f>'17支出名目H12'!AA31</f>
        <v>600969</v>
      </c>
      <c r="H34" s="231">
        <f>'17支出名目H12'!AB31</f>
        <v>606588</v>
      </c>
      <c r="I34" s="231">
        <f>'17支出名目H12'!AC31</f>
        <v>546382</v>
      </c>
      <c r="J34" s="231">
        <f>'17支出名目H12'!AD31</f>
        <v>554226</v>
      </c>
      <c r="K34" s="231">
        <f>'17支出名目H12'!AE31</f>
        <v>508856</v>
      </c>
      <c r="L34" s="231">
        <f>'17支出名目H12'!AF31</f>
        <v>530908</v>
      </c>
      <c r="M34" s="231">
        <f>'17支出名目H12'!AG31</f>
        <v>531553</v>
      </c>
      <c r="N34" s="231">
        <f>'17支出名目H12'!AH31</f>
        <v>579013</v>
      </c>
      <c r="O34" s="231">
        <f>'17支出名目H12'!AI31</f>
        <v>812592</v>
      </c>
      <c r="P34" s="231">
        <f>'17支出名目H12'!AJ31</f>
        <v>903365</v>
      </c>
      <c r="Q34" s="231">
        <f>'17支出名目H12'!AK31</f>
        <v>983069</v>
      </c>
      <c r="R34" s="231">
        <f>'17支出名目H12'!AL31</f>
        <v>1093219</v>
      </c>
      <c r="S34" s="255">
        <v>1154101</v>
      </c>
      <c r="T34" s="255">
        <v>1020536</v>
      </c>
      <c r="U34" s="255">
        <v>977719</v>
      </c>
      <c r="V34" s="255">
        <v>1038182</v>
      </c>
      <c r="W34" s="255">
        <v>1124505</v>
      </c>
      <c r="X34" s="255">
        <v>1726102</v>
      </c>
      <c r="Y34" s="255">
        <v>1845652</v>
      </c>
      <c r="Z34" s="255">
        <v>1333710</v>
      </c>
      <c r="AA34" s="255">
        <v>1100149</v>
      </c>
      <c r="AB34" s="255">
        <v>1035225</v>
      </c>
      <c r="AC34" s="256">
        <v>989845</v>
      </c>
      <c r="AD34" s="257">
        <v>836295</v>
      </c>
      <c r="AE34" s="253">
        <v>817148</v>
      </c>
      <c r="AF34" s="253">
        <v>778977</v>
      </c>
      <c r="AG34" s="253">
        <v>770266</v>
      </c>
      <c r="AH34" s="387">
        <v>767916</v>
      </c>
      <c r="AI34" s="253">
        <v>807871.30700000003</v>
      </c>
      <c r="AJ34" s="253">
        <v>706325.85400000005</v>
      </c>
      <c r="AK34" s="257">
        <v>679779.32499999995</v>
      </c>
      <c r="AL34" s="253">
        <v>521235.68699999998</v>
      </c>
      <c r="AM34" s="253">
        <v>543982.429</v>
      </c>
      <c r="AN34" s="253">
        <v>549580.18700000003</v>
      </c>
      <c r="AO34" s="253">
        <v>557089.41099999996</v>
      </c>
      <c r="AP34" s="257">
        <v>600219.20900000003</v>
      </c>
      <c r="AQ34" s="253">
        <v>583234.55099999998</v>
      </c>
      <c r="AR34" s="983">
        <v>605462.69845790812</v>
      </c>
      <c r="AS34" s="329">
        <v>614915.94354303798</v>
      </c>
      <c r="AT34" s="980">
        <v>582045.28200000001</v>
      </c>
      <c r="AU34" s="843">
        <f>'21QE支出名目'!E87</f>
        <v>561759</v>
      </c>
      <c r="AV34" s="1591">
        <v>603263</v>
      </c>
      <c r="AW34" s="843"/>
      <c r="AX34" s="1062">
        <f t="shared" si="0"/>
        <v>-18.715366587149276</v>
      </c>
      <c r="AY34" s="1062">
        <f t="shared" si="1"/>
        <v>-11.703815205029946</v>
      </c>
      <c r="AZ34" s="1019">
        <f t="shared" si="2"/>
        <v>-3.0278816018365755</v>
      </c>
      <c r="BA34" s="1143"/>
      <c r="BB34" s="1117">
        <f t="shared" si="3"/>
        <v>-2.9168041057405669</v>
      </c>
      <c r="BC34" s="1118">
        <f t="shared" si="4"/>
        <v>-2.4587340803210123</v>
      </c>
      <c r="BD34" s="1119">
        <f t="shared" si="5"/>
        <v>-0.61304691190663396</v>
      </c>
    </row>
    <row r="35" spans="1:56" ht="14" customHeight="1">
      <c r="A35" s="249"/>
      <c r="B35" s="254" t="s">
        <v>266</v>
      </c>
      <c r="C35" s="231">
        <f>'17支出名目H12'!W32</f>
        <v>1105832</v>
      </c>
      <c r="D35" s="231">
        <f>'17支出名目H12'!X32</f>
        <v>1122780</v>
      </c>
      <c r="E35" s="231">
        <f>'17支出名目H12'!Y32</f>
        <v>1104798</v>
      </c>
      <c r="F35" s="231">
        <f>'17支出名目H12'!Z32</f>
        <v>1247937</v>
      </c>
      <c r="G35" s="231">
        <f>'17支出名目H12'!AA32</f>
        <v>1314932</v>
      </c>
      <c r="H35" s="231">
        <f>'17支出名目H12'!AB32</f>
        <v>1503310</v>
      </c>
      <c r="I35" s="231">
        <f>'17支出名目H12'!AC32</f>
        <v>1622008</v>
      </c>
      <c r="J35" s="231">
        <f>'17支出名目H12'!AD32</f>
        <v>1693519</v>
      </c>
      <c r="K35" s="231">
        <f>'17支出名目H12'!AE32</f>
        <v>1701626</v>
      </c>
      <c r="L35" s="231">
        <f>'17支出名目H12'!AF32</f>
        <v>1857497</v>
      </c>
      <c r="M35" s="231">
        <f>'17支出名目H12'!AG32</f>
        <v>2218788</v>
      </c>
      <c r="N35" s="231">
        <f>'17支出名目H12'!AH32</f>
        <v>2397225</v>
      </c>
      <c r="O35" s="231">
        <f>'17支出名目H12'!AI32</f>
        <v>2560623</v>
      </c>
      <c r="P35" s="231">
        <f>'17支出名目H12'!AJ32</f>
        <v>2849251</v>
      </c>
      <c r="Q35" s="231">
        <f>'17支出名目H12'!AK32</f>
        <v>3454848</v>
      </c>
      <c r="R35" s="231">
        <f>'17支出名目H12'!AL32</f>
        <v>3724295</v>
      </c>
      <c r="S35" s="255">
        <v>3682785</v>
      </c>
      <c r="T35" s="255">
        <v>3716725</v>
      </c>
      <c r="U35" s="255">
        <v>3728959</v>
      </c>
      <c r="V35" s="255">
        <v>3321525</v>
      </c>
      <c r="W35" s="255">
        <v>3284361</v>
      </c>
      <c r="X35" s="255">
        <v>3754408</v>
      </c>
      <c r="Y35" s="255">
        <v>3932217</v>
      </c>
      <c r="Z35" s="255">
        <v>3696796</v>
      </c>
      <c r="AA35" s="255">
        <v>3155258</v>
      </c>
      <c r="AB35" s="255">
        <v>2829587</v>
      </c>
      <c r="AC35" s="256">
        <v>2783594</v>
      </c>
      <c r="AD35" s="257">
        <v>2626069</v>
      </c>
      <c r="AE35" s="253">
        <v>2460111</v>
      </c>
      <c r="AF35" s="253">
        <v>2480764</v>
      </c>
      <c r="AG35" s="253">
        <v>2505608</v>
      </c>
      <c r="AH35" s="387">
        <v>2696297</v>
      </c>
      <c r="AI35" s="253">
        <v>3053609.3500961345</v>
      </c>
      <c r="AJ35" s="253">
        <v>2956755.6084781871</v>
      </c>
      <c r="AK35" s="257">
        <v>3141663.5169281745</v>
      </c>
      <c r="AL35" s="253">
        <v>2901165.429863452</v>
      </c>
      <c r="AM35" s="253">
        <v>2811482.6670854799</v>
      </c>
      <c r="AN35" s="253">
        <v>2693588.4021321675</v>
      </c>
      <c r="AO35" s="253">
        <v>2793281.4335250207</v>
      </c>
      <c r="AP35" s="257">
        <v>2941980.6319299117</v>
      </c>
      <c r="AQ35" s="253">
        <v>2900074.3668523878</v>
      </c>
      <c r="AR35" s="983">
        <v>2862078.1277665338</v>
      </c>
      <c r="AS35" s="329">
        <v>3157240.0124802259</v>
      </c>
      <c r="AT35" s="980">
        <v>3255661.582188406</v>
      </c>
      <c r="AU35" s="843">
        <f>'21QE支出名目'!F87</f>
        <v>3215947</v>
      </c>
      <c r="AV35" s="1591">
        <v>3114385</v>
      </c>
      <c r="AW35" s="843"/>
      <c r="AX35" s="1062">
        <f t="shared" si="0"/>
        <v>19.633700292268578</v>
      </c>
      <c r="AY35" s="1062">
        <f t="shared" si="1"/>
        <v>-6.3559602714394714</v>
      </c>
      <c r="AZ35" s="1019">
        <f t="shared" si="2"/>
        <v>10.662237094767093</v>
      </c>
      <c r="BA35" s="1143"/>
      <c r="BB35" s="1117">
        <f t="shared" si="3"/>
        <v>2.5939931454217025</v>
      </c>
      <c r="BC35" s="1118">
        <f t="shared" si="4"/>
        <v>-1.3048007597296962</v>
      </c>
      <c r="BD35" s="1119">
        <f t="shared" si="5"/>
        <v>2.0469171337886394</v>
      </c>
    </row>
    <row r="36" spans="1:56" ht="14" customHeight="1">
      <c r="A36" s="249"/>
      <c r="B36" s="254" t="s">
        <v>267</v>
      </c>
      <c r="C36" s="231">
        <f>'17支出名目H12'!W33</f>
        <v>521553</v>
      </c>
      <c r="D36" s="231">
        <f>'17支出名目H12'!X33</f>
        <v>592903</v>
      </c>
      <c r="E36" s="231">
        <f>'17支出名目H12'!Y33</f>
        <v>670767</v>
      </c>
      <c r="F36" s="231">
        <f>'17支出名目H12'!Z33</f>
        <v>710886</v>
      </c>
      <c r="G36" s="231">
        <f>'17支出名目H12'!AA33</f>
        <v>815668</v>
      </c>
      <c r="H36" s="231">
        <f>'17支出名目H12'!AB33</f>
        <v>875571</v>
      </c>
      <c r="I36" s="231">
        <f>'17支出名目H12'!AC33</f>
        <v>967859</v>
      </c>
      <c r="J36" s="231">
        <f>'17支出名目H12'!AD33</f>
        <v>971537</v>
      </c>
      <c r="K36" s="231">
        <f>'17支出名目H12'!AE33</f>
        <v>942037</v>
      </c>
      <c r="L36" s="231">
        <f>'17支出名目H12'!AF33</f>
        <v>957001</v>
      </c>
      <c r="M36" s="231">
        <f>'17支出名目H12'!AG33</f>
        <v>890867</v>
      </c>
      <c r="N36" s="231">
        <f>'17支出名目H12'!AH33</f>
        <v>945506</v>
      </c>
      <c r="O36" s="231">
        <f>'17支出名目H12'!AI33</f>
        <v>1000795</v>
      </c>
      <c r="P36" s="231">
        <f>'17支出名目H12'!AJ33</f>
        <v>1058623</v>
      </c>
      <c r="Q36" s="231">
        <f>'17支出名目H12'!AK33</f>
        <v>1090596</v>
      </c>
      <c r="R36" s="231">
        <f>'17支出名目H12'!AL33</f>
        <v>1310638</v>
      </c>
      <c r="S36" s="255">
        <v>1359588</v>
      </c>
      <c r="T36" s="255">
        <v>1588726</v>
      </c>
      <c r="U36" s="255">
        <v>1691180</v>
      </c>
      <c r="V36" s="255">
        <v>2007323</v>
      </c>
      <c r="W36" s="255">
        <v>1680659</v>
      </c>
      <c r="X36" s="255">
        <v>2531612</v>
      </c>
      <c r="Y36" s="255">
        <v>2671519</v>
      </c>
      <c r="Z36" s="255">
        <v>2240157</v>
      </c>
      <c r="AA36" s="255">
        <v>1826413</v>
      </c>
      <c r="AB36" s="255">
        <v>1795528</v>
      </c>
      <c r="AC36" s="256">
        <v>1535376</v>
      </c>
      <c r="AD36" s="257">
        <v>1323684</v>
      </c>
      <c r="AE36" s="253">
        <v>1143368</v>
      </c>
      <c r="AF36" s="253">
        <v>1042182</v>
      </c>
      <c r="AG36" s="253">
        <v>999276</v>
      </c>
      <c r="AH36" s="387">
        <v>974340</v>
      </c>
      <c r="AI36" s="253">
        <v>778643.57642071391</v>
      </c>
      <c r="AJ36" s="253">
        <v>676922.34227090189</v>
      </c>
      <c r="AK36" s="257">
        <v>673339.00782434142</v>
      </c>
      <c r="AL36" s="253">
        <v>736722.04749862629</v>
      </c>
      <c r="AM36" s="253">
        <v>783433.13123040646</v>
      </c>
      <c r="AN36" s="253">
        <v>621668.58009857452</v>
      </c>
      <c r="AO36" s="253">
        <v>654212.7274677665</v>
      </c>
      <c r="AP36" s="257">
        <v>759026.25610376056</v>
      </c>
      <c r="AQ36" s="253">
        <v>712613.76884667692</v>
      </c>
      <c r="AR36" s="983">
        <v>741189.12341636175</v>
      </c>
      <c r="AS36" s="329">
        <v>759522.38476481021</v>
      </c>
      <c r="AT36" s="980">
        <v>725492.51594982017</v>
      </c>
      <c r="AU36" s="843">
        <f>'21QE支出名目'!I87</f>
        <v>687667</v>
      </c>
      <c r="AV36" s="1591">
        <v>835795</v>
      </c>
      <c r="AW36" s="843"/>
      <c r="AX36" s="1062">
        <f t="shared" si="0"/>
        <v>-49.131438634572802</v>
      </c>
      <c r="AY36" s="1062">
        <f t="shared" si="1"/>
        <v>12.725721706854234</v>
      </c>
      <c r="AZ36" s="1019">
        <f t="shared" si="2"/>
        <v>-4.4179947510743629</v>
      </c>
      <c r="BA36" s="1143"/>
      <c r="BB36" s="1117">
        <f t="shared" si="3"/>
        <v>-9.20452439285555</v>
      </c>
      <c r="BC36" s="1118">
        <f t="shared" si="4"/>
        <v>2.4246774322600917</v>
      </c>
      <c r="BD36" s="1119">
        <f t="shared" si="5"/>
        <v>-0.89964105917287318</v>
      </c>
    </row>
    <row r="37" spans="1:56" ht="14" customHeight="1">
      <c r="A37" s="249"/>
      <c r="B37" s="254" t="s">
        <v>265</v>
      </c>
      <c r="C37" s="231">
        <f>'17支出名目H12'!W34</f>
        <v>47719</v>
      </c>
      <c r="D37" s="231">
        <f>'17支出名目H12'!X34</f>
        <v>60736</v>
      </c>
      <c r="E37" s="231">
        <f>'17支出名目H12'!Y34</f>
        <v>99759</v>
      </c>
      <c r="F37" s="231">
        <f>'17支出名目H12'!Z34</f>
        <v>94764</v>
      </c>
      <c r="G37" s="231">
        <f>'17支出名目H12'!AA34</f>
        <v>77360</v>
      </c>
      <c r="H37" s="231">
        <f>'17支出名目H12'!AB34</f>
        <v>58317</v>
      </c>
      <c r="I37" s="231">
        <f>'17支出名目H12'!AC34</f>
        <v>124884</v>
      </c>
      <c r="J37" s="231">
        <f>'17支出名目H12'!AD34</f>
        <v>117943</v>
      </c>
      <c r="K37" s="231">
        <f>'17支出名目H12'!AE34</f>
        <v>90261</v>
      </c>
      <c r="L37" s="231">
        <f>'17支出名目H12'!AF34</f>
        <v>81903</v>
      </c>
      <c r="M37" s="231">
        <f>'17支出名目H12'!AG34</f>
        <v>95679</v>
      </c>
      <c r="N37" s="231">
        <f>'17支出名目H12'!AH34</f>
        <v>94727</v>
      </c>
      <c r="O37" s="231">
        <f>'17支出名目H12'!AI34</f>
        <v>81780</v>
      </c>
      <c r="P37" s="231">
        <f>'17支出名目H12'!AJ34</f>
        <v>83761</v>
      </c>
      <c r="Q37" s="231">
        <f>'17支出名目H12'!AK34</f>
        <v>84013</v>
      </c>
      <c r="R37" s="231">
        <f>'17支出名目H12'!AL34</f>
        <v>90433</v>
      </c>
      <c r="S37" s="255">
        <v>90075</v>
      </c>
      <c r="T37" s="255">
        <v>115347</v>
      </c>
      <c r="U37" s="255">
        <v>111695</v>
      </c>
      <c r="V37" s="255">
        <v>158564</v>
      </c>
      <c r="W37" s="255">
        <v>162930</v>
      </c>
      <c r="X37" s="255">
        <v>171581</v>
      </c>
      <c r="Y37" s="255">
        <v>248002</v>
      </c>
      <c r="Z37" s="255">
        <v>355867</v>
      </c>
      <c r="AA37" s="255">
        <v>168814</v>
      </c>
      <c r="AB37" s="255">
        <v>121770</v>
      </c>
      <c r="AC37" s="256">
        <v>68581</v>
      </c>
      <c r="AD37" s="257">
        <v>62754</v>
      </c>
      <c r="AE37" s="253">
        <v>38793</v>
      </c>
      <c r="AF37" s="253">
        <v>31876</v>
      </c>
      <c r="AG37" s="253">
        <v>31196</v>
      </c>
      <c r="AH37" s="387">
        <v>37673</v>
      </c>
      <c r="AI37" s="253">
        <v>33871</v>
      </c>
      <c r="AJ37" s="253">
        <v>25863</v>
      </c>
      <c r="AK37" s="257">
        <v>30438</v>
      </c>
      <c r="AL37" s="253">
        <v>22789</v>
      </c>
      <c r="AM37" s="253">
        <v>22738</v>
      </c>
      <c r="AN37" s="253">
        <v>26757</v>
      </c>
      <c r="AO37" s="253">
        <v>21489</v>
      </c>
      <c r="AP37" s="257">
        <v>26150</v>
      </c>
      <c r="AQ37" s="253">
        <v>24142</v>
      </c>
      <c r="AR37" s="983">
        <v>23945</v>
      </c>
      <c r="AS37" s="329">
        <v>32325</v>
      </c>
      <c r="AT37" s="980">
        <v>39091</v>
      </c>
      <c r="AU37" s="843"/>
      <c r="AV37" s="843"/>
      <c r="AW37" s="843"/>
      <c r="AX37" s="1062">
        <f t="shared" si="0"/>
        <v>-51.49631895974759</v>
      </c>
      <c r="AY37" s="1062">
        <f t="shared" si="1"/>
        <v>-14.087653590906104</v>
      </c>
      <c r="AZ37" s="1019">
        <f t="shared" si="2"/>
        <v>49.487571701720839</v>
      </c>
      <c r="BA37" s="1143"/>
      <c r="BB37" s="1117">
        <f t="shared" si="3"/>
        <v>-9.81990856028726</v>
      </c>
      <c r="BC37" s="1118">
        <f t="shared" si="4"/>
        <v>-2.9912036388146879</v>
      </c>
      <c r="BD37" s="1119">
        <f t="shared" si="5"/>
        <v>8.3729804592303623</v>
      </c>
    </row>
    <row r="38" spans="1:56" ht="14" customHeight="1">
      <c r="A38" s="249"/>
      <c r="B38" s="254" t="s">
        <v>266</v>
      </c>
      <c r="C38" s="231">
        <f>'17支出名目H12'!W35</f>
        <v>221186</v>
      </c>
      <c r="D38" s="231">
        <f>'17支出名目H12'!X35</f>
        <v>268160</v>
      </c>
      <c r="E38" s="231">
        <f>'17支出名目H12'!Y35</f>
        <v>256824</v>
      </c>
      <c r="F38" s="231">
        <f>'17支出名目H12'!Z35</f>
        <v>272430</v>
      </c>
      <c r="G38" s="231">
        <f>'17支出名目H12'!AA35</f>
        <v>359690</v>
      </c>
      <c r="H38" s="231">
        <f>'17支出名目H12'!AB35</f>
        <v>365783</v>
      </c>
      <c r="I38" s="231">
        <f>'17支出名目H12'!AC35</f>
        <v>417881</v>
      </c>
      <c r="J38" s="231">
        <f>'17支出名目H12'!AD35</f>
        <v>467650</v>
      </c>
      <c r="K38" s="231">
        <f>'17支出名目H12'!AE35</f>
        <v>355307</v>
      </c>
      <c r="L38" s="231">
        <f>'17支出名目H12'!AF35</f>
        <v>395407</v>
      </c>
      <c r="M38" s="231">
        <f>'17支出名目H12'!AG35</f>
        <v>305038</v>
      </c>
      <c r="N38" s="231">
        <f>'17支出名目H12'!AH35</f>
        <v>336881</v>
      </c>
      <c r="O38" s="231">
        <f>'17支出名目H12'!AI35</f>
        <v>322484</v>
      </c>
      <c r="P38" s="231">
        <f>'17支出名目H12'!AJ35</f>
        <v>343487</v>
      </c>
      <c r="Q38" s="231">
        <f>'17支出名目H12'!AK35</f>
        <v>338031</v>
      </c>
      <c r="R38" s="231">
        <f>'17支出名目H12'!AL35</f>
        <v>499093</v>
      </c>
      <c r="S38" s="255">
        <v>422021</v>
      </c>
      <c r="T38" s="255">
        <v>525962</v>
      </c>
      <c r="U38" s="255">
        <v>486575</v>
      </c>
      <c r="V38" s="255">
        <v>659695</v>
      </c>
      <c r="W38" s="255">
        <v>436550</v>
      </c>
      <c r="X38" s="255">
        <v>577618</v>
      </c>
      <c r="Y38" s="255">
        <v>601183</v>
      </c>
      <c r="Z38" s="255">
        <v>513355</v>
      </c>
      <c r="AA38" s="255">
        <v>453231</v>
      </c>
      <c r="AB38" s="255">
        <v>481977</v>
      </c>
      <c r="AC38" s="256">
        <v>406627</v>
      </c>
      <c r="AD38" s="257">
        <v>360494</v>
      </c>
      <c r="AE38" s="253">
        <v>292463</v>
      </c>
      <c r="AF38" s="253">
        <v>239056</v>
      </c>
      <c r="AG38" s="253">
        <v>245104</v>
      </c>
      <c r="AH38" s="387">
        <v>199713</v>
      </c>
      <c r="AI38" s="253">
        <v>144308.89991240145</v>
      </c>
      <c r="AJ38" s="253">
        <v>130476.14085724526</v>
      </c>
      <c r="AK38" s="257">
        <v>138008.39401953318</v>
      </c>
      <c r="AL38" s="253">
        <v>143065.23644298781</v>
      </c>
      <c r="AM38" s="253">
        <v>149664.51429363198</v>
      </c>
      <c r="AN38" s="253">
        <v>82673.121349231369</v>
      </c>
      <c r="AO38" s="253">
        <v>139063.07825995598</v>
      </c>
      <c r="AP38" s="257">
        <v>150071.36931411544</v>
      </c>
      <c r="AQ38" s="253">
        <v>141926.5254024922</v>
      </c>
      <c r="AR38" s="983">
        <v>134198.73790086131</v>
      </c>
      <c r="AS38" s="329">
        <v>131380.14268810066</v>
      </c>
      <c r="AT38" s="980">
        <v>130539.08406058943</v>
      </c>
      <c r="AU38" s="843"/>
      <c r="AV38" s="843"/>
      <c r="AW38" s="843"/>
      <c r="AX38" s="1062">
        <f t="shared" si="0"/>
        <v>-61.716867959096909</v>
      </c>
      <c r="AY38" s="1062">
        <f t="shared" si="1"/>
        <v>8.7407547782020458</v>
      </c>
      <c r="AZ38" s="1019">
        <f t="shared" si="2"/>
        <v>-13.015330867437372</v>
      </c>
      <c r="BA38" s="1143"/>
      <c r="BB38" s="1117">
        <f t="shared" si="3"/>
        <v>-12.817435989219007</v>
      </c>
      <c r="BC38" s="1118">
        <f t="shared" si="4"/>
        <v>1.6900518163214917</v>
      </c>
      <c r="BD38" s="1119">
        <f t="shared" si="5"/>
        <v>-2.7502388900709107</v>
      </c>
    </row>
    <row r="39" spans="1:56" ht="14" customHeight="1">
      <c r="A39" s="249"/>
      <c r="B39" s="254" t="s">
        <v>268</v>
      </c>
      <c r="C39" s="231">
        <f>'17支出名目H12'!W36</f>
        <v>252648</v>
      </c>
      <c r="D39" s="231">
        <f>'17支出名目H12'!X36</f>
        <v>264007</v>
      </c>
      <c r="E39" s="231">
        <f>'17支出名目H12'!Y36</f>
        <v>314184</v>
      </c>
      <c r="F39" s="231">
        <f>'17支出名目H12'!Z36</f>
        <v>343692</v>
      </c>
      <c r="G39" s="231">
        <f>'17支出名目H12'!AA36</f>
        <v>378618</v>
      </c>
      <c r="H39" s="231">
        <f>'17支出名目H12'!AB36</f>
        <v>451471</v>
      </c>
      <c r="I39" s="231">
        <f>'17支出名目H12'!AC36</f>
        <v>425094</v>
      </c>
      <c r="J39" s="231">
        <f>'17支出名目H12'!AD36</f>
        <v>385944</v>
      </c>
      <c r="K39" s="231">
        <f>'17支出名目H12'!AE36</f>
        <v>496469</v>
      </c>
      <c r="L39" s="231">
        <f>'17支出名目H12'!AF36</f>
        <v>479691</v>
      </c>
      <c r="M39" s="231">
        <f>'17支出名目H12'!AG36</f>
        <v>490150</v>
      </c>
      <c r="N39" s="231">
        <f>'17支出名目H12'!AH36</f>
        <v>513898</v>
      </c>
      <c r="O39" s="231">
        <f>'17支出名目H12'!AI36</f>
        <v>596531</v>
      </c>
      <c r="P39" s="231">
        <f>'17支出名目H12'!AJ36</f>
        <v>631375</v>
      </c>
      <c r="Q39" s="231">
        <f>'17支出名目H12'!AK36</f>
        <v>668552</v>
      </c>
      <c r="R39" s="231">
        <f>'17支出名目H12'!AL36</f>
        <v>721112</v>
      </c>
      <c r="S39" s="255">
        <v>847492</v>
      </c>
      <c r="T39" s="255">
        <v>947417</v>
      </c>
      <c r="U39" s="255">
        <v>1092910</v>
      </c>
      <c r="V39" s="255">
        <v>1189064</v>
      </c>
      <c r="W39" s="255">
        <v>1081179</v>
      </c>
      <c r="X39" s="255">
        <v>1782413</v>
      </c>
      <c r="Y39" s="255">
        <v>1822334</v>
      </c>
      <c r="Z39" s="255">
        <v>1370935</v>
      </c>
      <c r="AA39" s="255">
        <v>1204368</v>
      </c>
      <c r="AB39" s="255">
        <v>1191781</v>
      </c>
      <c r="AC39" s="256">
        <v>1060168</v>
      </c>
      <c r="AD39" s="257">
        <v>900436</v>
      </c>
      <c r="AE39" s="253">
        <v>812112</v>
      </c>
      <c r="AF39" s="253">
        <v>771250</v>
      </c>
      <c r="AG39" s="253">
        <v>722976</v>
      </c>
      <c r="AH39" s="387">
        <v>736954</v>
      </c>
      <c r="AI39" s="253">
        <v>600463.67650831246</v>
      </c>
      <c r="AJ39" s="253">
        <v>520583.2014136567</v>
      </c>
      <c r="AK39" s="257">
        <v>504892.61380480824</v>
      </c>
      <c r="AL39" s="253">
        <v>570867.81105563848</v>
      </c>
      <c r="AM39" s="253">
        <v>611030.61693677446</v>
      </c>
      <c r="AN39" s="253">
        <v>512238.45874934318</v>
      </c>
      <c r="AO39" s="253">
        <v>493660.64920781046</v>
      </c>
      <c r="AP39" s="257">
        <v>582804.88678964507</v>
      </c>
      <c r="AQ39" s="253">
        <v>546545.24344418466</v>
      </c>
      <c r="AR39" s="983">
        <v>583045.38551550044</v>
      </c>
      <c r="AS39" s="329">
        <v>595817.24207670952</v>
      </c>
      <c r="AT39" s="980">
        <v>555862.43188923073</v>
      </c>
      <c r="AU39" s="843"/>
      <c r="AV39" s="843"/>
      <c r="AW39" s="843"/>
      <c r="AX39" s="1062">
        <f t="shared" si="0"/>
        <v>-43.927984464769487</v>
      </c>
      <c r="AY39" s="1062">
        <f t="shared" si="1"/>
        <v>15.431454304252856</v>
      </c>
      <c r="AZ39" s="1019">
        <f t="shared" si="2"/>
        <v>-4.6228944731101436</v>
      </c>
      <c r="BA39" s="1143"/>
      <c r="BB39" s="1117">
        <f t="shared" si="3"/>
        <v>-7.9324480944572562</v>
      </c>
      <c r="BC39" s="1118">
        <f t="shared" si="4"/>
        <v>2.9117192138860659</v>
      </c>
      <c r="BD39" s="1119">
        <f t="shared" si="5"/>
        <v>-0.94216594678649956</v>
      </c>
    </row>
    <row r="40" spans="1:56" ht="14" customHeight="1">
      <c r="A40" s="249"/>
      <c r="B40" s="254" t="s">
        <v>269</v>
      </c>
      <c r="C40" s="231">
        <f>'17支出名目H12'!W37</f>
        <v>161956</v>
      </c>
      <c r="D40" s="231">
        <f>'17支出名目H12'!X37</f>
        <v>109200</v>
      </c>
      <c r="E40" s="231">
        <f>'17支出名目H12'!Y37</f>
        <v>33279</v>
      </c>
      <c r="F40" s="231">
        <f>'17支出名目H12'!Z37</f>
        <v>-68405</v>
      </c>
      <c r="G40" s="231">
        <f>'17支出名目H12'!AA37</f>
        <v>171579</v>
      </c>
      <c r="H40" s="231">
        <f>'17支出名目H12'!AB37</f>
        <v>168202</v>
      </c>
      <c r="I40" s="231">
        <f>'17支出名目H12'!AC37</f>
        <v>120994</v>
      </c>
      <c r="J40" s="231">
        <f>'17支出名目H12'!AD37</f>
        <v>47096</v>
      </c>
      <c r="K40" s="231">
        <f>'17支出名目H12'!AE37</f>
        <v>-76676</v>
      </c>
      <c r="L40" s="231">
        <f>'17支出名目H12'!AF37</f>
        <v>15336</v>
      </c>
      <c r="M40" s="231">
        <f>'17支出名目H12'!AG37</f>
        <v>-6134</v>
      </c>
      <c r="N40" s="231">
        <f>'17支出名目H12'!AH37</f>
        <v>-48158</v>
      </c>
      <c r="O40" s="231">
        <f>'17支出名目H12'!AI37</f>
        <v>-82474</v>
      </c>
      <c r="P40" s="231">
        <f>'17支出名目H12'!AJ37</f>
        <v>96612</v>
      </c>
      <c r="Q40" s="231">
        <f>'17支出名目H12'!AK37</f>
        <v>177265</v>
      </c>
      <c r="R40" s="231">
        <f>'17支出名目H12'!AL37</f>
        <v>276632</v>
      </c>
      <c r="S40" s="255">
        <v>434837</v>
      </c>
      <c r="T40" s="255">
        <v>400536</v>
      </c>
      <c r="U40" s="255">
        <v>-188646</v>
      </c>
      <c r="V40" s="255">
        <v>-181454</v>
      </c>
      <c r="W40" s="255">
        <v>-3346</v>
      </c>
      <c r="X40" s="255">
        <v>173855</v>
      </c>
      <c r="Y40" s="255">
        <v>85754</v>
      </c>
      <c r="Z40" s="255">
        <v>114255</v>
      </c>
      <c r="AA40" s="255">
        <v>73007</v>
      </c>
      <c r="AB40" s="255">
        <v>-49182</v>
      </c>
      <c r="AC40" s="256">
        <v>-25676</v>
      </c>
      <c r="AD40" s="257">
        <v>35896</v>
      </c>
      <c r="AE40" s="253">
        <v>-86406</v>
      </c>
      <c r="AF40" s="253">
        <v>-71366</v>
      </c>
      <c r="AG40" s="253">
        <v>-15884</v>
      </c>
      <c r="AH40" s="387">
        <v>35103</v>
      </c>
      <c r="AI40" s="253">
        <v>63648.234569165186</v>
      </c>
      <c r="AJ40" s="253">
        <v>65384.857533015413</v>
      </c>
      <c r="AK40" s="257">
        <v>-101735.93139630021</v>
      </c>
      <c r="AL40" s="253">
        <v>54066.525167234693</v>
      </c>
      <c r="AM40" s="253">
        <v>-17344.514427251164</v>
      </c>
      <c r="AN40" s="253">
        <v>45016.261868365516</v>
      </c>
      <c r="AO40" s="253">
        <v>60971.875244910676</v>
      </c>
      <c r="AP40" s="257">
        <v>6595.751971606921</v>
      </c>
      <c r="AQ40" s="253">
        <v>-137339.91000709613</v>
      </c>
      <c r="AR40" s="983">
        <v>-437.60391243673848</v>
      </c>
      <c r="AS40" s="329">
        <v>61282.704146353637</v>
      </c>
      <c r="AT40" s="980">
        <v>35547.084036876506</v>
      </c>
      <c r="AU40" s="843">
        <f>AU41+AU42</f>
        <v>14051</v>
      </c>
      <c r="AV40" s="1591">
        <v>-17862</v>
      </c>
      <c r="AW40" s="843"/>
      <c r="AX40" s="1062">
        <f t="shared" si="0"/>
        <v>-383.41857420409019</v>
      </c>
      <c r="AY40" s="1062">
        <f t="shared" si="1"/>
        <v>-106.4832079296684</v>
      </c>
      <c r="AZ40" s="1019">
        <f t="shared" si="2"/>
        <v>438.9390654757471</v>
      </c>
      <c r="BA40" s="1143"/>
      <c r="BB40" s="1117">
        <f t="shared" si="3"/>
        <v>-216.04665204868977</v>
      </c>
      <c r="BC40" s="1118">
        <f t="shared" si="4"/>
        <v>-42.142723001634373</v>
      </c>
      <c r="BD40" s="1119">
        <f t="shared" si="5"/>
        <v>40.058004054690819</v>
      </c>
    </row>
    <row r="41" spans="1:56" ht="14" customHeight="1">
      <c r="A41" s="249"/>
      <c r="B41" s="254" t="s">
        <v>270</v>
      </c>
      <c r="C41" s="231">
        <f>'17支出名目H12'!W38</f>
        <v>161341</v>
      </c>
      <c r="D41" s="231">
        <f>'17支出名目H12'!X38</f>
        <v>108821</v>
      </c>
      <c r="E41" s="231">
        <f>'17支出名目H12'!Y38</f>
        <v>31457</v>
      </c>
      <c r="F41" s="231">
        <f>'17支出名目H12'!Z38</f>
        <v>-68425</v>
      </c>
      <c r="G41" s="231">
        <f>'17支出名目H12'!AA38</f>
        <v>171020</v>
      </c>
      <c r="H41" s="231">
        <f>'17支出名目H12'!AB38</f>
        <v>165257</v>
      </c>
      <c r="I41" s="231">
        <f>'17支出名目H12'!AC38</f>
        <v>120698</v>
      </c>
      <c r="J41" s="231">
        <f>'17支出名目H12'!AD38</f>
        <v>45967</v>
      </c>
      <c r="K41" s="231">
        <f>'17支出名目H12'!AE38</f>
        <v>-75420</v>
      </c>
      <c r="L41" s="231">
        <f>'17支出名目H12'!AF38</f>
        <v>15766</v>
      </c>
      <c r="M41" s="231">
        <f>'17支出名目H12'!AG38</f>
        <v>-3665</v>
      </c>
      <c r="N41" s="231">
        <f>'17支出名目H12'!AH38</f>
        <v>-48846</v>
      </c>
      <c r="O41" s="231">
        <f>'17支出名目H12'!AI38</f>
        <v>-77926</v>
      </c>
      <c r="P41" s="231">
        <f>'17支出名目H12'!AJ38</f>
        <v>101622</v>
      </c>
      <c r="Q41" s="231">
        <f>'17支出名目H12'!AK38</f>
        <v>176983</v>
      </c>
      <c r="R41" s="231">
        <f>'17支出名目H12'!AL38</f>
        <v>272915</v>
      </c>
      <c r="S41" s="255">
        <v>164979</v>
      </c>
      <c r="T41" s="255">
        <v>207964</v>
      </c>
      <c r="U41" s="255">
        <v>-4931</v>
      </c>
      <c r="V41" s="255">
        <v>-32256</v>
      </c>
      <c r="W41" s="255">
        <v>10052</v>
      </c>
      <c r="X41" s="255">
        <v>74617</v>
      </c>
      <c r="Y41" s="255">
        <v>135638</v>
      </c>
      <c r="Z41" s="255">
        <v>118948</v>
      </c>
      <c r="AA41" s="255">
        <v>45681</v>
      </c>
      <c r="AB41" s="255">
        <v>-68106</v>
      </c>
      <c r="AC41" s="256">
        <v>-77301</v>
      </c>
      <c r="AD41" s="257">
        <v>-11790</v>
      </c>
      <c r="AE41" s="253">
        <v>-100030</v>
      </c>
      <c r="AF41" s="253">
        <v>-36699</v>
      </c>
      <c r="AG41" s="253">
        <v>20675</v>
      </c>
      <c r="AH41" s="387">
        <v>43883</v>
      </c>
      <c r="AI41" s="253">
        <v>63814.968764520803</v>
      </c>
      <c r="AJ41" s="253">
        <v>65668.337144798992</v>
      </c>
      <c r="AK41" s="257">
        <v>-102227.26858679288</v>
      </c>
      <c r="AL41" s="253">
        <v>53953.299609616362</v>
      </c>
      <c r="AM41" s="253">
        <v>-16887.289642429598</v>
      </c>
      <c r="AN41" s="253">
        <v>45002.539481493608</v>
      </c>
      <c r="AO41" s="253">
        <v>61233.241816356014</v>
      </c>
      <c r="AP41" s="257">
        <v>7048.7591362393478</v>
      </c>
      <c r="AQ41" s="253">
        <v>-137490.49364829421</v>
      </c>
      <c r="AR41" s="983">
        <v>-524.95999555360618</v>
      </c>
      <c r="AS41" s="329">
        <v>61219.565313287509</v>
      </c>
      <c r="AT41" s="980">
        <v>35655.720086095447</v>
      </c>
      <c r="AU41" s="843">
        <f>'21QE支出名目'!G87</f>
        <v>14159</v>
      </c>
      <c r="AV41" s="1591">
        <v>-17311</v>
      </c>
      <c r="AW41" s="843"/>
      <c r="AX41" s="1062">
        <f t="shared" si="0"/>
        <v>767.06758767423992</v>
      </c>
      <c r="AY41" s="1062">
        <f t="shared" si="1"/>
        <v>-106.89518485007238</v>
      </c>
      <c r="AZ41" s="1019">
        <f t="shared" si="2"/>
        <v>405.84392794443647</v>
      </c>
      <c r="BA41" s="1143"/>
      <c r="BB41" s="1117">
        <f t="shared" si="3"/>
        <v>-236.14683963783102</v>
      </c>
      <c r="BC41" s="1118">
        <f t="shared" si="4"/>
        <v>-41.425420073071059</v>
      </c>
      <c r="BD41" s="1119">
        <f t="shared" si="5"/>
        <v>38.293990428830213</v>
      </c>
    </row>
    <row r="42" spans="1:56" ht="14" customHeight="1">
      <c r="A42" s="260"/>
      <c r="B42" s="261" t="s">
        <v>271</v>
      </c>
      <c r="C42" s="231">
        <f>'17支出名目H12'!W39</f>
        <v>615</v>
      </c>
      <c r="D42" s="231">
        <f>'17支出名目H12'!X39</f>
        <v>379</v>
      </c>
      <c r="E42" s="231">
        <f>'17支出名目H12'!Y39</f>
        <v>1822</v>
      </c>
      <c r="F42" s="231">
        <f>'17支出名目H12'!Z39</f>
        <v>20</v>
      </c>
      <c r="G42" s="231">
        <f>'17支出名目H12'!AA39</f>
        <v>559</v>
      </c>
      <c r="H42" s="231">
        <f>'17支出名目H12'!AB39</f>
        <v>2945</v>
      </c>
      <c r="I42" s="231">
        <f>'17支出名目H12'!AC39</f>
        <v>296</v>
      </c>
      <c r="J42" s="231">
        <f>'17支出名目H12'!AD39</f>
        <v>1129</v>
      </c>
      <c r="K42" s="231">
        <f>'17支出名目H12'!AE39</f>
        <v>-1256</v>
      </c>
      <c r="L42" s="231">
        <f>'17支出名目H12'!AF39</f>
        <v>-430</v>
      </c>
      <c r="M42" s="231">
        <f>'17支出名目H12'!AG39</f>
        <v>-2469</v>
      </c>
      <c r="N42" s="231">
        <f>'17支出名目H12'!AH39</f>
        <v>688</v>
      </c>
      <c r="O42" s="231">
        <f>'17支出名目H12'!AI39</f>
        <v>-4548</v>
      </c>
      <c r="P42" s="231">
        <f>'17支出名目H12'!AJ39</f>
        <v>-5010</v>
      </c>
      <c r="Q42" s="231">
        <f>'17支出名目H12'!AK39</f>
        <v>282</v>
      </c>
      <c r="R42" s="231">
        <f>'17支出名目H12'!AL39</f>
        <v>3717</v>
      </c>
      <c r="S42" s="255">
        <v>269858</v>
      </c>
      <c r="T42" s="255">
        <v>192572</v>
      </c>
      <c r="U42" s="255">
        <v>-183715</v>
      </c>
      <c r="V42" s="255">
        <v>-149198</v>
      </c>
      <c r="W42" s="255">
        <v>-13398</v>
      </c>
      <c r="X42" s="255">
        <v>99238</v>
      </c>
      <c r="Y42" s="255">
        <v>-49884</v>
      </c>
      <c r="Z42" s="255">
        <v>-4693</v>
      </c>
      <c r="AA42" s="255">
        <v>27326</v>
      </c>
      <c r="AB42" s="255">
        <v>18924</v>
      </c>
      <c r="AC42" s="256">
        <v>51625</v>
      </c>
      <c r="AD42" s="976">
        <v>47686</v>
      </c>
      <c r="AE42" s="262">
        <v>13624</v>
      </c>
      <c r="AF42" s="262">
        <v>-34667</v>
      </c>
      <c r="AG42" s="262">
        <v>-36559</v>
      </c>
      <c r="AH42" s="389">
        <v>-8780</v>
      </c>
      <c r="AI42" s="262">
        <v>-166.73419535561794</v>
      </c>
      <c r="AJ42" s="262">
        <v>-283.47961178357968</v>
      </c>
      <c r="AK42" s="257">
        <v>491.33719049267415</v>
      </c>
      <c r="AL42" s="253">
        <v>113.22555761832922</v>
      </c>
      <c r="AM42" s="253">
        <v>-457.22478482156652</v>
      </c>
      <c r="AN42" s="253">
        <v>13.722386871909238</v>
      </c>
      <c r="AO42" s="253">
        <v>-261.36657144533768</v>
      </c>
      <c r="AP42" s="257">
        <v>-453.00716463242651</v>
      </c>
      <c r="AQ42" s="253">
        <v>150.58364119807575</v>
      </c>
      <c r="AR42" s="983">
        <v>87.35608311686768</v>
      </c>
      <c r="AS42" s="329">
        <v>63.138833066131212</v>
      </c>
      <c r="AT42" s="980">
        <v>-108.63604921894023</v>
      </c>
      <c r="AU42" s="843">
        <f>'21QE支出名目'!J87</f>
        <v>-108</v>
      </c>
      <c r="AV42" s="1591">
        <v>-551</v>
      </c>
      <c r="AW42" s="843"/>
      <c r="AX42" s="1062">
        <f t="shared" si="0"/>
        <v>-98.969640585302443</v>
      </c>
      <c r="AY42" s="1062">
        <f t="shared" si="1"/>
        <v>-192.19883481203343</v>
      </c>
      <c r="AZ42" s="1019">
        <f t="shared" si="2"/>
        <v>-76.018911465321224</v>
      </c>
      <c r="BA42" s="1143"/>
      <c r="BB42" s="1117">
        <f t="shared" si="3"/>
        <v>-47.98348534609741</v>
      </c>
      <c r="BC42" s="1118">
        <f t="shared" si="4"/>
        <v>-198.38866923373953</v>
      </c>
      <c r="BD42" s="1119">
        <f t="shared" si="5"/>
        <v>-175.15775144537869</v>
      </c>
    </row>
    <row r="43" spans="1:56" ht="14" customHeight="1">
      <c r="A43" s="249"/>
      <c r="B43" s="250" t="s">
        <v>272</v>
      </c>
      <c r="C43" s="1557">
        <f>'17支出名目H12'!W40</f>
        <v>-487636</v>
      </c>
      <c r="D43" s="1557">
        <f>'17支出名目H12'!X40</f>
        <v>89518</v>
      </c>
      <c r="E43" s="1557">
        <f>'17支出名目H12'!Y40</f>
        <v>174239</v>
      </c>
      <c r="F43" s="1557">
        <f>'17支出名目H12'!Z40</f>
        <v>352310</v>
      </c>
      <c r="G43" s="1557">
        <f>'17支出名目H12'!AA40</f>
        <v>405442</v>
      </c>
      <c r="H43" s="1557">
        <f>'17支出名目H12'!AB40</f>
        <v>17177</v>
      </c>
      <c r="I43" s="1557">
        <f>'17支出名目H12'!AC40</f>
        <v>73452</v>
      </c>
      <c r="J43" s="1557">
        <f>'17支出名目H12'!AD40</f>
        <v>42407</v>
      </c>
      <c r="K43" s="1557">
        <f>'17支出名目H12'!AE40</f>
        <v>446391</v>
      </c>
      <c r="L43" s="1557">
        <f>'17支出名目H12'!AF40</f>
        <v>932495</v>
      </c>
      <c r="M43" s="1557">
        <f>'17支出名目H12'!AG40</f>
        <v>216589</v>
      </c>
      <c r="N43" s="1557">
        <f>'17支出名目H12'!AH40</f>
        <v>-248423</v>
      </c>
      <c r="O43" s="1557">
        <f>'17支出名目H12'!AI40</f>
        <v>-7990</v>
      </c>
      <c r="P43" s="1557">
        <f>'17支出名目H12'!AJ40</f>
        <v>59602</v>
      </c>
      <c r="Q43" s="1557">
        <f>'17支出名目H12'!AK40</f>
        <v>18413</v>
      </c>
      <c r="R43" s="1559">
        <f>'17支出名目H12'!AL40</f>
        <v>886703</v>
      </c>
      <c r="S43" s="255">
        <v>-404247</v>
      </c>
      <c r="T43" s="255">
        <v>-299226</v>
      </c>
      <c r="U43" s="255">
        <v>-44956</v>
      </c>
      <c r="V43" s="255">
        <v>126422</v>
      </c>
      <c r="W43" s="255">
        <v>-199767</v>
      </c>
      <c r="X43" s="255">
        <v>-1304599</v>
      </c>
      <c r="Y43" s="255">
        <v>-1181952</v>
      </c>
      <c r="Z43" s="255">
        <v>-605719</v>
      </c>
      <c r="AA43" s="255">
        <v>-295066</v>
      </c>
      <c r="AB43" s="255">
        <v>-609034</v>
      </c>
      <c r="AC43" s="256">
        <v>-260811</v>
      </c>
      <c r="AD43" s="257">
        <v>-1053516</v>
      </c>
      <c r="AE43" s="253">
        <v>-698103</v>
      </c>
      <c r="AF43" s="253">
        <v>-750388</v>
      </c>
      <c r="AG43" s="253">
        <v>-673490</v>
      </c>
      <c r="AH43" s="387">
        <v>-996994</v>
      </c>
      <c r="AI43" s="253">
        <v>-436376.42758311657</v>
      </c>
      <c r="AJ43" s="253">
        <v>-396654.5941297547</v>
      </c>
      <c r="AK43" s="977">
        <v>-524950.67454341031</v>
      </c>
      <c r="AL43" s="263">
        <v>-1622336.3778024083</v>
      </c>
      <c r="AM43" s="263">
        <v>-671566.22408798197</v>
      </c>
      <c r="AN43" s="263">
        <v>-771571.69435475848</v>
      </c>
      <c r="AO43" s="263">
        <v>-746322.43978691078</v>
      </c>
      <c r="AP43" s="977">
        <v>-1297693.8243593953</v>
      </c>
      <c r="AQ43" s="263">
        <v>-478011.04370876565</v>
      </c>
      <c r="AR43" s="983">
        <v>-237806.66322836257</v>
      </c>
      <c r="AS43" s="329">
        <v>-501034.43859768822</v>
      </c>
      <c r="AT43" s="980">
        <v>-240675.28170025465</v>
      </c>
      <c r="AU43" s="843">
        <f>'21QE支出名目'!K87</f>
        <v>-413188</v>
      </c>
      <c r="AV43" s="1591">
        <v>855</v>
      </c>
      <c r="AW43" s="843"/>
      <c r="AX43" s="1062">
        <f t="shared" si="0"/>
        <v>-50.171551780569992</v>
      </c>
      <c r="AY43" s="1062">
        <f t="shared" si="1"/>
        <v>147.20300159402569</v>
      </c>
      <c r="AZ43" s="1019">
        <f t="shared" si="2"/>
        <v>-81.453615854335766</v>
      </c>
      <c r="BA43" s="1143"/>
      <c r="BB43" s="1117">
        <f t="shared" si="3"/>
        <v>-190.52790714949208</v>
      </c>
      <c r="BC43" s="1118">
        <f t="shared" si="4"/>
        <v>-219.8424690407376</v>
      </c>
      <c r="BD43" s="1119">
        <f t="shared" si="5"/>
        <v>-171.39237834994384</v>
      </c>
    </row>
    <row r="44" spans="1:56" ht="14" customHeight="1">
      <c r="A44" s="249"/>
      <c r="B44" s="264" t="s">
        <v>67</v>
      </c>
      <c r="C44" s="1560">
        <f>'17支出名目H12'!W41</f>
        <v>7260143</v>
      </c>
      <c r="D44" s="1560">
        <f>'17支出名目H12'!X41</f>
        <v>8284991</v>
      </c>
      <c r="E44" s="1560">
        <f>'17支出名目H12'!Y41</f>
        <v>8539971</v>
      </c>
      <c r="F44" s="1560">
        <f>'17支出名目H12'!Z41</f>
        <v>8736450</v>
      </c>
      <c r="G44" s="1560">
        <f>'17支出名目H12'!AA41</f>
        <v>9835761</v>
      </c>
      <c r="H44" s="1560">
        <f>'17支出名目H12'!AB41</f>
        <v>10761844</v>
      </c>
      <c r="I44" s="1560">
        <f>'17支出名目H12'!AC41</f>
        <v>11260128</v>
      </c>
      <c r="J44" s="1560">
        <f>'17支出名目H12'!AD41</f>
        <v>11239207</v>
      </c>
      <c r="K44" s="1560">
        <f>'17支出名目H12'!AE41</f>
        <v>11499955</v>
      </c>
      <c r="L44" s="1560">
        <f>'17支出名目H12'!AF41</f>
        <v>12139212</v>
      </c>
      <c r="M44" s="1560">
        <f>'17支出名目H12'!AG41</f>
        <v>12101485</v>
      </c>
      <c r="N44" s="1560">
        <f>'17支出名目H12'!AH41</f>
        <v>11554058</v>
      </c>
      <c r="O44" s="1560">
        <f>'17支出名目H12'!AI41</f>
        <v>11950439</v>
      </c>
      <c r="P44" s="1560">
        <f>'17支出名目H12'!AJ41</f>
        <v>13078602</v>
      </c>
      <c r="Q44" s="1560">
        <f>'17支出名目H12'!AK41</f>
        <v>14319248</v>
      </c>
      <c r="R44" s="1560">
        <f>'17支出名目H12'!AL41</f>
        <v>15328206</v>
      </c>
      <c r="S44" s="255">
        <v>15966999</v>
      </c>
      <c r="T44" s="255">
        <v>16550922</v>
      </c>
      <c r="U44" s="255">
        <v>16062000</v>
      </c>
      <c r="V44" s="255">
        <v>15636237</v>
      </c>
      <c r="W44" s="255">
        <v>14774535</v>
      </c>
      <c r="X44" s="255">
        <v>14864310</v>
      </c>
      <c r="Y44" s="255">
        <v>15641044</v>
      </c>
      <c r="Z44" s="255">
        <v>15661719</v>
      </c>
      <c r="AA44" s="255">
        <v>14933368</v>
      </c>
      <c r="AB44" s="255">
        <v>14473712</v>
      </c>
      <c r="AC44" s="256">
        <v>15364637</v>
      </c>
      <c r="AD44" s="257">
        <v>14258119</v>
      </c>
      <c r="AE44" s="253">
        <v>14414849</v>
      </c>
      <c r="AF44" s="253">
        <v>14399484</v>
      </c>
      <c r="AG44" s="253">
        <v>15232489</v>
      </c>
      <c r="AH44" s="387">
        <v>15818305</v>
      </c>
      <c r="AI44" s="253">
        <v>16997274</v>
      </c>
      <c r="AJ44" s="253">
        <v>17744844</v>
      </c>
      <c r="AK44" s="257">
        <v>17419975</v>
      </c>
      <c r="AL44" s="253">
        <v>14486215</v>
      </c>
      <c r="AM44" s="253">
        <v>15670480</v>
      </c>
      <c r="AN44" s="253">
        <v>15644311</v>
      </c>
      <c r="AO44" s="253">
        <v>15261484</v>
      </c>
      <c r="AP44" s="257">
        <v>15464997</v>
      </c>
      <c r="AQ44" s="253">
        <v>16184389</v>
      </c>
      <c r="AR44" s="983">
        <v>16222252</v>
      </c>
      <c r="AS44" s="329">
        <v>16117684</v>
      </c>
      <c r="AT44" s="980">
        <v>16968943</v>
      </c>
      <c r="AU44" s="843">
        <f>'21QE支出名目'!M87</f>
        <v>16905260</v>
      </c>
      <c r="AV44" s="1591">
        <v>17480799</v>
      </c>
      <c r="AW44" s="843"/>
      <c r="AX44" s="1062">
        <f t="shared" si="0"/>
        <v>22.175828382411453</v>
      </c>
      <c r="AY44" s="1062">
        <f t="shared" si="1"/>
        <v>-11.222622305715134</v>
      </c>
      <c r="AZ44" s="1019">
        <f t="shared" si="2"/>
        <v>9.7248386145823371</v>
      </c>
      <c r="BA44" s="1143"/>
      <c r="BB44" s="1117">
        <f t="shared" si="3"/>
        <v>2.9026289738756317</v>
      </c>
      <c r="BC44" s="1118">
        <f t="shared" si="4"/>
        <v>-2.3526498103382587</v>
      </c>
      <c r="BD44" s="1119">
        <f t="shared" si="5"/>
        <v>1.8734443990304994</v>
      </c>
    </row>
    <row r="45" spans="1:56" ht="14" customHeight="1">
      <c r="A45" s="249"/>
      <c r="B45" s="264" t="s">
        <v>462</v>
      </c>
      <c r="C45" s="1560">
        <f>'17支出名目H12'!W42</f>
        <v>6994806</v>
      </c>
      <c r="D45" s="1560">
        <f>'17支出名目H12'!X42</f>
        <v>7714915</v>
      </c>
      <c r="E45" s="1560">
        <f>'17支出名目H12'!Y42</f>
        <v>8034300</v>
      </c>
      <c r="F45" s="1560">
        <f>'17支出名目H12'!Z42</f>
        <v>8124229</v>
      </c>
      <c r="G45" s="1560">
        <f>'17支出名目H12'!AA42</f>
        <v>9200102</v>
      </c>
      <c r="H45" s="1560">
        <f>'17支出名目H12'!AB42</f>
        <v>10077566</v>
      </c>
      <c r="I45" s="1560">
        <f>'17支出名目H12'!AC42</f>
        <v>10521125</v>
      </c>
      <c r="J45" s="1560">
        <f>'17支出名目H12'!AD42</f>
        <v>10572649</v>
      </c>
      <c r="K45" s="1560">
        <f>'17支出名目H12'!AE42</f>
        <v>10623321</v>
      </c>
      <c r="L45" s="1560">
        <f>'17支出名目H12'!AF42</f>
        <v>11223250</v>
      </c>
      <c r="M45" s="1560">
        <f>'17支出名目H12'!AG42</f>
        <v>11252288</v>
      </c>
      <c r="N45" s="1560">
        <f>'17支出名目H12'!AH42</f>
        <v>10856869</v>
      </c>
      <c r="O45" s="1560">
        <f>'17支出名目H12'!AI42</f>
        <v>11703625</v>
      </c>
      <c r="P45" s="1560">
        <f>'17支出名目H12'!AJ42</f>
        <v>13009948</v>
      </c>
      <c r="Q45" s="1560">
        <f>'17支出名目H12'!AK42</f>
        <v>14302532</v>
      </c>
      <c r="R45" s="1560">
        <f>'17支出名目H12'!AL42</f>
        <v>15553188</v>
      </c>
      <c r="S45" s="255">
        <v>16180850</v>
      </c>
      <c r="T45" s="255">
        <v>16339911</v>
      </c>
      <c r="U45" s="255">
        <v>15861989</v>
      </c>
      <c r="V45" s="255">
        <v>15438273</v>
      </c>
      <c r="W45" s="255">
        <v>15623308</v>
      </c>
      <c r="X45" s="255">
        <v>16874861</v>
      </c>
      <c r="Y45" s="255">
        <v>17344649</v>
      </c>
      <c r="Z45" s="255">
        <v>16517827</v>
      </c>
      <c r="AA45" s="255">
        <v>15472572</v>
      </c>
      <c r="AB45" s="255">
        <v>15086705</v>
      </c>
      <c r="AC45" s="256">
        <v>14902758</v>
      </c>
      <c r="AD45" s="257">
        <v>14762121</v>
      </c>
      <c r="AE45" s="253">
        <v>14505299</v>
      </c>
      <c r="AF45" s="253">
        <v>14439375</v>
      </c>
      <c r="AG45" s="253">
        <v>14888578</v>
      </c>
      <c r="AH45" s="387">
        <v>16534677</v>
      </c>
      <c r="AI45" s="253">
        <v>17065928</v>
      </c>
      <c r="AJ45" s="253">
        <v>17207191</v>
      </c>
      <c r="AK45" s="257">
        <v>17331019</v>
      </c>
      <c r="AL45" s="253">
        <v>15529812</v>
      </c>
      <c r="AM45" s="253">
        <v>15917841</v>
      </c>
      <c r="AN45" s="253">
        <v>16057211</v>
      </c>
      <c r="AO45" s="253">
        <v>15928277</v>
      </c>
      <c r="AP45" s="257">
        <v>16567822</v>
      </c>
      <c r="AQ45" s="253">
        <v>16700938</v>
      </c>
      <c r="AR45" s="983">
        <v>16743500</v>
      </c>
      <c r="AS45" s="329">
        <v>16806734</v>
      </c>
      <c r="AT45" s="980">
        <v>17630393</v>
      </c>
      <c r="AU45" s="843">
        <f>'21QE支出名目'!N87</f>
        <v>16928071</v>
      </c>
      <c r="AV45" s="1591">
        <v>17924237</v>
      </c>
      <c r="AW45" s="843"/>
      <c r="AX45" s="1062">
        <f t="shared" si="0"/>
        <v>17.401957347457049</v>
      </c>
      <c r="AY45" s="1062">
        <f t="shared" si="1"/>
        <v>-4.4036475870230136</v>
      </c>
      <c r="AZ45" s="1019">
        <f t="shared" si="2"/>
        <v>6.4134621919525694</v>
      </c>
      <c r="BA45" s="1143"/>
      <c r="BB45" s="1117">
        <f t="shared" si="3"/>
        <v>2.3183715865771282</v>
      </c>
      <c r="BC45" s="1118">
        <f t="shared" si="4"/>
        <v>-0.89666618174898405</v>
      </c>
      <c r="BD45" s="1119">
        <f t="shared" si="5"/>
        <v>1.2509984774159433</v>
      </c>
    </row>
    <row r="46" spans="1:56" ht="14" customHeight="1">
      <c r="A46" s="249"/>
      <c r="B46" s="264" t="s">
        <v>69</v>
      </c>
      <c r="C46" s="1635"/>
      <c r="D46" s="1635"/>
      <c r="E46" s="1635"/>
      <c r="F46" s="1635"/>
      <c r="G46" s="1635"/>
      <c r="H46" s="1635"/>
      <c r="I46" s="1635"/>
      <c r="J46" s="1635"/>
      <c r="K46" s="1635"/>
      <c r="L46" s="1635"/>
      <c r="M46" s="1635"/>
      <c r="N46" s="1635"/>
      <c r="O46" s="1635"/>
      <c r="P46" s="1635"/>
      <c r="Q46" s="1635"/>
      <c r="R46" s="1636"/>
      <c r="S46" s="259">
        <v>-99831</v>
      </c>
      <c r="T46" s="259">
        <v>-99831</v>
      </c>
      <c r="U46" s="259">
        <v>-99831</v>
      </c>
      <c r="V46" s="259">
        <v>-99831</v>
      </c>
      <c r="W46" s="259">
        <v>-99831</v>
      </c>
      <c r="X46" s="259">
        <v>-99831</v>
      </c>
      <c r="Y46" s="259">
        <v>-99831</v>
      </c>
      <c r="Z46" s="259">
        <v>-99831</v>
      </c>
      <c r="AA46" s="259">
        <v>-99831</v>
      </c>
      <c r="AB46" s="259">
        <v>-99831</v>
      </c>
      <c r="AC46" s="256">
        <v>-99831</v>
      </c>
      <c r="AD46" s="257">
        <v>-186613.33213512949</v>
      </c>
      <c r="AE46" s="253">
        <v>-29890.718344485038</v>
      </c>
      <c r="AF46" s="253">
        <v>-9877.1175785819069</v>
      </c>
      <c r="AG46" s="253">
        <v>-51163.804574780632</v>
      </c>
      <c r="AH46" s="387">
        <v>-25682.02338326571</v>
      </c>
      <c r="AI46" s="253">
        <v>-31663.122312686872</v>
      </c>
      <c r="AJ46" s="253">
        <v>-8358.3209056281485</v>
      </c>
      <c r="AK46" s="257">
        <v>-54427.398206062382</v>
      </c>
      <c r="AL46" s="253">
        <v>66567.762530123</v>
      </c>
      <c r="AM46" s="253">
        <v>-66766.048247455212</v>
      </c>
      <c r="AN46" s="253">
        <v>-31005.463829235057</v>
      </c>
      <c r="AO46" s="253">
        <v>-34583.020680825925</v>
      </c>
      <c r="AP46" s="257">
        <v>-17552.971753512218</v>
      </c>
      <c r="AQ46" s="253">
        <v>-26588.354976409813</v>
      </c>
      <c r="AR46" s="983">
        <v>-46635.28432460106</v>
      </c>
      <c r="AS46" s="329">
        <v>-51955.273885847768</v>
      </c>
      <c r="AT46" s="980">
        <v>-23518.706420724455</v>
      </c>
      <c r="AU46" s="843"/>
      <c r="AV46" s="843"/>
      <c r="AW46" s="843"/>
      <c r="AX46" s="1062">
        <f t="shared" si="0"/>
        <v>-70.834131954382187</v>
      </c>
      <c r="AY46" s="1062">
        <f t="shared" si="1"/>
        <v>-67.749750434410643</v>
      </c>
      <c r="AZ46" s="1019">
        <f t="shared" si="2"/>
        <v>33.987035078652923</v>
      </c>
      <c r="BA46" s="1143"/>
      <c r="BB46" s="1117">
        <f t="shared" si="3"/>
        <v>-183.85974898053311</v>
      </c>
      <c r="BC46" s="1118">
        <f t="shared" si="4"/>
        <v>-179.74557905859376</v>
      </c>
      <c r="BD46" s="1119">
        <f t="shared" si="5"/>
        <v>-206.02604348780571</v>
      </c>
    </row>
    <row r="47" spans="1:56" ht="14" customHeight="1">
      <c r="A47" s="260"/>
      <c r="B47" s="265" t="s">
        <v>70</v>
      </c>
      <c r="C47" s="1560">
        <f>'17支出名目H12'!W43</f>
        <v>-752973</v>
      </c>
      <c r="D47" s="1560">
        <f>'17支出名目H12'!X43</f>
        <v>-480558</v>
      </c>
      <c r="E47" s="1560">
        <f>'17支出名目H12'!Y43</f>
        <v>-331432</v>
      </c>
      <c r="F47" s="1560">
        <f>'17支出名目H12'!Z43</f>
        <v>-259911</v>
      </c>
      <c r="G47" s="1560">
        <f>'17支出名目H12'!AA43</f>
        <v>-230217</v>
      </c>
      <c r="H47" s="1560">
        <f>'17支出名目H12'!AB43</f>
        <v>-667101</v>
      </c>
      <c r="I47" s="1560">
        <f>'17支出名目H12'!AC43</f>
        <v>-665551</v>
      </c>
      <c r="J47" s="1560">
        <f>'17支出名目H12'!AD43</f>
        <v>-624151</v>
      </c>
      <c r="K47" s="1560">
        <f>'17支出名目H12'!AE43</f>
        <v>-430243</v>
      </c>
      <c r="L47" s="1560">
        <f>'17支出名目H12'!AF43</f>
        <v>16533</v>
      </c>
      <c r="M47" s="1560">
        <f>'17支出名目H12'!AG43</f>
        <v>-632608</v>
      </c>
      <c r="N47" s="1560">
        <f>'17支出名目H12'!AH43</f>
        <v>-945612</v>
      </c>
      <c r="O47" s="1560">
        <f>'17支出名目H12'!AI43</f>
        <v>-254804</v>
      </c>
      <c r="P47" s="1560">
        <f>'17支出名目H12'!AJ43</f>
        <v>-9052</v>
      </c>
      <c r="Q47" s="1560">
        <f>'17支出名目H12'!AK43</f>
        <v>1697</v>
      </c>
      <c r="R47" s="1560">
        <f>'17支出名目H12'!AL43</f>
        <v>1111685</v>
      </c>
      <c r="S47" s="255">
        <v>-90565</v>
      </c>
      <c r="T47" s="255">
        <v>-410406</v>
      </c>
      <c r="U47" s="255">
        <v>-145136</v>
      </c>
      <c r="V47" s="255">
        <v>28289</v>
      </c>
      <c r="W47" s="255">
        <v>748837</v>
      </c>
      <c r="X47" s="255">
        <v>805783</v>
      </c>
      <c r="Y47" s="255">
        <v>621484</v>
      </c>
      <c r="Z47" s="255">
        <v>350220</v>
      </c>
      <c r="AA47" s="255">
        <v>343969</v>
      </c>
      <c r="AB47" s="255">
        <v>103790</v>
      </c>
      <c r="AC47" s="256">
        <v>-622859</v>
      </c>
      <c r="AD47" s="976">
        <v>-362900.66786487051</v>
      </c>
      <c r="AE47" s="262">
        <v>-577762.28165551496</v>
      </c>
      <c r="AF47" s="262">
        <v>-700619.88242141809</v>
      </c>
      <c r="AG47" s="262">
        <v>-966237.19542521937</v>
      </c>
      <c r="AH47" s="389">
        <v>-254939.97661673429</v>
      </c>
      <c r="AI47" s="262">
        <v>-336059.3052704297</v>
      </c>
      <c r="AJ47" s="262">
        <v>-925949.27322412655</v>
      </c>
      <c r="AK47" s="976">
        <v>-559479.27633734792</v>
      </c>
      <c r="AL47" s="262">
        <v>-645307.14033253118</v>
      </c>
      <c r="AM47" s="262">
        <v>-357439.17584052682</v>
      </c>
      <c r="AN47" s="262">
        <v>-327666.23052552342</v>
      </c>
      <c r="AO47" s="262">
        <v>-44946.419106084853</v>
      </c>
      <c r="AP47" s="976">
        <v>-177315.85260588303</v>
      </c>
      <c r="AQ47" s="262">
        <v>65126.311267644167</v>
      </c>
      <c r="AR47" s="983">
        <v>330076.62109623849</v>
      </c>
      <c r="AS47" s="329">
        <v>239970.83528815955</v>
      </c>
      <c r="AT47" s="980">
        <v>444293.42472046986</v>
      </c>
      <c r="AU47" s="843">
        <f>'21QE支出名目'!O87</f>
        <v>-390377</v>
      </c>
      <c r="AV47" s="1591">
        <v>444293</v>
      </c>
      <c r="AW47" s="843"/>
      <c r="AX47" s="1062">
        <f t="shared" si="0"/>
        <v>54.168709478836043</v>
      </c>
      <c r="AY47" s="1062">
        <f t="shared" si="1"/>
        <v>-68.306984707871948</v>
      </c>
      <c r="AZ47" s="1019">
        <f t="shared" si="2"/>
        <v>-350.56610460430375</v>
      </c>
      <c r="BA47" s="1143"/>
      <c r="BB47" s="1117">
        <f t="shared" si="3"/>
        <v>-206.37917190482176</v>
      </c>
      <c r="BC47" s="1118">
        <f t="shared" si="4"/>
        <v>-179.46807848646304</v>
      </c>
      <c r="BD47" s="1119">
        <f t="shared" si="5"/>
        <v>20.166791159776309</v>
      </c>
    </row>
    <row r="48" spans="1:56" ht="14" customHeight="1">
      <c r="A48" s="845"/>
      <c r="B48" s="846" t="s">
        <v>273</v>
      </c>
      <c r="C48" s="1561">
        <f>'17支出名目H12'!W44</f>
        <v>6394826</v>
      </c>
      <c r="D48" s="1561">
        <f>'17支出名目H12'!X44</f>
        <v>7571407</v>
      </c>
      <c r="E48" s="1561">
        <f>'17支出名目H12'!Y44</f>
        <v>8135398</v>
      </c>
      <c r="F48" s="1561">
        <f>'17支出名目H12'!Z44</f>
        <v>8793068</v>
      </c>
      <c r="G48" s="1561">
        <f>'17支出名目H12'!AA44</f>
        <v>9787511</v>
      </c>
      <c r="H48" s="1561">
        <f>'17支出名目H12'!AB44</f>
        <v>10267321</v>
      </c>
      <c r="I48" s="1561">
        <f>'17支出名目H12'!AC44</f>
        <v>10936951</v>
      </c>
      <c r="J48" s="1561">
        <f>'17支出名目H12'!AD44</f>
        <v>11408490</v>
      </c>
      <c r="K48" s="1561">
        <f>'17支出名目H12'!AE44</f>
        <v>11993724</v>
      </c>
      <c r="L48" s="1561">
        <f>'17支出名目H12'!AF44</f>
        <v>13157228</v>
      </c>
      <c r="M48" s="1561">
        <f>'17支出名目H12'!AG44</f>
        <v>13132310</v>
      </c>
      <c r="N48" s="1561">
        <f>'17支出名目H12'!AH44</f>
        <v>13269589</v>
      </c>
      <c r="O48" s="1561">
        <f>'17支出名目H12'!AI44</f>
        <v>14240360</v>
      </c>
      <c r="P48" s="1561">
        <f>'17支出名目H12'!AJ44</f>
        <v>15484134</v>
      </c>
      <c r="Q48" s="1561">
        <f>'17支出名目H12'!AK44</f>
        <v>16715993</v>
      </c>
      <c r="R48" s="1562">
        <f>'17支出名目H12'!AL44</f>
        <v>18616600</v>
      </c>
      <c r="S48" s="847">
        <v>19404310</v>
      </c>
      <c r="T48" s="847">
        <v>20533747</v>
      </c>
      <c r="U48" s="847">
        <v>20769124</v>
      </c>
      <c r="V48" s="847">
        <v>21396093</v>
      </c>
      <c r="W48" s="847">
        <v>21032453</v>
      </c>
      <c r="X48" s="847">
        <v>22273073</v>
      </c>
      <c r="Y48" s="847">
        <v>23080590</v>
      </c>
      <c r="Z48" s="847">
        <v>22673006</v>
      </c>
      <c r="AA48" s="847">
        <v>21815403</v>
      </c>
      <c r="AB48" s="847">
        <v>21187742</v>
      </c>
      <c r="AC48" s="848">
        <v>21250416</v>
      </c>
      <c r="AD48" s="257">
        <v>20263967</v>
      </c>
      <c r="AE48" s="847">
        <v>19975742</v>
      </c>
      <c r="AF48" s="847">
        <v>19793033</v>
      </c>
      <c r="AG48" s="847">
        <v>20010092</v>
      </c>
      <c r="AH48" s="849">
        <v>20020257</v>
      </c>
      <c r="AI48" s="847">
        <v>20685166.378402021</v>
      </c>
      <c r="AJ48" s="847">
        <v>20627278.316831104</v>
      </c>
      <c r="AK48" s="257">
        <v>20205463.205991969</v>
      </c>
      <c r="AL48" s="847">
        <v>18779507.111172631</v>
      </c>
      <c r="AM48" s="847">
        <v>19644870.789474234</v>
      </c>
      <c r="AN48" s="847">
        <v>19410165.95154839</v>
      </c>
      <c r="AO48" s="847">
        <v>19529339.636758178</v>
      </c>
      <c r="AP48" s="257">
        <v>19804762.736494951</v>
      </c>
      <c r="AQ48" s="847">
        <v>20303990.088862881</v>
      </c>
      <c r="AR48" s="984">
        <v>20829387.308003828</v>
      </c>
      <c r="AS48" s="850">
        <v>20937780</v>
      </c>
      <c r="AT48" s="980">
        <v>21328823</v>
      </c>
      <c r="AU48" s="852">
        <f>'21QE支出名目'!C87</f>
        <v>21177777</v>
      </c>
      <c r="AV48" s="852">
        <v>21553785</v>
      </c>
      <c r="AW48" s="852"/>
      <c r="AX48" s="1064">
        <f t="shared" si="0"/>
        <v>-0.28870849428461609</v>
      </c>
      <c r="AY48" s="1064">
        <f t="shared" si="1"/>
        <v>-1.9831293418613096</v>
      </c>
      <c r="AZ48" s="1065">
        <f t="shared" si="2"/>
        <v>7.6954229837684869</v>
      </c>
      <c r="BA48" s="1144"/>
      <c r="BB48" s="1120">
        <f t="shared" si="3"/>
        <v>-4.1295194208357255E-2</v>
      </c>
      <c r="BC48" s="1121">
        <f t="shared" si="4"/>
        <v>-0.39981007403345759</v>
      </c>
      <c r="BD48" s="1122">
        <f t="shared" si="5"/>
        <v>1.4937850808315334</v>
      </c>
    </row>
    <row r="49" spans="1:56" ht="13.5" customHeight="1">
      <c r="A49" s="249" t="s">
        <v>53</v>
      </c>
      <c r="B49" s="266" t="s">
        <v>274</v>
      </c>
      <c r="C49" s="1584"/>
      <c r="D49" s="1584"/>
      <c r="E49" s="1584"/>
      <c r="F49" s="1584"/>
      <c r="G49" s="1584"/>
      <c r="H49" s="1563">
        <f>'17支出名目H12'!AB45</f>
        <v>598464</v>
      </c>
      <c r="I49" s="1563">
        <f>'17支出名目H12'!AC45</f>
        <v>830824</v>
      </c>
      <c r="J49" s="1563">
        <f>'17支出名目H12'!AD45</f>
        <v>661667</v>
      </c>
      <c r="K49" s="1563">
        <f>'17支出名目H12'!AE45</f>
        <v>749120</v>
      </c>
      <c r="L49" s="1563">
        <f>'17支出名目H12'!AF45</f>
        <v>842542</v>
      </c>
      <c r="M49" s="1563">
        <f>'17支出名目H12'!AG45</f>
        <v>648566</v>
      </c>
      <c r="N49" s="1563">
        <f>'17支出名目H12'!AH45</f>
        <v>943372</v>
      </c>
      <c r="O49" s="1563">
        <f>'17支出名目H12'!AI45</f>
        <v>878433</v>
      </c>
      <c r="P49" s="1563">
        <f>'17支出名目H12'!AJ45</f>
        <v>886120</v>
      </c>
      <c r="Q49" s="1563">
        <f>'17支出名目H12'!AK45</f>
        <v>708656</v>
      </c>
      <c r="R49" s="1564">
        <f>'17支出名目H12'!AL45</f>
        <v>405793</v>
      </c>
      <c r="S49" s="267">
        <v>387461</v>
      </c>
      <c r="T49" s="267">
        <v>673327</v>
      </c>
      <c r="U49" s="267">
        <v>594135</v>
      </c>
      <c r="V49" s="267">
        <v>353712</v>
      </c>
      <c r="W49" s="267">
        <v>641143</v>
      </c>
      <c r="X49" s="267">
        <v>464799</v>
      </c>
      <c r="Y49" s="267">
        <v>1203725</v>
      </c>
      <c r="Z49" s="267">
        <v>1366762</v>
      </c>
      <c r="AA49" s="267">
        <v>1251322</v>
      </c>
      <c r="AB49" s="267">
        <v>1116092</v>
      </c>
      <c r="AC49" s="268">
        <v>1272824</v>
      </c>
      <c r="AD49" s="978">
        <v>1978853</v>
      </c>
      <c r="AE49" s="269">
        <v>1917671</v>
      </c>
      <c r="AF49" s="269">
        <v>1786287</v>
      </c>
      <c r="AG49" s="269">
        <v>1776368</v>
      </c>
      <c r="AH49" s="378">
        <v>1812644</v>
      </c>
      <c r="AI49" s="269">
        <v>1949009</v>
      </c>
      <c r="AJ49" s="269">
        <v>1759493</v>
      </c>
      <c r="AK49" s="978">
        <v>1720611</v>
      </c>
      <c r="AL49" s="269">
        <v>1831142</v>
      </c>
      <c r="AM49" s="269">
        <v>1449808</v>
      </c>
      <c r="AN49" s="269">
        <v>1466567</v>
      </c>
      <c r="AO49" s="269">
        <v>1503048</v>
      </c>
      <c r="AP49" s="978">
        <v>1624525</v>
      </c>
      <c r="AQ49" s="269">
        <v>1622496</v>
      </c>
      <c r="AR49" s="983">
        <v>1583709</v>
      </c>
      <c r="AS49" s="269">
        <v>1539132</v>
      </c>
      <c r="AT49" s="981">
        <v>1701150</v>
      </c>
      <c r="AU49" s="843"/>
      <c r="AV49" s="843"/>
      <c r="AW49" s="843"/>
      <c r="AX49" s="1087">
        <f t="shared" si="0"/>
        <v>-13.050085074535604</v>
      </c>
      <c r="AY49" s="1087">
        <f t="shared" si="1"/>
        <v>-5.5844115840245125</v>
      </c>
      <c r="AZ49" s="1070">
        <f t="shared" si="2"/>
        <v>4.716763361598006</v>
      </c>
      <c r="BA49" s="1145"/>
      <c r="BB49" s="1123">
        <f t="shared" si="3"/>
        <v>-1.9778631137100877</v>
      </c>
      <c r="BC49" s="1124">
        <f t="shared" si="4"/>
        <v>-1.1427009052573989</v>
      </c>
      <c r="BD49" s="1125">
        <f t="shared" si="5"/>
        <v>0.92604203246005046</v>
      </c>
    </row>
    <row r="50" spans="1:56" ht="13.5" customHeight="1" thickBot="1">
      <c r="A50" s="270" t="s">
        <v>54</v>
      </c>
      <c r="B50" s="271" t="s">
        <v>275</v>
      </c>
      <c r="C50" s="1585"/>
      <c r="D50" s="1585"/>
      <c r="E50" s="1585"/>
      <c r="F50" s="1585"/>
      <c r="G50" s="1585"/>
      <c r="H50" s="274">
        <f>'17支出名目H12'!AB46</f>
        <v>10865785</v>
      </c>
      <c r="I50" s="274">
        <f>'17支出名目H12'!AC46</f>
        <v>11767775</v>
      </c>
      <c r="J50" s="274">
        <f>'17支出名目H12'!AD46</f>
        <v>12070157</v>
      </c>
      <c r="K50" s="274">
        <f>'17支出名目H12'!AE46</f>
        <v>12742844</v>
      </c>
      <c r="L50" s="274">
        <f>'17支出名目H12'!AF46</f>
        <v>13999770</v>
      </c>
      <c r="M50" s="274">
        <f>'17支出名目H12'!AG46</f>
        <v>13780876</v>
      </c>
      <c r="N50" s="274">
        <f>'17支出名目H12'!AH46</f>
        <v>14212961</v>
      </c>
      <c r="O50" s="274">
        <f>'17支出名目H12'!AI46</f>
        <v>15118793</v>
      </c>
      <c r="P50" s="274">
        <f>'17支出名目H12'!AJ46</f>
        <v>16370254</v>
      </c>
      <c r="Q50" s="274">
        <f>'17支出名目H12'!AK46</f>
        <v>17424649</v>
      </c>
      <c r="R50" s="390">
        <f>'17支出名目H12'!AL46</f>
        <v>19022393</v>
      </c>
      <c r="S50" s="272">
        <v>19791771</v>
      </c>
      <c r="T50" s="272">
        <v>21207074</v>
      </c>
      <c r="U50" s="272">
        <v>21363259</v>
      </c>
      <c r="V50" s="272">
        <v>21749805</v>
      </c>
      <c r="W50" s="272">
        <v>21673596</v>
      </c>
      <c r="X50" s="272">
        <v>22737872</v>
      </c>
      <c r="Y50" s="272">
        <v>24284315</v>
      </c>
      <c r="Z50" s="272">
        <v>24039768</v>
      </c>
      <c r="AA50" s="272">
        <v>23066725</v>
      </c>
      <c r="AB50" s="272">
        <v>22303834</v>
      </c>
      <c r="AC50" s="273">
        <v>22523240</v>
      </c>
      <c r="AD50" s="979">
        <v>22242820</v>
      </c>
      <c r="AE50" s="274">
        <v>21893413</v>
      </c>
      <c r="AF50" s="274">
        <v>21579320</v>
      </c>
      <c r="AG50" s="274">
        <v>21786460</v>
      </c>
      <c r="AH50" s="390">
        <v>21832901</v>
      </c>
      <c r="AI50" s="274">
        <v>22634175.378402021</v>
      </c>
      <c r="AJ50" s="274">
        <v>22386771.316831104</v>
      </c>
      <c r="AK50" s="979">
        <v>21926074.205991969</v>
      </c>
      <c r="AL50" s="274">
        <v>20610649.111172631</v>
      </c>
      <c r="AM50" s="274">
        <v>21094678.789474234</v>
      </c>
      <c r="AN50" s="274">
        <v>20876732.95154839</v>
      </c>
      <c r="AO50" s="274">
        <v>21032387.636758178</v>
      </c>
      <c r="AP50" s="979">
        <v>21429287.736494951</v>
      </c>
      <c r="AQ50" s="274">
        <v>21926486.088862881</v>
      </c>
      <c r="AR50" s="985">
        <v>22413096.308003828</v>
      </c>
      <c r="AS50" s="428">
        <v>22476912</v>
      </c>
      <c r="AT50" s="982">
        <v>23029973</v>
      </c>
      <c r="AU50" s="844"/>
      <c r="AV50" s="844"/>
      <c r="AW50" s="844"/>
      <c r="AX50" s="1088">
        <f t="shared" si="0"/>
        <v>-1.4240361339435894</v>
      </c>
      <c r="AY50" s="1088">
        <f t="shared" si="1"/>
        <v>-2.2657337781026734</v>
      </c>
      <c r="AZ50" s="1074">
        <f t="shared" si="2"/>
        <v>7.469614870955402</v>
      </c>
      <c r="BA50" s="1146"/>
      <c r="BB50" s="1126">
        <f t="shared" si="3"/>
        <v>-0.20468634941444019</v>
      </c>
      <c r="BC50" s="1127">
        <f t="shared" si="4"/>
        <v>-0.45731032629595658</v>
      </c>
      <c r="BD50" s="1128">
        <f t="shared" si="5"/>
        <v>1.4511883485156751</v>
      </c>
    </row>
    <row r="51" spans="1:56" ht="13.5" customHeight="1">
      <c r="B51" s="235"/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75"/>
      <c r="T51" s="276">
        <f t="shared" ref="T51:AQ51" si="6">(T48-S48)/S48*100</f>
        <v>5.820547084642536</v>
      </c>
      <c r="U51" s="276">
        <f t="shared" si="6"/>
        <v>1.1462934650943153</v>
      </c>
      <c r="V51" s="276">
        <f t="shared" si="6"/>
        <v>3.0187551482672066</v>
      </c>
      <c r="W51" s="276">
        <f t="shared" si="6"/>
        <v>-1.6995626257560199</v>
      </c>
      <c r="X51" s="276">
        <f t="shared" si="6"/>
        <v>5.8985987036319543</v>
      </c>
      <c r="Y51" s="276">
        <f t="shared" si="6"/>
        <v>3.6255302535038605</v>
      </c>
      <c r="Z51" s="276">
        <f t="shared" si="6"/>
        <v>-1.765916729165069</v>
      </c>
      <c r="AA51" s="276">
        <f t="shared" si="6"/>
        <v>-3.7824847750668793</v>
      </c>
      <c r="AB51" s="276">
        <f t="shared" si="6"/>
        <v>-2.8771460238437951</v>
      </c>
      <c r="AC51" s="276">
        <f t="shared" si="6"/>
        <v>0.29580311106299106</v>
      </c>
      <c r="AD51" s="276" t="s">
        <v>333</v>
      </c>
      <c r="AE51" s="276">
        <f t="shared" si="6"/>
        <v>-1.4223522965666102</v>
      </c>
      <c r="AF51" s="276">
        <f t="shared" si="6"/>
        <v>-0.91465438430272072</v>
      </c>
      <c r="AG51" s="276">
        <f t="shared" si="6"/>
        <v>1.0966434502483777</v>
      </c>
      <c r="AH51" s="276">
        <f t="shared" si="6"/>
        <v>5.0799366639593654E-2</v>
      </c>
      <c r="AI51" s="276">
        <f t="shared" si="6"/>
        <v>3.3211830317763695</v>
      </c>
      <c r="AJ51" s="276">
        <f t="shared" si="6"/>
        <v>-0.27985301404855473</v>
      </c>
      <c r="AK51" s="276">
        <f t="shared" si="6"/>
        <v>-2.0449382820173145</v>
      </c>
      <c r="AL51" s="276">
        <f t="shared" si="6"/>
        <v>-7.0572799063397227</v>
      </c>
      <c r="AM51" s="276">
        <f t="shared" si="6"/>
        <v>4.6080212498589246</v>
      </c>
      <c r="AN51" s="276">
        <f t="shared" si="6"/>
        <v>-1.1947385169445821</v>
      </c>
      <c r="AO51" s="276">
        <f t="shared" si="6"/>
        <v>0.6139756120955866</v>
      </c>
      <c r="AP51" s="276">
        <f t="shared" si="6"/>
        <v>1.4103042133507184</v>
      </c>
      <c r="AQ51" s="276">
        <f t="shared" si="6"/>
        <v>2.5207439190775354</v>
      </c>
      <c r="AR51" s="276">
        <f>(AR48-AQ48)/AQ48*100</f>
        <v>2.5876550217050052</v>
      </c>
      <c r="AS51" s="276">
        <f>(AS48-AR48)/AR48*100</f>
        <v>0.52038348700982417</v>
      </c>
      <c r="AT51" s="276">
        <f>(AT48-AS48)/AS48*100</f>
        <v>1.86764308345966</v>
      </c>
    </row>
    <row r="53" spans="1:56">
      <c r="A53" s="512"/>
      <c r="B53" s="513" t="s">
        <v>572</v>
      </c>
      <c r="C53" s="513"/>
      <c r="D53" s="513"/>
      <c r="E53" s="513"/>
      <c r="F53" s="513"/>
      <c r="G53" s="513"/>
      <c r="H53" s="513"/>
      <c r="I53" s="513"/>
      <c r="J53" s="513"/>
      <c r="K53" s="513"/>
      <c r="L53" s="513"/>
      <c r="M53" s="513"/>
      <c r="N53" s="513"/>
      <c r="O53" s="513"/>
      <c r="P53" s="513"/>
      <c r="Q53" s="513"/>
      <c r="R53" s="513"/>
      <c r="S53" s="514" t="s">
        <v>573</v>
      </c>
      <c r="T53" s="514" t="s">
        <v>573</v>
      </c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</row>
    <row r="54" spans="1:56">
      <c r="A54" s="512"/>
      <c r="B54" s="515"/>
      <c r="C54" s="515"/>
      <c r="D54" s="515"/>
      <c r="E54" s="515"/>
      <c r="F54" s="515"/>
      <c r="G54" s="515"/>
      <c r="H54" s="515"/>
      <c r="I54" s="515"/>
      <c r="J54" s="515"/>
      <c r="K54" s="515"/>
      <c r="L54" s="515"/>
      <c r="M54" s="515"/>
      <c r="N54" s="515"/>
      <c r="O54" s="515"/>
      <c r="P54" s="515"/>
      <c r="Q54" s="515"/>
      <c r="R54" s="515"/>
      <c r="S54" s="516"/>
      <c r="T54" s="512"/>
      <c r="U54" s="512"/>
      <c r="V54" s="512"/>
      <c r="W54" s="512"/>
      <c r="X54" s="516"/>
      <c r="Y54" s="512"/>
      <c r="Z54" s="516"/>
      <c r="AA54" s="512"/>
      <c r="AB54" s="512"/>
      <c r="AC54" s="516"/>
      <c r="AD54" s="512"/>
    </row>
    <row r="55" spans="1:56">
      <c r="A55" s="517"/>
      <c r="B55" s="518"/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</row>
    <row r="56" spans="1:56">
      <c r="A56" s="519"/>
      <c r="B56" s="512" t="s">
        <v>545</v>
      </c>
      <c r="C56" s="512"/>
      <c r="D56" s="512"/>
      <c r="E56" s="512"/>
      <c r="F56" s="512"/>
      <c r="G56" s="512"/>
      <c r="H56" s="512"/>
      <c r="I56" s="512"/>
      <c r="J56" s="512"/>
      <c r="K56" s="512"/>
      <c r="L56" s="512"/>
      <c r="M56" s="512"/>
      <c r="N56" s="512"/>
      <c r="O56" s="512"/>
      <c r="P56" s="512"/>
      <c r="Q56" s="512"/>
      <c r="R56" s="512"/>
      <c r="S56" s="512" t="s">
        <v>546</v>
      </c>
      <c r="T56" s="512" t="s">
        <v>547</v>
      </c>
      <c r="U56" s="512" t="s">
        <v>548</v>
      </c>
      <c r="V56" s="512" t="s">
        <v>549</v>
      </c>
      <c r="W56" s="512" t="s">
        <v>550</v>
      </c>
      <c r="X56" s="512" t="s">
        <v>551</v>
      </c>
      <c r="Y56" s="512" t="s">
        <v>552</v>
      </c>
      <c r="Z56" s="512" t="s">
        <v>553</v>
      </c>
      <c r="AA56" s="512" t="s">
        <v>554</v>
      </c>
      <c r="AB56" s="512" t="s">
        <v>555</v>
      </c>
      <c r="AC56" s="512" t="s">
        <v>556</v>
      </c>
      <c r="AD56" s="512" t="s">
        <v>557</v>
      </c>
    </row>
    <row r="57" spans="1:56">
      <c r="A57" s="520"/>
      <c r="B57" s="521"/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  <c r="P57" s="521"/>
      <c r="Q57" s="521"/>
      <c r="R57" s="521"/>
      <c r="S57" s="521"/>
      <c r="T57" s="521"/>
      <c r="U57" s="521"/>
      <c r="V57" s="521"/>
      <c r="W57" s="521"/>
      <c r="X57" s="521"/>
      <c r="Y57" s="521"/>
      <c r="Z57" s="521"/>
      <c r="AA57" s="521"/>
      <c r="AB57" s="521"/>
      <c r="AC57" s="521"/>
      <c r="AD57" s="521"/>
    </row>
    <row r="58" spans="1:56">
      <c r="A58" s="517"/>
      <c r="B58" s="522" t="s">
        <v>32</v>
      </c>
      <c r="C58" s="1548"/>
      <c r="D58" s="1548"/>
      <c r="E58" s="1548"/>
      <c r="F58" s="1548"/>
      <c r="G58" s="1548"/>
      <c r="H58" s="1548"/>
      <c r="I58" s="1548"/>
      <c r="J58" s="1548"/>
      <c r="K58" s="1548"/>
      <c r="L58" s="1548"/>
      <c r="M58" s="1548"/>
      <c r="N58" s="1548"/>
      <c r="O58" s="1548"/>
      <c r="P58" s="1548"/>
      <c r="Q58" s="1548"/>
      <c r="R58" s="1548"/>
      <c r="S58" s="963">
        <v>9035271</v>
      </c>
      <c r="T58" s="963">
        <v>9699848</v>
      </c>
      <c r="U58" s="963">
        <v>9989338</v>
      </c>
      <c r="V58" s="963">
        <v>10235915</v>
      </c>
      <c r="W58" s="963">
        <v>10125180</v>
      </c>
      <c r="X58" s="963">
        <v>10194197</v>
      </c>
      <c r="Y58" s="963">
        <v>10609309</v>
      </c>
      <c r="Z58" s="963">
        <v>10701467</v>
      </c>
      <c r="AA58" s="963">
        <v>10659846</v>
      </c>
      <c r="AB58" s="963">
        <v>10643817</v>
      </c>
      <c r="AC58" s="963">
        <v>10606264</v>
      </c>
      <c r="AD58" s="963">
        <v>10701655</v>
      </c>
      <c r="AE58" s="962">
        <f>AD6/ABS(AD58)</f>
        <v>1.2383071590328785</v>
      </c>
    </row>
    <row r="59" spans="1:56">
      <c r="A59" s="519"/>
      <c r="B59" s="523" t="s">
        <v>33</v>
      </c>
      <c r="C59" s="515"/>
      <c r="D59" s="515"/>
      <c r="E59" s="515"/>
      <c r="F59" s="515"/>
      <c r="G59" s="515"/>
      <c r="H59" s="515"/>
      <c r="I59" s="515"/>
      <c r="J59" s="515"/>
      <c r="K59" s="515"/>
      <c r="L59" s="515"/>
      <c r="M59" s="515"/>
      <c r="N59" s="515"/>
      <c r="O59" s="515"/>
      <c r="P59" s="515"/>
      <c r="Q59" s="515"/>
      <c r="R59" s="515"/>
      <c r="S59" s="964">
        <v>8894633</v>
      </c>
      <c r="T59" s="964">
        <v>9540494</v>
      </c>
      <c r="U59" s="964">
        <v>9812568</v>
      </c>
      <c r="V59" s="964">
        <v>10051068</v>
      </c>
      <c r="W59" s="964">
        <v>9936178</v>
      </c>
      <c r="X59" s="964">
        <v>9992773</v>
      </c>
      <c r="Y59" s="964">
        <v>10403545</v>
      </c>
      <c r="Z59" s="964">
        <v>10500961</v>
      </c>
      <c r="AA59" s="964">
        <v>10433674</v>
      </c>
      <c r="AB59" s="964">
        <v>10409988</v>
      </c>
      <c r="AC59" s="964">
        <v>10399397</v>
      </c>
      <c r="AD59" s="964">
        <v>10480378</v>
      </c>
      <c r="AE59" s="962">
        <f t="shared" ref="AE59:AE97" si="7">AD7/ABS(AD59)</f>
        <v>1.2429150933296489</v>
      </c>
    </row>
    <row r="60" spans="1:56">
      <c r="A60" s="519"/>
      <c r="B60" s="523" t="s">
        <v>558</v>
      </c>
      <c r="C60" s="515"/>
      <c r="D60" s="515"/>
      <c r="E60" s="515"/>
      <c r="F60" s="515"/>
      <c r="G60" s="515"/>
      <c r="H60" s="515"/>
      <c r="I60" s="515"/>
      <c r="J60" s="515"/>
      <c r="K60" s="515"/>
      <c r="L60" s="515"/>
      <c r="M60" s="515"/>
      <c r="N60" s="515"/>
      <c r="O60" s="515"/>
      <c r="P60" s="515"/>
      <c r="Q60" s="515"/>
      <c r="R60" s="515"/>
      <c r="S60" s="495">
        <v>2443751</v>
      </c>
      <c r="T60" s="495">
        <v>2545455</v>
      </c>
      <c r="U60" s="495">
        <v>2557283</v>
      </c>
      <c r="V60" s="495">
        <v>2549126</v>
      </c>
      <c r="W60" s="495">
        <v>2485295</v>
      </c>
      <c r="X60" s="495">
        <v>2472424</v>
      </c>
      <c r="Y60" s="495">
        <v>2496070</v>
      </c>
      <c r="Z60" s="495">
        <v>2544833</v>
      </c>
      <c r="AA60" s="495">
        <v>2556740</v>
      </c>
      <c r="AB60" s="495">
        <v>2532957</v>
      </c>
      <c r="AC60" s="495">
        <v>2455026</v>
      </c>
      <c r="AD60" s="495">
        <v>2403870</v>
      </c>
      <c r="AE60" s="962">
        <f t="shared" si="7"/>
        <v>0.72064088324243825</v>
      </c>
    </row>
    <row r="61" spans="1:56">
      <c r="A61" s="519"/>
      <c r="B61" s="523" t="s">
        <v>559</v>
      </c>
      <c r="C61" s="515"/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  <c r="O61" s="515"/>
      <c r="P61" s="515"/>
      <c r="Q61" s="515"/>
      <c r="R61" s="515"/>
      <c r="S61" s="495">
        <v>1786422</v>
      </c>
      <c r="T61" s="495">
        <v>1989819</v>
      </c>
      <c r="U61" s="495">
        <v>2190283</v>
      </c>
      <c r="V61" s="495">
        <v>2398610</v>
      </c>
      <c r="W61" s="495">
        <v>2489748</v>
      </c>
      <c r="X61" s="495">
        <v>2413981</v>
      </c>
      <c r="Y61" s="495">
        <v>2468185</v>
      </c>
      <c r="Z61" s="495">
        <v>2547977</v>
      </c>
      <c r="AA61" s="495">
        <v>2594647</v>
      </c>
      <c r="AB61" s="495">
        <v>2638215</v>
      </c>
      <c r="AC61" s="495">
        <v>2676865</v>
      </c>
      <c r="AD61" s="495">
        <v>2692400</v>
      </c>
      <c r="AE61" s="962">
        <f t="shared" si="7"/>
        <v>0.16300141138018126</v>
      </c>
    </row>
    <row r="62" spans="1:56">
      <c r="A62" s="519"/>
      <c r="B62" s="523" t="s">
        <v>560</v>
      </c>
      <c r="C62" s="515"/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  <c r="O62" s="515"/>
      <c r="P62" s="515"/>
      <c r="Q62" s="515"/>
      <c r="R62" s="515"/>
      <c r="S62" s="495">
        <v>347856</v>
      </c>
      <c r="T62" s="495">
        <v>360122</v>
      </c>
      <c r="U62" s="495">
        <v>371295</v>
      </c>
      <c r="V62" s="495">
        <v>381300</v>
      </c>
      <c r="W62" s="495">
        <v>389276</v>
      </c>
      <c r="X62" s="495">
        <v>389496</v>
      </c>
      <c r="Y62" s="495">
        <v>433074</v>
      </c>
      <c r="Z62" s="495">
        <v>448581</v>
      </c>
      <c r="AA62" s="495">
        <v>458515</v>
      </c>
      <c r="AB62" s="495">
        <v>467512</v>
      </c>
      <c r="AC62" s="495">
        <v>496008</v>
      </c>
      <c r="AD62" s="495">
        <v>475916</v>
      </c>
      <c r="AE62" s="962">
        <f t="shared" si="7"/>
        <v>1.1083300414358837</v>
      </c>
    </row>
    <row r="63" spans="1:56">
      <c r="A63" s="519"/>
      <c r="B63" s="523" t="s">
        <v>561</v>
      </c>
      <c r="C63" s="515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O63" s="515"/>
      <c r="P63" s="515"/>
      <c r="Q63" s="515"/>
      <c r="R63" s="515"/>
      <c r="S63" s="495">
        <v>307561</v>
      </c>
      <c r="T63" s="495">
        <v>354404</v>
      </c>
      <c r="U63" s="495">
        <v>311975</v>
      </c>
      <c r="V63" s="495">
        <v>279013</v>
      </c>
      <c r="W63" s="495">
        <v>256424</v>
      </c>
      <c r="X63" s="495">
        <v>285468</v>
      </c>
      <c r="Y63" s="495">
        <v>301502</v>
      </c>
      <c r="Z63" s="495">
        <v>271472</v>
      </c>
      <c r="AA63" s="495">
        <v>309658</v>
      </c>
      <c r="AB63" s="495">
        <v>301143</v>
      </c>
      <c r="AC63" s="495">
        <v>306051</v>
      </c>
      <c r="AD63" s="495">
        <v>295542</v>
      </c>
      <c r="AE63" s="962">
        <f t="shared" si="7"/>
        <v>10.721965067570768</v>
      </c>
    </row>
    <row r="64" spans="1:56">
      <c r="A64" s="519"/>
      <c r="B64" s="523" t="s">
        <v>562</v>
      </c>
      <c r="C64" s="515"/>
      <c r="D64" s="515"/>
      <c r="E64" s="515"/>
      <c r="F64" s="515"/>
      <c r="G64" s="515"/>
      <c r="H64" s="515"/>
      <c r="I64" s="515"/>
      <c r="J64" s="515"/>
      <c r="K64" s="515"/>
      <c r="L64" s="515"/>
      <c r="M64" s="515"/>
      <c r="N64" s="515"/>
      <c r="O64" s="515"/>
      <c r="P64" s="515"/>
      <c r="Q64" s="515"/>
      <c r="R64" s="515"/>
      <c r="S64" s="495">
        <v>616703</v>
      </c>
      <c r="T64" s="495">
        <v>651728</v>
      </c>
      <c r="U64" s="495">
        <v>665711</v>
      </c>
      <c r="V64" s="495">
        <v>632904</v>
      </c>
      <c r="W64" s="495">
        <v>593975</v>
      </c>
      <c r="X64" s="495">
        <v>591651</v>
      </c>
      <c r="Y64" s="495">
        <v>575201</v>
      </c>
      <c r="Z64" s="495">
        <v>569786</v>
      </c>
      <c r="AA64" s="495">
        <v>547331</v>
      </c>
      <c r="AB64" s="495">
        <v>518477</v>
      </c>
      <c r="AC64" s="495">
        <v>493492</v>
      </c>
      <c r="AD64" s="495">
        <v>446659</v>
      </c>
      <c r="AE64" s="962">
        <f t="shared" si="7"/>
        <v>1.4149138380733401</v>
      </c>
    </row>
    <row r="65" spans="1:31">
      <c r="A65" s="519"/>
      <c r="B65" s="523" t="s">
        <v>563</v>
      </c>
      <c r="C65" s="515"/>
      <c r="D65" s="515"/>
      <c r="E65" s="515"/>
      <c r="F65" s="515"/>
      <c r="G65" s="515"/>
      <c r="H65" s="515"/>
      <c r="I65" s="515"/>
      <c r="J65" s="515"/>
      <c r="K65" s="515"/>
      <c r="L65" s="515"/>
      <c r="M65" s="515"/>
      <c r="N65" s="515"/>
      <c r="O65" s="515"/>
      <c r="P65" s="515"/>
      <c r="Q65" s="515"/>
      <c r="R65" s="515"/>
      <c r="S65" s="495">
        <v>268316</v>
      </c>
      <c r="T65" s="495">
        <v>284992</v>
      </c>
      <c r="U65" s="495">
        <v>307204</v>
      </c>
      <c r="V65" s="495">
        <v>320502</v>
      </c>
      <c r="W65" s="495">
        <v>333644</v>
      </c>
      <c r="X65" s="495">
        <v>343703</v>
      </c>
      <c r="Y65" s="495">
        <v>345381</v>
      </c>
      <c r="Z65" s="495">
        <v>369921</v>
      </c>
      <c r="AA65" s="495">
        <v>387799</v>
      </c>
      <c r="AB65" s="495">
        <v>404798</v>
      </c>
      <c r="AC65" s="495">
        <v>416572</v>
      </c>
      <c r="AD65" s="495">
        <v>456853</v>
      </c>
      <c r="AE65" s="962">
        <f t="shared" si="7"/>
        <v>0.58305187883192189</v>
      </c>
    </row>
    <row r="66" spans="1:31">
      <c r="A66" s="519"/>
      <c r="B66" s="523" t="s">
        <v>574</v>
      </c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15"/>
      <c r="N66" s="515"/>
      <c r="O66" s="515"/>
      <c r="P66" s="515"/>
      <c r="Q66" s="515"/>
      <c r="R66" s="515"/>
      <c r="S66" s="495">
        <v>926606</v>
      </c>
      <c r="T66" s="495">
        <v>1002003</v>
      </c>
      <c r="U66" s="495">
        <v>1015325</v>
      </c>
      <c r="V66" s="495">
        <v>1064828</v>
      </c>
      <c r="W66" s="495">
        <v>1097598</v>
      </c>
      <c r="X66" s="495">
        <v>1177849</v>
      </c>
      <c r="Y66" s="495">
        <v>1224568</v>
      </c>
      <c r="Z66" s="495">
        <v>1166711</v>
      </c>
      <c r="AA66" s="495">
        <v>1111363</v>
      </c>
      <c r="AB66" s="495">
        <v>1153053</v>
      </c>
      <c r="AC66" s="495">
        <v>1144783</v>
      </c>
      <c r="AD66" s="495">
        <v>1149890</v>
      </c>
      <c r="AE66" s="962">
        <f t="shared" si="7"/>
        <v>1.1490603449025558</v>
      </c>
    </row>
    <row r="67" spans="1:31">
      <c r="A67" s="519"/>
      <c r="B67" s="523" t="s">
        <v>575</v>
      </c>
      <c r="C67" s="515"/>
      <c r="D67" s="515"/>
      <c r="E67" s="515"/>
      <c r="F67" s="515"/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5"/>
      <c r="R67" s="515"/>
      <c r="S67" s="495">
        <v>270846</v>
      </c>
      <c r="T67" s="495">
        <v>278077</v>
      </c>
      <c r="U67" s="495">
        <v>288045</v>
      </c>
      <c r="V67" s="495">
        <v>349826</v>
      </c>
      <c r="W67" s="495">
        <v>274949</v>
      </c>
      <c r="X67" s="495">
        <v>327066</v>
      </c>
      <c r="Y67" s="495">
        <v>345206</v>
      </c>
      <c r="Z67" s="495">
        <v>384334</v>
      </c>
      <c r="AA67" s="495">
        <v>329258</v>
      </c>
      <c r="AB67" s="495">
        <v>270936</v>
      </c>
      <c r="AC67" s="495">
        <v>301799</v>
      </c>
      <c r="AD67" s="495">
        <v>255769</v>
      </c>
      <c r="AE67" s="962">
        <f t="shared" si="7"/>
        <v>1.0610550926812867</v>
      </c>
    </row>
    <row r="68" spans="1:31">
      <c r="A68" s="519"/>
      <c r="B68" s="523" t="s">
        <v>564</v>
      </c>
      <c r="C68" s="515"/>
      <c r="D68" s="515"/>
      <c r="E68" s="515"/>
      <c r="F68" s="515"/>
      <c r="G68" s="515"/>
      <c r="H68" s="515"/>
      <c r="I68" s="515"/>
      <c r="J68" s="515"/>
      <c r="K68" s="515"/>
      <c r="L68" s="515"/>
      <c r="M68" s="515"/>
      <c r="N68" s="515"/>
      <c r="O68" s="515"/>
      <c r="P68" s="515"/>
      <c r="Q68" s="515"/>
      <c r="R68" s="515"/>
      <c r="S68" s="495">
        <v>948670</v>
      </c>
      <c r="T68" s="495">
        <v>1046103</v>
      </c>
      <c r="U68" s="495">
        <v>1100238</v>
      </c>
      <c r="V68" s="495">
        <v>1135833</v>
      </c>
      <c r="W68" s="495">
        <v>1082167</v>
      </c>
      <c r="X68" s="495">
        <v>1074213</v>
      </c>
      <c r="Y68" s="495">
        <v>1125173</v>
      </c>
      <c r="Z68" s="495">
        <v>1108890</v>
      </c>
      <c r="AA68" s="495">
        <v>1109143</v>
      </c>
      <c r="AB68" s="495">
        <v>1146769</v>
      </c>
      <c r="AC68" s="495">
        <v>1116638</v>
      </c>
      <c r="AD68" s="495">
        <v>1137148</v>
      </c>
      <c r="AE68" s="962">
        <f t="shared" si="7"/>
        <v>1.2993647264911867</v>
      </c>
    </row>
    <row r="69" spans="1:31">
      <c r="A69" s="519"/>
      <c r="B69" s="523" t="s">
        <v>565</v>
      </c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5"/>
      <c r="R69" s="515"/>
      <c r="S69" s="495">
        <v>977902</v>
      </c>
      <c r="T69" s="495">
        <v>1027791</v>
      </c>
      <c r="U69" s="495">
        <v>1005209</v>
      </c>
      <c r="V69" s="495">
        <v>939126</v>
      </c>
      <c r="W69" s="495">
        <v>933102</v>
      </c>
      <c r="X69" s="495">
        <v>916922</v>
      </c>
      <c r="Y69" s="495">
        <v>1089185</v>
      </c>
      <c r="Z69" s="495">
        <v>1088456</v>
      </c>
      <c r="AA69" s="495">
        <v>1029220</v>
      </c>
      <c r="AB69" s="495">
        <v>976128</v>
      </c>
      <c r="AC69" s="495">
        <v>992163</v>
      </c>
      <c r="AD69" s="495">
        <v>1166331</v>
      </c>
      <c r="AE69" s="962">
        <f t="shared" si="7"/>
        <v>0.20836537826740437</v>
      </c>
    </row>
    <row r="70" spans="1:31">
      <c r="A70" s="519"/>
      <c r="B70" s="523" t="s">
        <v>34</v>
      </c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5"/>
      <c r="Q70" s="515"/>
      <c r="R70" s="515"/>
      <c r="S70" s="495">
        <v>140638</v>
      </c>
      <c r="T70" s="495">
        <v>159354</v>
      </c>
      <c r="U70" s="495">
        <v>176770</v>
      </c>
      <c r="V70" s="495">
        <v>184847</v>
      </c>
      <c r="W70" s="495">
        <v>189002</v>
      </c>
      <c r="X70" s="495">
        <v>201424</v>
      </c>
      <c r="Y70" s="495">
        <v>205764</v>
      </c>
      <c r="Z70" s="495">
        <v>200506</v>
      </c>
      <c r="AA70" s="495">
        <v>226172</v>
      </c>
      <c r="AB70" s="495">
        <v>233829</v>
      </c>
      <c r="AC70" s="495">
        <v>206867</v>
      </c>
      <c r="AD70" s="495">
        <v>221277</v>
      </c>
      <c r="AE70" s="962">
        <f t="shared" si="7"/>
        <v>4.6102306159248361</v>
      </c>
    </row>
    <row r="71" spans="1:31">
      <c r="A71" s="519"/>
      <c r="B71" s="524" t="s">
        <v>35</v>
      </c>
      <c r="C71" s="1549"/>
      <c r="D71" s="1549"/>
      <c r="E71" s="1549"/>
      <c r="F71" s="1549"/>
      <c r="G71" s="1549"/>
      <c r="H71" s="1549"/>
      <c r="I71" s="1549"/>
      <c r="J71" s="1549"/>
      <c r="K71" s="1549"/>
      <c r="L71" s="1549"/>
      <c r="M71" s="1549"/>
      <c r="N71" s="1549"/>
      <c r="O71" s="1549"/>
      <c r="P71" s="1549"/>
      <c r="Q71" s="1549"/>
      <c r="R71" s="1549"/>
      <c r="S71" s="964">
        <v>2289842</v>
      </c>
      <c r="T71" s="964">
        <v>2412179</v>
      </c>
      <c r="U71" s="964">
        <v>2554886</v>
      </c>
      <c r="V71" s="964">
        <v>2663901</v>
      </c>
      <c r="W71" s="964">
        <v>2880040</v>
      </c>
      <c r="X71" s="964">
        <v>3109453</v>
      </c>
      <c r="Y71" s="964">
        <v>2954524</v>
      </c>
      <c r="Z71" s="964">
        <v>2995812</v>
      </c>
      <c r="AA71" s="964">
        <v>3056335</v>
      </c>
      <c r="AB71" s="964">
        <v>3227816</v>
      </c>
      <c r="AC71" s="964">
        <v>3303059</v>
      </c>
      <c r="AD71" s="964">
        <v>3400065</v>
      </c>
      <c r="AE71" s="962">
        <f t="shared" si="7"/>
        <v>0.56675475321795321</v>
      </c>
    </row>
    <row r="72" spans="1:31">
      <c r="A72" s="519"/>
      <c r="B72" s="523" t="s">
        <v>36</v>
      </c>
      <c r="C72" s="515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  <c r="Q72" s="515"/>
      <c r="R72" s="515"/>
      <c r="S72" s="495">
        <v>156359</v>
      </c>
      <c r="T72" s="495">
        <v>158516</v>
      </c>
      <c r="U72" s="495">
        <v>163295</v>
      </c>
      <c r="V72" s="495">
        <v>167724</v>
      </c>
      <c r="W72" s="495">
        <v>169202</v>
      </c>
      <c r="X72" s="495">
        <v>183196</v>
      </c>
      <c r="Y72" s="495">
        <v>125455</v>
      </c>
      <c r="Z72" s="495">
        <v>133404</v>
      </c>
      <c r="AA72" s="495">
        <v>131120</v>
      </c>
      <c r="AB72" s="495">
        <v>194339</v>
      </c>
      <c r="AC72" s="495">
        <v>192155</v>
      </c>
      <c r="AD72" s="495">
        <v>185927</v>
      </c>
      <c r="AE72" s="962">
        <f t="shared" si="7"/>
        <v>0</v>
      </c>
    </row>
    <row r="73" spans="1:31">
      <c r="A73" s="519"/>
      <c r="B73" s="523" t="s">
        <v>37</v>
      </c>
      <c r="C73" s="515"/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  <c r="O73" s="515"/>
      <c r="P73" s="515"/>
      <c r="Q73" s="515"/>
      <c r="R73" s="515"/>
      <c r="S73" s="495">
        <v>625579</v>
      </c>
      <c r="T73" s="495">
        <v>660725</v>
      </c>
      <c r="U73" s="495">
        <v>676942</v>
      </c>
      <c r="V73" s="495">
        <v>698628</v>
      </c>
      <c r="W73" s="495">
        <v>802423</v>
      </c>
      <c r="X73" s="495">
        <v>748560</v>
      </c>
      <c r="Y73" s="495">
        <v>757001</v>
      </c>
      <c r="Z73" s="495">
        <v>783446</v>
      </c>
      <c r="AA73" s="495">
        <v>790078</v>
      </c>
      <c r="AB73" s="495">
        <v>810215</v>
      </c>
      <c r="AC73" s="495">
        <v>789274</v>
      </c>
      <c r="AD73" s="495">
        <v>794599</v>
      </c>
      <c r="AE73" s="962">
        <f t="shared" si="7"/>
        <v>0</v>
      </c>
    </row>
    <row r="74" spans="1:31">
      <c r="A74" s="519"/>
      <c r="B74" s="523" t="s">
        <v>38</v>
      </c>
      <c r="C74" s="515"/>
      <c r="D74" s="515"/>
      <c r="E74" s="515"/>
      <c r="F74" s="515"/>
      <c r="G74" s="515"/>
      <c r="H74" s="515"/>
      <c r="I74" s="515"/>
      <c r="J74" s="515"/>
      <c r="K74" s="515"/>
      <c r="L74" s="515"/>
      <c r="M74" s="515"/>
      <c r="N74" s="515"/>
      <c r="O74" s="515"/>
      <c r="P74" s="515"/>
      <c r="Q74" s="515"/>
      <c r="R74" s="515"/>
      <c r="S74" s="964">
        <v>728498</v>
      </c>
      <c r="T74" s="964">
        <v>768846</v>
      </c>
      <c r="U74" s="964">
        <v>826636</v>
      </c>
      <c r="V74" s="964">
        <v>872342</v>
      </c>
      <c r="W74" s="964">
        <v>948296</v>
      </c>
      <c r="X74" s="964">
        <v>1179373</v>
      </c>
      <c r="Y74" s="964">
        <v>1018410</v>
      </c>
      <c r="Z74" s="964">
        <v>1025152</v>
      </c>
      <c r="AA74" s="964">
        <v>1061282</v>
      </c>
      <c r="AB74" s="964">
        <v>1096807</v>
      </c>
      <c r="AC74" s="964">
        <v>1071042</v>
      </c>
      <c r="AD74" s="964">
        <v>1094694</v>
      </c>
      <c r="AE74" s="962">
        <f t="shared" si="7"/>
        <v>0.20619095381905811</v>
      </c>
    </row>
    <row r="75" spans="1:31">
      <c r="A75" s="519"/>
      <c r="B75" s="523" t="s">
        <v>566</v>
      </c>
      <c r="C75" s="515"/>
      <c r="D75" s="515"/>
      <c r="E75" s="515"/>
      <c r="F75" s="515"/>
      <c r="G75" s="515"/>
      <c r="H75" s="515"/>
      <c r="I75" s="515"/>
      <c r="J75" s="515"/>
      <c r="K75" s="515"/>
      <c r="L75" s="515"/>
      <c r="M75" s="515"/>
      <c r="N75" s="515"/>
      <c r="O75" s="515"/>
      <c r="P75" s="515"/>
      <c r="Q75" s="515"/>
      <c r="R75" s="515"/>
      <c r="S75" s="964">
        <v>779406</v>
      </c>
      <c r="T75" s="964">
        <v>824092</v>
      </c>
      <c r="U75" s="964">
        <v>888013</v>
      </c>
      <c r="V75" s="964">
        <v>925207</v>
      </c>
      <c r="W75" s="964">
        <v>960119</v>
      </c>
      <c r="X75" s="964">
        <v>998324</v>
      </c>
      <c r="Y75" s="964">
        <v>1053658</v>
      </c>
      <c r="Z75" s="964">
        <v>1053810</v>
      </c>
      <c r="AA75" s="964">
        <v>1073855</v>
      </c>
      <c r="AB75" s="964">
        <v>1126455</v>
      </c>
      <c r="AC75" s="964">
        <v>1250588</v>
      </c>
      <c r="AD75" s="964">
        <v>1324845</v>
      </c>
      <c r="AE75" s="962">
        <f t="shared" si="7"/>
        <v>2.4482886677309419</v>
      </c>
    </row>
    <row r="76" spans="1:31">
      <c r="A76" s="519"/>
      <c r="B76" s="523" t="s">
        <v>40</v>
      </c>
      <c r="C76" s="515"/>
      <c r="D76" s="515"/>
      <c r="E76" s="515"/>
      <c r="F76" s="515"/>
      <c r="G76" s="515"/>
      <c r="H76" s="515"/>
      <c r="I76" s="515"/>
      <c r="J76" s="515"/>
      <c r="K76" s="515"/>
      <c r="L76" s="515"/>
      <c r="M76" s="515"/>
      <c r="N76" s="515"/>
      <c r="O76" s="515"/>
      <c r="P76" s="515"/>
      <c r="Q76" s="515"/>
      <c r="R76" s="515"/>
      <c r="S76" s="964"/>
      <c r="T76" s="964"/>
      <c r="U76" s="964"/>
      <c r="V76" s="964"/>
      <c r="W76" s="964"/>
      <c r="X76" s="964"/>
      <c r="Y76" s="964"/>
      <c r="Z76" s="964"/>
      <c r="AA76" s="964"/>
      <c r="AB76" s="964"/>
      <c r="AC76" s="964"/>
      <c r="AD76" s="495"/>
      <c r="AE76" s="962" t="e">
        <f t="shared" si="7"/>
        <v>#DIV/0!</v>
      </c>
    </row>
    <row r="77" spans="1:31">
      <c r="A77" s="519"/>
      <c r="B77" s="523" t="s">
        <v>41</v>
      </c>
      <c r="C77" s="515"/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  <c r="O77" s="515"/>
      <c r="P77" s="515"/>
      <c r="Q77" s="515"/>
      <c r="R77" s="515"/>
      <c r="S77" s="964">
        <v>10337652</v>
      </c>
      <c r="T77" s="964">
        <v>11084906</v>
      </c>
      <c r="U77" s="964">
        <v>11464026</v>
      </c>
      <c r="V77" s="964">
        <v>11748856</v>
      </c>
      <c r="W77" s="964">
        <v>11680023</v>
      </c>
      <c r="X77" s="964">
        <v>11692407</v>
      </c>
      <c r="Y77" s="964">
        <v>12190436</v>
      </c>
      <c r="Z77" s="964">
        <v>12369263</v>
      </c>
      <c r="AA77" s="964">
        <v>12374314</v>
      </c>
      <c r="AB77" s="964">
        <v>12424373</v>
      </c>
      <c r="AC77" s="964">
        <v>12542520</v>
      </c>
      <c r="AD77" s="964">
        <v>12711543</v>
      </c>
      <c r="AE77" s="962">
        <f t="shared" si="7"/>
        <v>6.130483136468956E-2</v>
      </c>
    </row>
    <row r="78" spans="1:31">
      <c r="A78" s="519"/>
      <c r="B78" s="523" t="s">
        <v>42</v>
      </c>
      <c r="C78" s="515"/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  <c r="O78" s="515"/>
      <c r="P78" s="515"/>
      <c r="Q78" s="515"/>
      <c r="R78" s="515"/>
      <c r="S78" s="964">
        <v>987461</v>
      </c>
      <c r="T78" s="964">
        <v>1027121</v>
      </c>
      <c r="U78" s="964">
        <v>1080198</v>
      </c>
      <c r="V78" s="964">
        <v>1150960</v>
      </c>
      <c r="W78" s="964">
        <v>1325197</v>
      </c>
      <c r="X78" s="964">
        <v>1611243</v>
      </c>
      <c r="Y78" s="964">
        <v>1373397</v>
      </c>
      <c r="Z78" s="964">
        <v>1328016</v>
      </c>
      <c r="AA78" s="964">
        <v>1341867</v>
      </c>
      <c r="AB78" s="964">
        <v>1447260</v>
      </c>
      <c r="AC78" s="964">
        <v>1366803</v>
      </c>
      <c r="AD78" s="964">
        <v>1390177</v>
      </c>
      <c r="AE78" s="962">
        <f t="shared" si="7"/>
        <v>0.66641729794119742</v>
      </c>
    </row>
    <row r="79" spans="1:31">
      <c r="A79" s="519"/>
      <c r="B79" s="524" t="s">
        <v>43</v>
      </c>
      <c r="C79" s="1549"/>
      <c r="D79" s="1549"/>
      <c r="E79" s="1549"/>
      <c r="F79" s="1549"/>
      <c r="G79" s="1549"/>
      <c r="H79" s="1549"/>
      <c r="I79" s="1549"/>
      <c r="J79" s="1549"/>
      <c r="K79" s="1549"/>
      <c r="L79" s="1549"/>
      <c r="M79" s="1549"/>
      <c r="N79" s="1549"/>
      <c r="O79" s="1549"/>
      <c r="P79" s="1549"/>
      <c r="Q79" s="1549"/>
      <c r="R79" s="1549"/>
      <c r="S79" s="964">
        <v>6404784</v>
      </c>
      <c r="T79" s="964">
        <v>6612046</v>
      </c>
      <c r="U79" s="964">
        <v>6293263</v>
      </c>
      <c r="V79" s="964">
        <v>6195292</v>
      </c>
      <c r="W79" s="964">
        <v>5962953</v>
      </c>
      <c r="X79" s="964">
        <v>7894129</v>
      </c>
      <c r="Y79" s="964">
        <v>8432286</v>
      </c>
      <c r="Z79" s="964">
        <v>7301612</v>
      </c>
      <c r="AA79" s="964">
        <v>5991789</v>
      </c>
      <c r="AB79" s="964">
        <v>5372242</v>
      </c>
      <c r="AC79" s="964">
        <v>5015257</v>
      </c>
      <c r="AD79" s="964">
        <v>4657452</v>
      </c>
      <c r="AE79" s="962">
        <f t="shared" si="7"/>
        <v>0.27546907622451072</v>
      </c>
    </row>
    <row r="80" spans="1:31">
      <c r="A80" s="519"/>
      <c r="B80" s="523" t="s">
        <v>44</v>
      </c>
      <c r="C80" s="515"/>
      <c r="D80" s="515"/>
      <c r="E80" s="515"/>
      <c r="F80" s="515"/>
      <c r="G80" s="515"/>
      <c r="H80" s="515"/>
      <c r="I80" s="515"/>
      <c r="J80" s="515"/>
      <c r="K80" s="515"/>
      <c r="L80" s="515"/>
      <c r="M80" s="515"/>
      <c r="N80" s="515"/>
      <c r="O80" s="515"/>
      <c r="P80" s="515"/>
      <c r="Q80" s="515"/>
      <c r="R80" s="515"/>
      <c r="S80" s="964">
        <v>6128152</v>
      </c>
      <c r="T80" s="964">
        <v>6265575</v>
      </c>
      <c r="U80" s="964">
        <v>6303933</v>
      </c>
      <c r="V80" s="964">
        <v>6250326</v>
      </c>
      <c r="W80" s="964">
        <v>5946617</v>
      </c>
      <c r="X80" s="964">
        <v>7769869</v>
      </c>
      <c r="Y80" s="964">
        <v>8209303</v>
      </c>
      <c r="Z80" s="964">
        <v>7105654</v>
      </c>
      <c r="AA80" s="964">
        <v>5916442</v>
      </c>
      <c r="AB80" s="964">
        <v>5483326</v>
      </c>
      <c r="AC80" s="964">
        <v>5140868</v>
      </c>
      <c r="AD80" s="964">
        <v>4676190</v>
      </c>
      <c r="AE80" s="962">
        <f t="shared" si="7"/>
        <v>0</v>
      </c>
    </row>
    <row r="81" spans="1:31">
      <c r="A81" s="519"/>
      <c r="B81" s="524" t="s">
        <v>264</v>
      </c>
      <c r="C81" s="1549"/>
      <c r="D81" s="1549"/>
      <c r="E81" s="1549"/>
      <c r="F81" s="1549"/>
      <c r="G81" s="1549"/>
      <c r="H81" s="1549"/>
      <c r="I81" s="1549"/>
      <c r="J81" s="1549"/>
      <c r="K81" s="1549"/>
      <c r="L81" s="1549"/>
      <c r="M81" s="1549"/>
      <c r="N81" s="1549"/>
      <c r="O81" s="1549"/>
      <c r="P81" s="1549"/>
      <c r="Q81" s="1549"/>
      <c r="R81" s="1549"/>
      <c r="S81" s="964">
        <v>4817514</v>
      </c>
      <c r="T81" s="964">
        <v>4722527</v>
      </c>
      <c r="U81" s="964">
        <v>4689167</v>
      </c>
      <c r="V81" s="964">
        <v>4312593</v>
      </c>
      <c r="W81" s="964">
        <v>4357435</v>
      </c>
      <c r="X81" s="964">
        <v>5408183</v>
      </c>
      <c r="Y81" s="964">
        <v>5706703</v>
      </c>
      <c r="Z81" s="964">
        <v>4982847</v>
      </c>
      <c r="AA81" s="964">
        <v>4199749</v>
      </c>
      <c r="AB81" s="964">
        <v>3797028</v>
      </c>
      <c r="AC81" s="964">
        <v>3706779</v>
      </c>
      <c r="AD81" s="964">
        <v>3427943</v>
      </c>
      <c r="AE81" s="962">
        <f t="shared" si="7"/>
        <v>4.6735613748536657</v>
      </c>
    </row>
    <row r="82" spans="1:31">
      <c r="A82" s="519"/>
      <c r="B82" s="523" t="s">
        <v>265</v>
      </c>
      <c r="C82" s="515"/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  <c r="O82" s="515"/>
      <c r="P82" s="515"/>
      <c r="Q82" s="515"/>
      <c r="R82" s="515"/>
      <c r="S82" s="964">
        <v>1093219</v>
      </c>
      <c r="T82" s="964">
        <v>966129</v>
      </c>
      <c r="U82" s="964">
        <v>924571</v>
      </c>
      <c r="V82" s="964">
        <v>976670</v>
      </c>
      <c r="W82" s="964">
        <v>1058111</v>
      </c>
      <c r="X82" s="964">
        <v>1627945</v>
      </c>
      <c r="Y82" s="964">
        <v>1742754</v>
      </c>
      <c r="Z82" s="964">
        <v>1258562</v>
      </c>
      <c r="AA82" s="964">
        <v>1033943</v>
      </c>
      <c r="AB82" s="964">
        <v>969112</v>
      </c>
      <c r="AC82" s="964">
        <v>926180</v>
      </c>
      <c r="AD82" s="964">
        <v>787605</v>
      </c>
      <c r="AE82" s="962">
        <f t="shared" si="7"/>
        <v>0.60288723408307465</v>
      </c>
    </row>
    <row r="83" spans="1:31">
      <c r="A83" s="519"/>
      <c r="B83" s="523" t="s">
        <v>266</v>
      </c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  <c r="O83" s="515"/>
      <c r="P83" s="515"/>
      <c r="Q83" s="515"/>
      <c r="R83" s="515"/>
      <c r="S83" s="495">
        <v>3724295</v>
      </c>
      <c r="T83" s="495">
        <v>3756398</v>
      </c>
      <c r="U83" s="495">
        <v>3764596</v>
      </c>
      <c r="V83" s="495">
        <v>3335923</v>
      </c>
      <c r="W83" s="495">
        <v>3299324</v>
      </c>
      <c r="X83" s="495">
        <v>3780238</v>
      </c>
      <c r="Y83" s="495">
        <v>3963949</v>
      </c>
      <c r="Z83" s="495">
        <v>3724285</v>
      </c>
      <c r="AA83" s="495">
        <v>3165806</v>
      </c>
      <c r="AB83" s="495">
        <v>2827916</v>
      </c>
      <c r="AC83" s="495">
        <v>2780599</v>
      </c>
      <c r="AD83" s="495">
        <v>2640338</v>
      </c>
      <c r="AE83" s="962">
        <f t="shared" si="7"/>
        <v>1.8262601227570106</v>
      </c>
    </row>
    <row r="84" spans="1:31">
      <c r="A84" s="519"/>
      <c r="B84" s="524" t="s">
        <v>267</v>
      </c>
      <c r="C84" s="1549"/>
      <c r="D84" s="1549"/>
      <c r="E84" s="1549"/>
      <c r="F84" s="1549"/>
      <c r="G84" s="1549"/>
      <c r="H84" s="1549"/>
      <c r="I84" s="1549"/>
      <c r="J84" s="1549"/>
      <c r="K84" s="1549"/>
      <c r="L84" s="1549"/>
      <c r="M84" s="1549"/>
      <c r="N84" s="1549"/>
      <c r="O84" s="1549"/>
      <c r="P84" s="1549"/>
      <c r="Q84" s="1549"/>
      <c r="R84" s="1549"/>
      <c r="S84" s="964">
        <v>1310638</v>
      </c>
      <c r="T84" s="964">
        <v>1543048</v>
      </c>
      <c r="U84" s="964">
        <v>1614766</v>
      </c>
      <c r="V84" s="964">
        <v>1937733</v>
      </c>
      <c r="W84" s="964">
        <v>1589182</v>
      </c>
      <c r="X84" s="964">
        <v>2361686</v>
      </c>
      <c r="Y84" s="964">
        <v>2502600</v>
      </c>
      <c r="Z84" s="964">
        <v>2122807</v>
      </c>
      <c r="AA84" s="964">
        <v>1716693</v>
      </c>
      <c r="AB84" s="964">
        <v>1686298</v>
      </c>
      <c r="AC84" s="964">
        <v>1434089</v>
      </c>
      <c r="AD84" s="964">
        <v>1248247</v>
      </c>
      <c r="AE84" s="962">
        <f t="shared" si="7"/>
        <v>3.8342155038225609</v>
      </c>
    </row>
    <row r="85" spans="1:31">
      <c r="A85" s="519"/>
      <c r="B85" s="523" t="s">
        <v>265</v>
      </c>
      <c r="C85" s="515"/>
      <c r="D85" s="515"/>
      <c r="E85" s="515"/>
      <c r="F85" s="515"/>
      <c r="G85" s="515"/>
      <c r="H85" s="515"/>
      <c r="I85" s="515"/>
      <c r="J85" s="515"/>
      <c r="K85" s="515"/>
      <c r="L85" s="515"/>
      <c r="M85" s="515"/>
      <c r="N85" s="515"/>
      <c r="O85" s="515"/>
      <c r="P85" s="515"/>
      <c r="Q85" s="515"/>
      <c r="R85" s="515"/>
      <c r="S85" s="964">
        <v>90433</v>
      </c>
      <c r="T85" s="964">
        <v>115738</v>
      </c>
      <c r="U85" s="964">
        <v>111949</v>
      </c>
      <c r="V85" s="964">
        <v>158103</v>
      </c>
      <c r="W85" s="964">
        <v>162492</v>
      </c>
      <c r="X85" s="964">
        <v>171516</v>
      </c>
      <c r="Y85" s="964">
        <v>248201</v>
      </c>
      <c r="Z85" s="964">
        <v>355928</v>
      </c>
      <c r="AA85" s="964">
        <v>168157</v>
      </c>
      <c r="AB85" s="964">
        <v>120821</v>
      </c>
      <c r="AC85" s="964">
        <v>68013</v>
      </c>
      <c r="AD85" s="964">
        <v>62640</v>
      </c>
      <c r="AE85" s="962">
        <f t="shared" si="7"/>
        <v>55.274010217113663</v>
      </c>
    </row>
    <row r="86" spans="1:31">
      <c r="A86" s="519"/>
      <c r="B86" s="523" t="s">
        <v>266</v>
      </c>
      <c r="C86" s="515"/>
      <c r="D86" s="515"/>
      <c r="E86" s="515"/>
      <c r="F86" s="515"/>
      <c r="G86" s="515"/>
      <c r="H86" s="515"/>
      <c r="I86" s="515"/>
      <c r="J86" s="515"/>
      <c r="K86" s="515"/>
      <c r="L86" s="515"/>
      <c r="M86" s="515"/>
      <c r="N86" s="515"/>
      <c r="O86" s="515"/>
      <c r="P86" s="515"/>
      <c r="Q86" s="515"/>
      <c r="R86" s="515"/>
      <c r="S86" s="964">
        <v>499093</v>
      </c>
      <c r="T86" s="964">
        <v>621649</v>
      </c>
      <c r="U86" s="964">
        <v>574460</v>
      </c>
      <c r="V86" s="964">
        <v>774821</v>
      </c>
      <c r="W86" s="964">
        <v>512847</v>
      </c>
      <c r="X86" s="964">
        <v>680139</v>
      </c>
      <c r="Y86" s="964">
        <v>708724</v>
      </c>
      <c r="Z86" s="964">
        <v>604804</v>
      </c>
      <c r="AA86" s="964">
        <v>531800</v>
      </c>
      <c r="AB86" s="964">
        <v>563312</v>
      </c>
      <c r="AC86" s="964">
        <v>475016</v>
      </c>
      <c r="AD86" s="964">
        <v>423869</v>
      </c>
      <c r="AE86" s="962">
        <f t="shared" si="7"/>
        <v>1.9730034515380932</v>
      </c>
    </row>
    <row r="87" spans="1:31">
      <c r="A87" s="519"/>
      <c r="B87" s="523" t="s">
        <v>268</v>
      </c>
      <c r="C87" s="515"/>
      <c r="D87" s="515"/>
      <c r="E87" s="515"/>
      <c r="F87" s="515"/>
      <c r="G87" s="515"/>
      <c r="H87" s="515"/>
      <c r="I87" s="515"/>
      <c r="J87" s="515"/>
      <c r="K87" s="515"/>
      <c r="L87" s="515"/>
      <c r="M87" s="515"/>
      <c r="N87" s="515"/>
      <c r="O87" s="515"/>
      <c r="P87" s="515"/>
      <c r="Q87" s="515"/>
      <c r="R87" s="515"/>
      <c r="S87" s="964">
        <v>721112</v>
      </c>
      <c r="T87" s="964">
        <v>805661</v>
      </c>
      <c r="U87" s="964">
        <v>928357</v>
      </c>
      <c r="V87" s="964">
        <v>1004809</v>
      </c>
      <c r="W87" s="964">
        <v>913843</v>
      </c>
      <c r="X87" s="964">
        <v>1510031</v>
      </c>
      <c r="Y87" s="964">
        <v>1545675</v>
      </c>
      <c r="Z87" s="964">
        <v>1162075</v>
      </c>
      <c r="AA87" s="964">
        <v>1016736</v>
      </c>
      <c r="AB87" s="964">
        <v>1002165</v>
      </c>
      <c r="AC87" s="964">
        <v>891060</v>
      </c>
      <c r="AD87" s="964">
        <v>761738</v>
      </c>
      <c r="AE87" s="962">
        <f t="shared" si="7"/>
        <v>3.4474701275241619</v>
      </c>
    </row>
    <row r="88" spans="1:31">
      <c r="A88" s="519"/>
      <c r="B88" s="523" t="s">
        <v>50</v>
      </c>
      <c r="C88" s="515"/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  <c r="O88" s="515"/>
      <c r="P88" s="515"/>
      <c r="Q88" s="515"/>
      <c r="R88" s="515"/>
      <c r="S88" s="964">
        <v>276632</v>
      </c>
      <c r="T88" s="964">
        <v>346471</v>
      </c>
      <c r="U88" s="964">
        <v>-10670</v>
      </c>
      <c r="V88" s="964">
        <v>-55034</v>
      </c>
      <c r="W88" s="964">
        <v>16336</v>
      </c>
      <c r="X88" s="964">
        <v>124260</v>
      </c>
      <c r="Y88" s="964">
        <v>222983</v>
      </c>
      <c r="Z88" s="964">
        <v>195958</v>
      </c>
      <c r="AA88" s="964">
        <v>75347</v>
      </c>
      <c r="AB88" s="964">
        <v>-111084</v>
      </c>
      <c r="AC88" s="964">
        <v>-125611</v>
      </c>
      <c r="AD88" s="964">
        <v>-18738</v>
      </c>
      <c r="AE88" s="962">
        <f t="shared" si="7"/>
        <v>70.641690682036497</v>
      </c>
    </row>
    <row r="89" spans="1:31">
      <c r="A89" s="519"/>
      <c r="B89" s="524" t="s">
        <v>270</v>
      </c>
      <c r="C89" s="1549"/>
      <c r="D89" s="1549"/>
      <c r="E89" s="1549"/>
      <c r="F89" s="1549"/>
      <c r="G89" s="1549"/>
      <c r="H89" s="1549"/>
      <c r="I89" s="1549"/>
      <c r="J89" s="1549"/>
      <c r="K89" s="1549"/>
      <c r="L89" s="1549"/>
      <c r="M89" s="1549"/>
      <c r="N89" s="1549"/>
      <c r="O89" s="1549"/>
      <c r="P89" s="1549"/>
      <c r="Q89" s="1549"/>
      <c r="R89" s="1549"/>
      <c r="S89" s="964">
        <v>272915</v>
      </c>
      <c r="T89" s="964">
        <v>343820</v>
      </c>
      <c r="U89" s="964">
        <v>-8144</v>
      </c>
      <c r="V89" s="964">
        <v>-52993</v>
      </c>
      <c r="W89" s="964">
        <v>16519</v>
      </c>
      <c r="X89" s="964">
        <v>122899</v>
      </c>
      <c r="Y89" s="964">
        <v>223668</v>
      </c>
      <c r="Z89" s="964">
        <v>196022</v>
      </c>
      <c r="AA89" s="964">
        <v>74974</v>
      </c>
      <c r="AB89" s="964">
        <v>-111342</v>
      </c>
      <c r="AC89" s="964">
        <v>-126313</v>
      </c>
      <c r="AD89" s="964">
        <v>-19391</v>
      </c>
      <c r="AE89" s="962">
        <f t="shared" si="7"/>
        <v>3.2362436181733796</v>
      </c>
    </row>
    <row r="90" spans="1:31">
      <c r="A90" s="519"/>
      <c r="B90" s="524" t="s">
        <v>567</v>
      </c>
      <c r="C90" s="1549"/>
      <c r="D90" s="1549"/>
      <c r="E90" s="1549"/>
      <c r="F90" s="1549"/>
      <c r="G90" s="1549"/>
      <c r="H90" s="1549"/>
      <c r="I90" s="1549"/>
      <c r="J90" s="1549"/>
      <c r="K90" s="1549"/>
      <c r="L90" s="1549"/>
      <c r="M90" s="1549"/>
      <c r="N90" s="1549"/>
      <c r="O90" s="1549"/>
      <c r="P90" s="1549"/>
      <c r="Q90" s="1549"/>
      <c r="R90" s="1549"/>
      <c r="S90" s="964">
        <v>3717</v>
      </c>
      <c r="T90" s="964">
        <v>2651</v>
      </c>
      <c r="U90" s="964">
        <v>-2526</v>
      </c>
      <c r="V90" s="964">
        <v>-2041</v>
      </c>
      <c r="W90" s="964">
        <v>-183</v>
      </c>
      <c r="X90" s="964">
        <v>1361</v>
      </c>
      <c r="Y90" s="964">
        <v>-685</v>
      </c>
      <c r="Z90" s="964">
        <v>-64</v>
      </c>
      <c r="AA90" s="964">
        <v>373</v>
      </c>
      <c r="AB90" s="964">
        <v>258</v>
      </c>
      <c r="AC90" s="964">
        <v>702</v>
      </c>
      <c r="AD90" s="964">
        <v>653</v>
      </c>
      <c r="AE90" s="962">
        <f t="shared" si="7"/>
        <v>552.05819295558956</v>
      </c>
    </row>
    <row r="91" spans="1:31">
      <c r="A91" s="519"/>
      <c r="B91" s="524" t="s">
        <v>568</v>
      </c>
      <c r="C91" s="1549"/>
      <c r="D91" s="1549"/>
      <c r="E91" s="1549"/>
      <c r="F91" s="1549"/>
      <c r="G91" s="1549"/>
      <c r="H91" s="1549"/>
      <c r="I91" s="1549"/>
      <c r="J91" s="1549"/>
      <c r="K91" s="1549"/>
      <c r="L91" s="1549"/>
      <c r="M91" s="1549"/>
      <c r="N91" s="1549"/>
      <c r="O91" s="1549"/>
      <c r="P91" s="1549"/>
      <c r="Q91" s="1549"/>
      <c r="R91" s="1549"/>
      <c r="S91" s="964">
        <v>886703</v>
      </c>
      <c r="T91" s="964">
        <v>939019</v>
      </c>
      <c r="U91" s="964">
        <v>1167854</v>
      </c>
      <c r="V91" s="964">
        <v>1444215</v>
      </c>
      <c r="W91" s="964">
        <v>1201509</v>
      </c>
      <c r="X91" s="964">
        <v>176908</v>
      </c>
      <c r="Y91" s="964">
        <v>129307</v>
      </c>
      <c r="Z91" s="964">
        <v>733762</v>
      </c>
      <c r="AA91" s="964">
        <v>1176213</v>
      </c>
      <c r="AB91" s="964">
        <v>1028821</v>
      </c>
      <c r="AC91" s="964">
        <v>1412035</v>
      </c>
      <c r="AD91" s="964">
        <v>549978</v>
      </c>
      <c r="AE91" s="962">
        <f t="shared" si="7"/>
        <v>1.637221852510464</v>
      </c>
    </row>
    <row r="92" spans="1:31">
      <c r="A92" s="519"/>
      <c r="B92" s="523" t="s">
        <v>569</v>
      </c>
      <c r="C92" s="515"/>
      <c r="D92" s="515"/>
      <c r="E92" s="515"/>
      <c r="F92" s="515"/>
      <c r="G92" s="515"/>
      <c r="H92" s="515"/>
      <c r="I92" s="515"/>
      <c r="J92" s="515"/>
      <c r="K92" s="515"/>
      <c r="L92" s="515"/>
      <c r="M92" s="515"/>
      <c r="N92" s="515"/>
      <c r="O92" s="515"/>
      <c r="P92" s="515"/>
      <c r="Q92" s="515"/>
      <c r="R92" s="515"/>
      <c r="S92" s="964">
        <v>15328206</v>
      </c>
      <c r="T92" s="964">
        <v>15888768</v>
      </c>
      <c r="U92" s="964">
        <v>15419406</v>
      </c>
      <c r="V92" s="964">
        <v>15010676</v>
      </c>
      <c r="W92" s="964">
        <v>14183449</v>
      </c>
      <c r="X92" s="964">
        <v>14269633</v>
      </c>
      <c r="Y92" s="964">
        <v>15015291</v>
      </c>
      <c r="Z92" s="964">
        <v>15035140</v>
      </c>
      <c r="AA92" s="964">
        <v>14335928</v>
      </c>
      <c r="AB92" s="964">
        <v>13894661</v>
      </c>
      <c r="AC92" s="964">
        <v>14749943</v>
      </c>
      <c r="AD92" s="964">
        <v>13687693</v>
      </c>
      <c r="AE92" s="962">
        <f t="shared" si="7"/>
        <v>2.622501834312035E-3</v>
      </c>
    </row>
    <row r="93" spans="1:31">
      <c r="A93" s="519"/>
      <c r="B93" s="523" t="s">
        <v>570</v>
      </c>
      <c r="C93" s="515"/>
      <c r="D93" s="515"/>
      <c r="E93" s="515"/>
      <c r="F93" s="515"/>
      <c r="G93" s="515"/>
      <c r="H93" s="515"/>
      <c r="I93" s="515"/>
      <c r="J93" s="515"/>
      <c r="K93" s="515"/>
      <c r="L93" s="515"/>
      <c r="M93" s="515"/>
      <c r="N93" s="515"/>
      <c r="O93" s="515"/>
      <c r="P93" s="515"/>
      <c r="Q93" s="515"/>
      <c r="R93" s="515"/>
      <c r="S93" s="964">
        <v>15553188</v>
      </c>
      <c r="T93" s="964">
        <v>15706078</v>
      </c>
      <c r="U93" s="964">
        <v>15246695</v>
      </c>
      <c r="V93" s="964">
        <v>14839415</v>
      </c>
      <c r="W93" s="964">
        <v>15017273</v>
      </c>
      <c r="X93" s="964">
        <v>16220277</v>
      </c>
      <c r="Y93" s="964">
        <v>16671842</v>
      </c>
      <c r="Z93" s="964">
        <v>15877093</v>
      </c>
      <c r="AA93" s="964">
        <v>14872384</v>
      </c>
      <c r="AB93" s="964">
        <v>14501484</v>
      </c>
      <c r="AC93" s="964">
        <v>14324673</v>
      </c>
      <c r="AD93" s="964">
        <v>14189491</v>
      </c>
      <c r="AE93" s="962">
        <f t="shared" si="7"/>
        <v>-8.3089661214768033E-4</v>
      </c>
    </row>
    <row r="94" spans="1:31">
      <c r="A94" s="519"/>
      <c r="B94" s="523" t="s">
        <v>571</v>
      </c>
      <c r="C94" s="515"/>
      <c r="D94" s="515"/>
      <c r="E94" s="515"/>
      <c r="F94" s="515"/>
      <c r="G94" s="515"/>
      <c r="H94" s="515"/>
      <c r="I94" s="515"/>
      <c r="J94" s="515"/>
      <c r="K94" s="515"/>
      <c r="L94" s="515"/>
      <c r="M94" s="515"/>
      <c r="N94" s="515"/>
      <c r="O94" s="515"/>
      <c r="P94" s="515"/>
      <c r="Q94" s="515"/>
      <c r="R94" s="515"/>
      <c r="S94" s="965">
        <v>1111685</v>
      </c>
      <c r="T94" s="965">
        <v>756329</v>
      </c>
      <c r="U94" s="965">
        <v>995143</v>
      </c>
      <c r="V94" s="965">
        <v>1272954</v>
      </c>
      <c r="W94" s="965">
        <v>2035333</v>
      </c>
      <c r="X94" s="965">
        <v>2127552</v>
      </c>
      <c r="Y94" s="965">
        <v>1785858</v>
      </c>
      <c r="Z94" s="965">
        <v>1575715</v>
      </c>
      <c r="AA94" s="965">
        <v>1712669</v>
      </c>
      <c r="AB94" s="965">
        <v>1635644</v>
      </c>
      <c r="AC94" s="965">
        <v>986765</v>
      </c>
      <c r="AD94" s="965">
        <v>1051776</v>
      </c>
      <c r="AE94" s="962">
        <f t="shared" si="7"/>
        <v>4.5338551174394545E-2</v>
      </c>
    </row>
    <row r="95" spans="1:31">
      <c r="A95" s="519"/>
      <c r="B95" s="523" t="s">
        <v>273</v>
      </c>
      <c r="C95" s="515"/>
      <c r="D95" s="515"/>
      <c r="E95" s="515"/>
      <c r="F95" s="515"/>
      <c r="G95" s="515"/>
      <c r="H95" s="515"/>
      <c r="I95" s="515"/>
      <c r="J95" s="515"/>
      <c r="K95" s="515"/>
      <c r="L95" s="515"/>
      <c r="M95" s="515"/>
      <c r="N95" s="515"/>
      <c r="O95" s="515"/>
      <c r="P95" s="515"/>
      <c r="Q95" s="515"/>
      <c r="R95" s="515"/>
      <c r="S95" s="964">
        <v>18616600</v>
      </c>
      <c r="T95" s="964">
        <v>19663092</v>
      </c>
      <c r="U95" s="964">
        <v>20005341</v>
      </c>
      <c r="V95" s="964">
        <v>20539323</v>
      </c>
      <c r="W95" s="964">
        <v>20169682</v>
      </c>
      <c r="X95" s="964">
        <v>21374687</v>
      </c>
      <c r="Y95" s="964">
        <v>22125426</v>
      </c>
      <c r="Z95" s="964">
        <v>21732653</v>
      </c>
      <c r="AA95" s="964">
        <v>20884183</v>
      </c>
      <c r="AB95" s="964">
        <v>20272696</v>
      </c>
      <c r="AC95" s="964">
        <v>20336615</v>
      </c>
      <c r="AD95" s="964">
        <v>19309150</v>
      </c>
      <c r="AE95" s="962">
        <f t="shared" si="7"/>
        <v>-5.4560454499550728E-2</v>
      </c>
    </row>
    <row r="96" spans="1:31">
      <c r="A96" s="517" t="s">
        <v>53</v>
      </c>
      <c r="B96" s="525" t="s">
        <v>274</v>
      </c>
      <c r="C96" s="1548"/>
      <c r="D96" s="1548"/>
      <c r="E96" s="1548"/>
      <c r="F96" s="1548"/>
      <c r="G96" s="1548"/>
      <c r="H96" s="1548"/>
      <c r="I96" s="1548"/>
      <c r="J96" s="1548"/>
      <c r="K96" s="1548"/>
      <c r="L96" s="1548"/>
      <c r="M96" s="1548"/>
      <c r="N96" s="1548"/>
      <c r="O96" s="1548"/>
      <c r="P96" s="1548"/>
      <c r="Q96" s="1548"/>
      <c r="R96" s="1548"/>
      <c r="S96" s="963">
        <v>405793</v>
      </c>
      <c r="T96" s="963">
        <v>703858</v>
      </c>
      <c r="U96" s="963">
        <v>624724</v>
      </c>
      <c r="V96" s="963">
        <v>370661</v>
      </c>
      <c r="W96" s="963">
        <v>671180</v>
      </c>
      <c r="X96" s="963">
        <v>486922</v>
      </c>
      <c r="Y96" s="963">
        <v>1259642</v>
      </c>
      <c r="Z96" s="963">
        <v>1430117</v>
      </c>
      <c r="AA96" s="963">
        <v>1307670</v>
      </c>
      <c r="AB96" s="963">
        <v>1165740</v>
      </c>
      <c r="AC96" s="963">
        <v>1329703</v>
      </c>
      <c r="AD96" s="963">
        <v>1574735</v>
      </c>
      <c r="AE96" s="962">
        <f t="shared" si="7"/>
        <v>9.0542973897195402</v>
      </c>
    </row>
    <row r="97" spans="1:31">
      <c r="A97" s="520" t="s">
        <v>54</v>
      </c>
      <c r="B97" s="526" t="s">
        <v>275</v>
      </c>
      <c r="C97" s="1550"/>
      <c r="D97" s="1550"/>
      <c r="E97" s="1550"/>
      <c r="F97" s="1550"/>
      <c r="G97" s="1550"/>
      <c r="H97" s="1550"/>
      <c r="I97" s="1550"/>
      <c r="J97" s="1550"/>
      <c r="K97" s="1550"/>
      <c r="L97" s="1550"/>
      <c r="M97" s="1550"/>
      <c r="N97" s="1550"/>
      <c r="O97" s="1550"/>
      <c r="P97" s="1550"/>
      <c r="Q97" s="1550"/>
      <c r="R97" s="1550"/>
      <c r="S97" s="966">
        <v>19022393</v>
      </c>
      <c r="T97" s="966">
        <v>20366950</v>
      </c>
      <c r="U97" s="966">
        <v>20630065</v>
      </c>
      <c r="V97" s="966">
        <v>20909984</v>
      </c>
      <c r="W97" s="966">
        <v>20840862</v>
      </c>
      <c r="X97" s="966">
        <v>21861609</v>
      </c>
      <c r="Y97" s="966">
        <v>23385068</v>
      </c>
      <c r="Z97" s="966">
        <v>23162770</v>
      </c>
      <c r="AA97" s="966">
        <v>22191853</v>
      </c>
      <c r="AB97" s="966">
        <v>21438436</v>
      </c>
      <c r="AC97" s="966">
        <v>21666318</v>
      </c>
      <c r="AD97" s="966">
        <v>20883885</v>
      </c>
      <c r="AE97" s="962">
        <f t="shared" si="7"/>
        <v>0.70686661030742126</v>
      </c>
    </row>
  </sheetData>
  <mergeCells count="2">
    <mergeCell ref="A4:B4"/>
    <mergeCell ref="A1:AF1"/>
  </mergeCells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1生産名目長期</vt:lpstr>
      <vt:lpstr>2分配長期</vt:lpstr>
      <vt:lpstr>3支出名目長期</vt:lpstr>
      <vt:lpstr>4生産DFH23</vt:lpstr>
      <vt:lpstr>5支出DFH23</vt:lpstr>
      <vt:lpstr>6国県GDP簡易接続</vt:lpstr>
      <vt:lpstr>11生産名目</vt:lpstr>
      <vt:lpstr>12支出名目</vt:lpstr>
      <vt:lpstr>13分配</vt:lpstr>
      <vt:lpstr>14支出実質</vt:lpstr>
      <vt:lpstr>15生産H12</vt:lpstr>
      <vt:lpstr>16分配H12</vt:lpstr>
      <vt:lpstr>17支出名目H12</vt:lpstr>
      <vt:lpstr>18固定DFH12</vt:lpstr>
      <vt:lpstr>19支出実質H12</vt:lpstr>
      <vt:lpstr>20生産H17連鎖</vt:lpstr>
      <vt:lpstr>21QE支出名目</vt:lpstr>
      <vt:lpstr>22QE支出実質</vt:lpstr>
      <vt:lpstr>23QE生産名目</vt:lpstr>
      <vt:lpstr>24生産実質</vt:lpstr>
      <vt:lpstr>25QE分配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岡田　健吾</cp:lastModifiedBy>
  <cp:lastPrinted>2015-12-01T02:10:26Z</cp:lastPrinted>
  <dcterms:created xsi:type="dcterms:W3CDTF">2014-05-28T01:42:19Z</dcterms:created>
  <dcterms:modified xsi:type="dcterms:W3CDTF">2025-12-09T06:32:36Z</dcterms:modified>
</cp:coreProperties>
</file>